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067ABE9C_2F9D_441D_8E50_F090928D28FA_.wvu.FilterData">Alabama!$A$2:$P$71</definedName>
  </definedNames>
  <calcPr/>
  <customWorkbookViews>
    <customWorkbookView activeSheetId="0" maximized="1" windowHeight="0" windowWidth="0" guid="{067ABE9C-2F9D-441D-8E50-F090928D28FA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<sst xmlns="http://schemas.openxmlformats.org/spreadsheetml/2006/main" count="125322" uniqueCount="4331">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</sst>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9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067ABE9C-2F9D-441D-8E50-F090928D28FA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/>
      <c r="B3" s="912" t="s">
        <v>2838</v>
      </c>
      <c r="C3" s="913">
        <v>203.0</v>
      </c>
      <c r="D3" s="914" t="s">
        <v>29</v>
      </c>
      <c r="E3" s="913">
        <v>112.0</v>
      </c>
      <c r="F3" s="913">
        <v>68.0</v>
      </c>
      <c r="G3" s="914" t="s">
        <v>29</v>
      </c>
      <c r="H3" s="913">
        <v>51.0</v>
      </c>
      <c r="I3" s="913">
        <v>82.0</v>
      </c>
      <c r="J3" s="915" t="s">
        <v>29</v>
      </c>
      <c r="K3" s="916">
        <v>0.492</v>
      </c>
      <c r="L3" s="913">
        <v>565.0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21">
        <v>19.0</v>
      </c>
      <c r="S3" s="921">
        <v>12.4</v>
      </c>
    </row>
    <row r="4">
      <c r="A4" s="922"/>
      <c r="B4" s="923" t="s">
        <v>2839</v>
      </c>
      <c r="C4" s="924">
        <v>195.0</v>
      </c>
      <c r="D4" s="925" t="s">
        <v>29</v>
      </c>
      <c r="E4" s="924">
        <v>135.0</v>
      </c>
      <c r="F4" s="924">
        <v>63.0</v>
      </c>
      <c r="G4" s="925" t="s">
        <v>29</v>
      </c>
      <c r="H4" s="924">
        <v>93.0</v>
      </c>
      <c r="I4" s="924">
        <v>80.0</v>
      </c>
      <c r="J4" s="926" t="s">
        <v>29</v>
      </c>
      <c r="K4" s="927">
        <v>0.63</v>
      </c>
      <c r="L4" s="924">
        <v>479.0</v>
      </c>
      <c r="M4" s="928" t="s">
        <v>29</v>
      </c>
      <c r="N4" s="925" t="s">
        <v>29</v>
      </c>
      <c r="O4" s="929" t="s">
        <v>29</v>
      </c>
      <c r="P4" s="930" t="str">
        <f>ifna(vlookup(A4,'Population &amp; Church Numbers'!$A$1220:$D$1233,4,FALSE),"NULL")</f>
        <v>NULL</v>
      </c>
      <c r="Q4" s="931" t="s">
        <v>29</v>
      </c>
      <c r="R4" s="924">
        <v>23.0</v>
      </c>
      <c r="S4" s="924">
        <v>14.0</v>
      </c>
    </row>
    <row r="5">
      <c r="A5" s="932"/>
      <c r="B5" s="912" t="s">
        <v>2840</v>
      </c>
      <c r="C5" s="913">
        <v>251.0</v>
      </c>
      <c r="D5" s="914" t="s">
        <v>29</v>
      </c>
      <c r="E5" s="913">
        <v>197.0</v>
      </c>
      <c r="F5" s="913">
        <v>128.0</v>
      </c>
      <c r="G5" s="914" t="s">
        <v>29</v>
      </c>
      <c r="H5" s="913">
        <v>79.0</v>
      </c>
      <c r="I5" s="913">
        <v>96.0</v>
      </c>
      <c r="J5" s="915" t="s">
        <v>29</v>
      </c>
      <c r="K5" s="916">
        <v>0.655</v>
      </c>
      <c r="L5" s="913">
        <v>537.0</v>
      </c>
      <c r="M5" s="917" t="s">
        <v>29</v>
      </c>
      <c r="N5" s="914" t="s">
        <v>29</v>
      </c>
      <c r="O5" s="918" t="s">
        <v>29</v>
      </c>
      <c r="P5" s="919" t="str">
        <f>ifna(vlookup(A5,'Population &amp; Church Numbers'!$A$1220:$D$1233,4,FALSE),"NULL")</f>
        <v>NULL</v>
      </c>
      <c r="Q5" s="920" t="s">
        <v>29</v>
      </c>
      <c r="R5" s="913">
        <v>22.0</v>
      </c>
      <c r="S5" s="913">
        <v>10.7</v>
      </c>
    </row>
    <row r="6">
      <c r="A6" s="922"/>
      <c r="B6" s="923" t="s">
        <v>2841</v>
      </c>
      <c r="C6" s="924">
        <v>245.0</v>
      </c>
      <c r="D6" s="925" t="s">
        <v>29</v>
      </c>
      <c r="E6" s="924">
        <v>171.0</v>
      </c>
      <c r="F6" s="924">
        <v>101.0</v>
      </c>
      <c r="G6" s="925" t="s">
        <v>29</v>
      </c>
      <c r="H6" s="924">
        <v>106.0</v>
      </c>
      <c r="I6" s="924">
        <v>103.0</v>
      </c>
      <c r="J6" s="926" t="s">
        <v>29</v>
      </c>
      <c r="K6" s="927">
        <v>0.621</v>
      </c>
      <c r="L6" s="924">
        <v>638.0</v>
      </c>
      <c r="M6" s="928" t="s">
        <v>29</v>
      </c>
      <c r="N6" s="925" t="s">
        <v>29</v>
      </c>
      <c r="O6" s="929" t="s">
        <v>29</v>
      </c>
      <c r="P6" s="930" t="str">
        <f>ifna(vlookup(A6,'Population &amp; Church Numbers'!$A$1220:$D$1233,4,FALSE),"NULL")</f>
        <v>NULL</v>
      </c>
      <c r="Q6" s="931" t="s">
        <v>29</v>
      </c>
      <c r="R6" s="924">
        <v>16.0</v>
      </c>
      <c r="S6" s="924">
        <v>13.9</v>
      </c>
    </row>
    <row r="7">
      <c r="A7" s="933"/>
      <c r="B7" s="934" t="s">
        <v>2842</v>
      </c>
      <c r="C7" s="933"/>
      <c r="D7" s="914" t="s">
        <v>29</v>
      </c>
      <c r="E7" s="933"/>
      <c r="F7" s="933"/>
      <c r="G7" s="914" t="s">
        <v>29</v>
      </c>
      <c r="H7" s="935">
        <v>38.0</v>
      </c>
      <c r="I7" s="933"/>
      <c r="J7" s="915" t="s">
        <v>29</v>
      </c>
      <c r="K7" s="936"/>
      <c r="L7" s="933"/>
      <c r="M7" s="917" t="s">
        <v>29</v>
      </c>
      <c r="N7" s="914" t="s">
        <v>29</v>
      </c>
      <c r="O7" s="918" t="s">
        <v>29</v>
      </c>
      <c r="P7" s="919" t="str">
        <f>ifna(vlookup(A7,'Population &amp; Church Numbers'!$A$1220:$D$1233,4,FALSE),"NULL")</f>
        <v>NULL</v>
      </c>
      <c r="Q7" s="920" t="s">
        <v>29</v>
      </c>
      <c r="R7" s="933"/>
      <c r="S7" s="933"/>
    </row>
    <row r="8">
      <c r="A8" s="937" t="s">
        <v>2843</v>
      </c>
      <c r="B8" s="938"/>
      <c r="C8" s="939">
        <v>894.0</v>
      </c>
      <c r="D8" s="925" t="s">
        <v>29</v>
      </c>
      <c r="E8" s="939">
        <v>615.0</v>
      </c>
      <c r="F8" s="939">
        <v>360.0</v>
      </c>
      <c r="G8" s="925" t="s">
        <v>29</v>
      </c>
      <c r="H8" s="939">
        <v>367.0</v>
      </c>
      <c r="I8" s="939">
        <v>361.0</v>
      </c>
      <c r="J8" s="926" t="s">
        <v>29</v>
      </c>
      <c r="K8" s="927">
        <v>0.608</v>
      </c>
      <c r="L8" s="939">
        <v>2219.0</v>
      </c>
      <c r="M8" s="928" t="s">
        <v>29</v>
      </c>
      <c r="N8" s="925" t="s">
        <v>29</v>
      </c>
      <c r="O8" s="929" t="s">
        <v>29</v>
      </c>
      <c r="P8" s="930" t="str">
        <f>ifna(vlookup(A8,'Population &amp; Church Numbers'!$A$1220:$D$1233,4,FALSE),"NULL")</f>
        <v>NULL</v>
      </c>
      <c r="Q8" s="931" t="s">
        <v>29</v>
      </c>
      <c r="R8" s="939">
        <v>80.0</v>
      </c>
      <c r="S8" s="939">
        <v>12.7</v>
      </c>
    </row>
    <row r="9">
      <c r="A9" s="911"/>
      <c r="B9" s="912" t="s">
        <v>2844</v>
      </c>
      <c r="C9" s="913">
        <v>176.0</v>
      </c>
      <c r="D9" s="914" t="s">
        <v>29</v>
      </c>
      <c r="E9" s="913">
        <v>111.0</v>
      </c>
      <c r="F9" s="913">
        <v>59.0</v>
      </c>
      <c r="G9" s="914" t="s">
        <v>29</v>
      </c>
      <c r="H9" s="913">
        <v>102.0</v>
      </c>
      <c r="I9" s="913">
        <v>58.0</v>
      </c>
      <c r="J9" s="915" t="s">
        <v>29</v>
      </c>
      <c r="K9" s="916">
        <v>0.545</v>
      </c>
      <c r="L9" s="913">
        <v>598.0</v>
      </c>
      <c r="M9" s="917" t="s">
        <v>29</v>
      </c>
      <c r="N9" s="914" t="s">
        <v>29</v>
      </c>
      <c r="O9" s="918" t="s">
        <v>29</v>
      </c>
      <c r="P9" s="919" t="str">
        <f>ifna(vlookup(A9,'Population &amp; Church Numbers'!$A$1220:$D$1233,4,FALSE),"NULL")</f>
        <v>NULL</v>
      </c>
      <c r="Q9" s="920" t="s">
        <v>29</v>
      </c>
      <c r="R9" s="913">
        <v>23.0</v>
      </c>
      <c r="S9" s="913">
        <v>17.0</v>
      </c>
    </row>
    <row r="10">
      <c r="A10" s="922"/>
      <c r="B10" s="923" t="s">
        <v>2845</v>
      </c>
      <c r="C10" s="924">
        <v>411.0</v>
      </c>
      <c r="D10" s="925" t="s">
        <v>29</v>
      </c>
      <c r="E10" s="924">
        <v>319.0</v>
      </c>
      <c r="F10" s="924">
        <v>173.0</v>
      </c>
      <c r="G10" s="925" t="s">
        <v>29</v>
      </c>
      <c r="H10" s="924">
        <v>148.0</v>
      </c>
      <c r="I10" s="924">
        <v>210.0</v>
      </c>
      <c r="J10" s="926" t="s">
        <v>29</v>
      </c>
      <c r="K10" s="927">
        <v>0.482</v>
      </c>
      <c r="L10" s="924">
        <v>800.0</v>
      </c>
      <c r="M10" s="928" t="s">
        <v>29</v>
      </c>
      <c r="N10" s="925" t="s">
        <v>29</v>
      </c>
      <c r="O10" s="929" t="s">
        <v>29</v>
      </c>
      <c r="P10" s="930" t="str">
        <f>ifna(vlookup(A10,'Population &amp; Church Numbers'!$A$1220:$D$1233,4,FALSE),"NULL")</f>
        <v>NULL</v>
      </c>
      <c r="Q10" s="931" t="s">
        <v>29</v>
      </c>
      <c r="R10" s="924">
        <v>50.0</v>
      </c>
      <c r="S10" s="924">
        <v>9.0</v>
      </c>
    </row>
    <row r="11">
      <c r="A11" s="932"/>
      <c r="B11" s="912" t="s">
        <v>2846</v>
      </c>
      <c r="C11" s="913">
        <v>325.0</v>
      </c>
      <c r="D11" s="914" t="s">
        <v>29</v>
      </c>
      <c r="E11" s="913">
        <v>243.0</v>
      </c>
      <c r="F11" s="913">
        <v>162.0</v>
      </c>
      <c r="G11" s="914" t="s">
        <v>29</v>
      </c>
      <c r="H11" s="913">
        <v>160.0</v>
      </c>
      <c r="I11" s="913">
        <v>110.0</v>
      </c>
      <c r="J11" s="915" t="s">
        <v>29</v>
      </c>
      <c r="K11" s="916">
        <v>0.548</v>
      </c>
      <c r="L11" s="913">
        <v>829.0</v>
      </c>
      <c r="M11" s="917" t="s">
        <v>29</v>
      </c>
      <c r="N11" s="914" t="s">
        <v>29</v>
      </c>
      <c r="O11" s="918" t="s">
        <v>29</v>
      </c>
      <c r="P11" s="919" t="str">
        <f>ifna(vlookup(A11,'Population &amp; Church Numbers'!$A$1220:$D$1233,4,FALSE),"NULL")</f>
        <v>NULL</v>
      </c>
      <c r="Q11" s="920" t="s">
        <v>29</v>
      </c>
      <c r="R11" s="913">
        <v>39.0</v>
      </c>
      <c r="S11" s="913">
        <v>12.9</v>
      </c>
    </row>
    <row r="12">
      <c r="A12" s="922"/>
      <c r="B12" s="923" t="s">
        <v>2847</v>
      </c>
      <c r="C12" s="924">
        <v>307.0</v>
      </c>
      <c r="D12" s="925" t="s">
        <v>29</v>
      </c>
      <c r="E12" s="924">
        <v>223.0</v>
      </c>
      <c r="F12" s="924">
        <v>142.0</v>
      </c>
      <c r="G12" s="925" t="s">
        <v>29</v>
      </c>
      <c r="H12" s="924">
        <v>101.0</v>
      </c>
      <c r="I12" s="924">
        <v>128.0</v>
      </c>
      <c r="J12" s="926" t="s">
        <v>29</v>
      </c>
      <c r="K12" s="927">
        <v>0.545</v>
      </c>
      <c r="L12" s="924">
        <v>760.0</v>
      </c>
      <c r="M12" s="928" t="s">
        <v>29</v>
      </c>
      <c r="N12" s="925" t="s">
        <v>29</v>
      </c>
      <c r="O12" s="929" t="s">
        <v>29</v>
      </c>
      <c r="P12" s="930" t="str">
        <f>ifna(vlookup(A12,'Population &amp; Church Numbers'!$A$1220:$D$1233,4,FALSE),"NULL")</f>
        <v>NULL</v>
      </c>
      <c r="Q12" s="931" t="s">
        <v>29</v>
      </c>
      <c r="R12" s="924">
        <v>45.0</v>
      </c>
      <c r="S12" s="924">
        <v>7.4</v>
      </c>
    </row>
    <row r="13">
      <c r="A13" s="932"/>
      <c r="B13" s="912" t="s">
        <v>2848</v>
      </c>
      <c r="C13" s="913">
        <v>310.0</v>
      </c>
      <c r="D13" s="914" t="s">
        <v>29</v>
      </c>
      <c r="E13" s="913">
        <v>192.0</v>
      </c>
      <c r="F13" s="913">
        <v>122.0</v>
      </c>
      <c r="G13" s="914" t="s">
        <v>29</v>
      </c>
      <c r="H13" s="913">
        <v>104.0</v>
      </c>
      <c r="I13" s="913">
        <v>129.0</v>
      </c>
      <c r="J13" s="915" t="s">
        <v>29</v>
      </c>
      <c r="K13" s="916">
        <v>0.582</v>
      </c>
      <c r="L13" s="913">
        <v>794.0</v>
      </c>
      <c r="M13" s="917" t="s">
        <v>29</v>
      </c>
      <c r="N13" s="914" t="s">
        <v>29</v>
      </c>
      <c r="O13" s="918" t="s">
        <v>29</v>
      </c>
      <c r="P13" s="919" t="str">
        <f>ifna(vlookup(A13,'Population &amp; Church Numbers'!$A$1220:$D$1233,4,FALSE),"NULL")</f>
        <v>NULL</v>
      </c>
      <c r="Q13" s="920" t="s">
        <v>29</v>
      </c>
      <c r="R13" s="913">
        <v>35.0</v>
      </c>
      <c r="S13" s="913">
        <v>13.3</v>
      </c>
    </row>
    <row r="14">
      <c r="A14" s="940"/>
      <c r="B14" s="941" t="s">
        <v>2849</v>
      </c>
      <c r="C14" s="940"/>
      <c r="D14" s="925" t="s">
        <v>29</v>
      </c>
      <c r="E14" s="940"/>
      <c r="F14" s="940"/>
      <c r="G14" s="925" t="s">
        <v>29</v>
      </c>
      <c r="H14" s="942">
        <v>93.0</v>
      </c>
      <c r="I14" s="940"/>
      <c r="J14" s="926" t="s">
        <v>29</v>
      </c>
      <c r="K14" s="943"/>
      <c r="L14" s="940"/>
      <c r="M14" s="928" t="s">
        <v>29</v>
      </c>
      <c r="N14" s="925" t="s">
        <v>29</v>
      </c>
      <c r="O14" s="929" t="s">
        <v>29</v>
      </c>
      <c r="P14" s="930" t="str">
        <f>ifna(vlookup(A14,'Population &amp; Church Numbers'!$A$1220:$D$1233,4,FALSE),"NULL")</f>
        <v>NULL</v>
      </c>
      <c r="Q14" s="931" t="s">
        <v>29</v>
      </c>
      <c r="R14" s="940"/>
      <c r="S14" s="940"/>
    </row>
    <row r="15">
      <c r="A15" s="944" t="s">
        <v>2850</v>
      </c>
      <c r="B15" s="945"/>
      <c r="C15" s="946">
        <v>1529.0</v>
      </c>
      <c r="D15" s="914" t="s">
        <v>29</v>
      </c>
      <c r="E15" s="946">
        <v>1088.0</v>
      </c>
      <c r="F15" s="946">
        <v>658.0</v>
      </c>
      <c r="G15" s="914" t="s">
        <v>29</v>
      </c>
      <c r="H15" s="946">
        <v>708.0</v>
      </c>
      <c r="I15" s="946">
        <v>635.0</v>
      </c>
      <c r="J15" s="915" t="s">
        <v>29</v>
      </c>
      <c r="K15" s="916">
        <v>0.538</v>
      </c>
      <c r="L15" s="946">
        <v>3781.0</v>
      </c>
      <c r="M15" s="917" t="s">
        <v>29</v>
      </c>
      <c r="N15" s="914" t="s">
        <v>29</v>
      </c>
      <c r="O15" s="918" t="s">
        <v>29</v>
      </c>
      <c r="P15" s="919" t="str">
        <f>ifna(vlookup(A15,'Population &amp; Church Numbers'!$A$1220:$D$1233,4,FALSE),"NULL")</f>
        <v>NULL</v>
      </c>
      <c r="Q15" s="920" t="s">
        <v>29</v>
      </c>
      <c r="R15" s="946">
        <v>192.0</v>
      </c>
      <c r="S15" s="946">
        <v>11.2</v>
      </c>
    </row>
    <row r="16">
      <c r="A16" s="947"/>
      <c r="B16" s="923" t="s">
        <v>2851</v>
      </c>
      <c r="C16" s="924">
        <v>92.0</v>
      </c>
      <c r="D16" s="925" t="s">
        <v>29</v>
      </c>
      <c r="E16" s="924">
        <v>56.0</v>
      </c>
      <c r="F16" s="924">
        <v>35.0</v>
      </c>
      <c r="G16" s="925" t="s">
        <v>29</v>
      </c>
      <c r="H16" s="924">
        <v>51.0</v>
      </c>
      <c r="I16" s="924">
        <v>30.0</v>
      </c>
      <c r="J16" s="926" t="s">
        <v>29</v>
      </c>
      <c r="K16" s="927">
        <v>0.844</v>
      </c>
      <c r="L16" s="924">
        <v>174.0</v>
      </c>
      <c r="M16" s="928" t="s">
        <v>29</v>
      </c>
      <c r="N16" s="925" t="s">
        <v>29</v>
      </c>
      <c r="O16" s="929" t="s">
        <v>29</v>
      </c>
      <c r="P16" s="930" t="str">
        <f>ifna(vlookup(A16,'Population &amp; Church Numbers'!$A$1220:$D$1233,4,FALSE),"NULL")</f>
        <v>NULL</v>
      </c>
      <c r="Q16" s="931" t="s">
        <v>29</v>
      </c>
      <c r="R16" s="924">
        <v>5.0</v>
      </c>
      <c r="S16" s="924">
        <v>37.0</v>
      </c>
    </row>
    <row r="17">
      <c r="A17" s="948"/>
      <c r="B17" s="949" t="s">
        <v>2852</v>
      </c>
      <c r="C17" s="950">
        <v>195.0</v>
      </c>
      <c r="D17" s="951"/>
      <c r="E17" s="950">
        <v>113.0</v>
      </c>
      <c r="F17" s="950">
        <v>76.0</v>
      </c>
      <c r="G17" s="951"/>
      <c r="H17" s="950">
        <v>103.0</v>
      </c>
      <c r="I17" s="950">
        <v>71.0</v>
      </c>
      <c r="J17" s="952"/>
      <c r="K17" s="953">
        <v>0.75</v>
      </c>
      <c r="L17" s="954">
        <v>374.0</v>
      </c>
      <c r="M17" s="955"/>
      <c r="N17" s="956"/>
      <c r="O17" s="951"/>
      <c r="P17" s="957"/>
      <c r="Q17" s="958"/>
      <c r="R17" s="950">
        <v>10.0</v>
      </c>
      <c r="S17" s="950">
        <v>16.5</v>
      </c>
    </row>
    <row r="18">
      <c r="A18" s="959"/>
      <c r="B18" s="960" t="s">
        <v>2853</v>
      </c>
      <c r="C18" s="954">
        <v>182.0</v>
      </c>
      <c r="D18" s="961" t="s">
        <v>29</v>
      </c>
      <c r="E18" s="954">
        <v>95.0</v>
      </c>
      <c r="F18" s="954">
        <v>71.0</v>
      </c>
      <c r="G18" s="961" t="s">
        <v>29</v>
      </c>
      <c r="H18" s="954">
        <v>74.0</v>
      </c>
      <c r="I18" s="954">
        <v>57.0</v>
      </c>
      <c r="J18" s="962" t="s">
        <v>29</v>
      </c>
      <c r="K18" s="953">
        <v>0.452</v>
      </c>
      <c r="L18" s="954">
        <v>468.0</v>
      </c>
      <c r="M18" s="963" t="s">
        <v>29</v>
      </c>
      <c r="N18" s="963" t="s">
        <v>29</v>
      </c>
      <c r="O18" s="963" t="s">
        <v>29</v>
      </c>
      <c r="P18" s="964">
        <f>SUM(P3:P16)</f>
        <v>0</v>
      </c>
      <c r="Q18" s="965" t="s">
        <v>29</v>
      </c>
      <c r="R18" s="954">
        <v>24.0</v>
      </c>
      <c r="S18" s="954">
        <v>19.7</v>
      </c>
    </row>
    <row r="19">
      <c r="A19" s="959"/>
      <c r="B19" s="960" t="s">
        <v>2854</v>
      </c>
      <c r="C19" s="954">
        <v>311.0</v>
      </c>
      <c r="D19" s="966"/>
      <c r="E19" s="954">
        <v>216.0</v>
      </c>
      <c r="F19" s="954">
        <v>130.0</v>
      </c>
      <c r="G19" s="966"/>
      <c r="H19" s="954">
        <v>120.0</v>
      </c>
      <c r="I19" s="954">
        <v>120.0</v>
      </c>
      <c r="J19" s="966"/>
      <c r="K19" s="953">
        <v>0.612</v>
      </c>
      <c r="L19" s="954">
        <v>637.0</v>
      </c>
      <c r="M19" s="967"/>
      <c r="N19" s="967"/>
      <c r="O19" s="967"/>
      <c r="P19" s="968"/>
      <c r="Q19" s="966"/>
      <c r="R19" s="954">
        <v>28.0</v>
      </c>
      <c r="S19" s="954">
        <v>10.9</v>
      </c>
    </row>
    <row r="20">
      <c r="A20" s="959"/>
      <c r="B20" s="960" t="s">
        <v>2855</v>
      </c>
      <c r="C20" s="954">
        <v>167.0</v>
      </c>
      <c r="D20" s="966"/>
      <c r="E20" s="954">
        <v>105.0</v>
      </c>
      <c r="F20" s="954">
        <v>57.0</v>
      </c>
      <c r="G20" s="966"/>
      <c r="H20" s="954">
        <v>80.0</v>
      </c>
      <c r="I20" s="954">
        <v>48.0</v>
      </c>
      <c r="J20" s="966"/>
      <c r="K20" s="953">
        <v>0.699</v>
      </c>
      <c r="L20" s="954">
        <v>397.0</v>
      </c>
      <c r="M20" s="967"/>
      <c r="N20" s="967"/>
      <c r="O20" s="967"/>
      <c r="P20" s="968"/>
      <c r="Q20" s="966"/>
      <c r="R20" s="954">
        <v>17.0</v>
      </c>
      <c r="S20" s="954">
        <v>13.8</v>
      </c>
    </row>
    <row r="21">
      <c r="A21" s="959"/>
      <c r="B21" s="960" t="s">
        <v>2856</v>
      </c>
      <c r="C21" s="954">
        <v>191.0</v>
      </c>
      <c r="D21" s="966"/>
      <c r="E21" s="954">
        <v>104.0</v>
      </c>
      <c r="F21" s="954">
        <v>66.0</v>
      </c>
      <c r="G21" s="966"/>
      <c r="H21" s="954">
        <v>58.0</v>
      </c>
      <c r="I21" s="954">
        <v>91.0</v>
      </c>
      <c r="J21" s="966"/>
      <c r="K21" s="953">
        <v>0.697</v>
      </c>
      <c r="L21" s="954">
        <v>501.0</v>
      </c>
      <c r="M21" s="967"/>
      <c r="N21" s="967"/>
      <c r="O21" s="967"/>
      <c r="P21" s="968"/>
      <c r="Q21" s="966"/>
      <c r="R21" s="954">
        <v>29.0</v>
      </c>
      <c r="S21" s="954">
        <v>15.1</v>
      </c>
    </row>
    <row r="22">
      <c r="A22" s="959"/>
      <c r="B22" s="960" t="s">
        <v>2857</v>
      </c>
      <c r="C22" s="954">
        <v>98.0</v>
      </c>
      <c r="D22" s="966"/>
      <c r="E22" s="954">
        <v>45.0</v>
      </c>
      <c r="F22" s="954">
        <v>22.0</v>
      </c>
      <c r="G22" s="966"/>
      <c r="H22" s="954">
        <v>91.0</v>
      </c>
      <c r="I22" s="954">
        <v>24.0</v>
      </c>
      <c r="J22" s="966"/>
      <c r="K22" s="953">
        <v>0.581</v>
      </c>
      <c r="L22" s="954">
        <v>345.0</v>
      </c>
      <c r="M22" s="967"/>
      <c r="N22" s="967"/>
      <c r="O22" s="967"/>
      <c r="P22" s="968"/>
      <c r="Q22" s="966"/>
      <c r="R22" s="954">
        <v>8.0</v>
      </c>
      <c r="S22" s="954">
        <v>17.1</v>
      </c>
    </row>
    <row r="23">
      <c r="A23" s="969"/>
      <c r="B23" s="970" t="s">
        <v>2858</v>
      </c>
      <c r="C23" s="969"/>
      <c r="D23" s="966"/>
      <c r="E23" s="969"/>
      <c r="F23" s="969"/>
      <c r="G23" s="966"/>
      <c r="H23" s="971">
        <v>147.0</v>
      </c>
      <c r="I23" s="969"/>
      <c r="J23" s="966"/>
      <c r="K23" s="972" t="e">
        <v>#DIV/0!</v>
      </c>
      <c r="L23" s="969"/>
      <c r="M23" s="967"/>
      <c r="N23" s="967"/>
      <c r="O23" s="967"/>
      <c r="P23" s="968"/>
      <c r="Q23" s="966"/>
      <c r="R23" s="969"/>
      <c r="S23" s="969"/>
    </row>
    <row r="24">
      <c r="A24" s="973" t="s">
        <v>2859</v>
      </c>
      <c r="B24" s="969"/>
      <c r="C24" s="974">
        <v>1236.0</v>
      </c>
      <c r="D24" s="966"/>
      <c r="E24" s="974">
        <v>734.0</v>
      </c>
      <c r="F24" s="974">
        <v>457.0</v>
      </c>
      <c r="G24" s="966"/>
      <c r="H24" s="974">
        <v>724.0</v>
      </c>
      <c r="I24" s="974">
        <v>441.0</v>
      </c>
      <c r="J24" s="966"/>
      <c r="K24" s="953">
        <v>0.661</v>
      </c>
      <c r="L24" s="974">
        <v>2896.0</v>
      </c>
      <c r="M24" s="967"/>
      <c r="N24" s="967"/>
      <c r="O24" s="967"/>
      <c r="P24" s="968"/>
      <c r="Q24" s="966"/>
      <c r="R24" s="974">
        <v>121.0</v>
      </c>
      <c r="S24" s="974">
        <v>16.0</v>
      </c>
    </row>
    <row r="25">
      <c r="A25" s="975"/>
      <c r="B25" s="960" t="s">
        <v>2860</v>
      </c>
      <c r="C25" s="954">
        <v>185.0</v>
      </c>
      <c r="D25" s="966"/>
      <c r="E25" s="954">
        <v>116.0</v>
      </c>
      <c r="F25" s="954">
        <v>76.0</v>
      </c>
      <c r="G25" s="966"/>
      <c r="H25" s="954">
        <v>100.0</v>
      </c>
      <c r="I25" s="954">
        <v>78.0</v>
      </c>
      <c r="J25" s="966"/>
      <c r="K25" s="953">
        <v>0.519</v>
      </c>
      <c r="L25" s="954">
        <v>336.0</v>
      </c>
      <c r="M25" s="967"/>
      <c r="N25" s="967"/>
      <c r="O25" s="967"/>
      <c r="P25" s="968"/>
      <c r="Q25" s="966"/>
      <c r="R25" s="954">
        <v>15.0</v>
      </c>
      <c r="S25" s="954">
        <v>11.8</v>
      </c>
    </row>
    <row r="26">
      <c r="A26" s="959"/>
      <c r="B26" s="960" t="s">
        <v>2861</v>
      </c>
      <c r="C26" s="954">
        <v>153.0</v>
      </c>
      <c r="D26" s="966"/>
      <c r="E26" s="954">
        <v>96.0</v>
      </c>
      <c r="F26" s="954">
        <v>55.0</v>
      </c>
      <c r="G26" s="966"/>
      <c r="H26" s="954">
        <v>85.0</v>
      </c>
      <c r="I26" s="954">
        <v>48.0</v>
      </c>
      <c r="J26" s="966"/>
      <c r="K26" s="953">
        <v>0.678</v>
      </c>
      <c r="L26" s="954">
        <v>405.0</v>
      </c>
      <c r="M26" s="967"/>
      <c r="N26" s="967"/>
      <c r="O26" s="967"/>
      <c r="P26" s="968"/>
      <c r="Q26" s="966"/>
      <c r="R26" s="954">
        <v>18.0</v>
      </c>
      <c r="S26" s="954">
        <v>10.4</v>
      </c>
    </row>
    <row r="27">
      <c r="A27" s="959"/>
      <c r="B27" s="960" t="s">
        <v>2862</v>
      </c>
      <c r="C27" s="954">
        <v>201.0</v>
      </c>
      <c r="D27" s="966"/>
      <c r="E27" s="954">
        <v>128.0</v>
      </c>
      <c r="F27" s="954">
        <v>87.0</v>
      </c>
      <c r="G27" s="966"/>
      <c r="H27" s="954">
        <v>101.0</v>
      </c>
      <c r="I27" s="954">
        <v>64.0</v>
      </c>
      <c r="J27" s="966"/>
      <c r="K27" s="953">
        <v>0.55</v>
      </c>
      <c r="L27" s="954">
        <v>417.0</v>
      </c>
      <c r="M27" s="967"/>
      <c r="N27" s="967"/>
      <c r="O27" s="967"/>
      <c r="P27" s="968"/>
      <c r="Q27" s="966"/>
      <c r="R27" s="954">
        <v>21.0</v>
      </c>
      <c r="S27" s="954">
        <v>18.4</v>
      </c>
    </row>
    <row r="28">
      <c r="A28" s="959"/>
      <c r="B28" s="960" t="s">
        <v>2863</v>
      </c>
      <c r="C28" s="954">
        <v>278.0</v>
      </c>
      <c r="D28" s="966"/>
      <c r="E28" s="954">
        <v>197.0</v>
      </c>
      <c r="F28" s="954">
        <v>115.0</v>
      </c>
      <c r="G28" s="966"/>
      <c r="H28" s="954">
        <v>111.0</v>
      </c>
      <c r="I28" s="954">
        <v>112.0</v>
      </c>
      <c r="J28" s="966"/>
      <c r="K28" s="953">
        <v>0.418</v>
      </c>
      <c r="L28" s="954">
        <v>554.0</v>
      </c>
      <c r="M28" s="967"/>
      <c r="N28" s="967"/>
      <c r="O28" s="967"/>
      <c r="P28" s="968"/>
      <c r="Q28" s="966"/>
      <c r="R28" s="954">
        <v>48.0</v>
      </c>
      <c r="S28" s="954">
        <v>11.0</v>
      </c>
    </row>
    <row r="29">
      <c r="A29" s="959"/>
      <c r="B29" s="960" t="s">
        <v>2864</v>
      </c>
      <c r="C29" s="954">
        <v>157.0</v>
      </c>
      <c r="D29" s="966"/>
      <c r="E29" s="954">
        <v>111.0</v>
      </c>
      <c r="F29" s="954">
        <v>71.0</v>
      </c>
      <c r="G29" s="966"/>
      <c r="H29" s="954">
        <v>97.0</v>
      </c>
      <c r="I29" s="954">
        <v>30.0</v>
      </c>
      <c r="J29" s="966"/>
      <c r="K29" s="953">
        <v>0.652</v>
      </c>
      <c r="L29" s="954">
        <v>409.0</v>
      </c>
      <c r="M29" s="967"/>
      <c r="N29" s="967"/>
      <c r="O29" s="967"/>
      <c r="P29" s="968"/>
      <c r="Q29" s="966"/>
      <c r="R29" s="954">
        <v>21.0</v>
      </c>
      <c r="S29" s="954">
        <v>10.0</v>
      </c>
    </row>
    <row r="30">
      <c r="A30" s="959"/>
      <c r="B30" s="960" t="s">
        <v>2865</v>
      </c>
      <c r="C30" s="954">
        <v>318.0</v>
      </c>
      <c r="D30" s="966"/>
      <c r="E30" s="954">
        <v>211.0</v>
      </c>
      <c r="F30" s="954">
        <v>127.0</v>
      </c>
      <c r="G30" s="966"/>
      <c r="H30" s="954">
        <v>107.0</v>
      </c>
      <c r="I30" s="954">
        <v>158.0</v>
      </c>
      <c r="J30" s="966"/>
      <c r="K30" s="953">
        <v>0.525</v>
      </c>
      <c r="L30" s="954">
        <v>764.0</v>
      </c>
      <c r="M30" s="967"/>
      <c r="N30" s="967"/>
      <c r="O30" s="967"/>
      <c r="P30" s="968"/>
      <c r="Q30" s="966"/>
      <c r="R30" s="954">
        <v>47.0</v>
      </c>
      <c r="S30" s="954">
        <v>13.4</v>
      </c>
    </row>
    <row r="31">
      <c r="A31" s="959"/>
      <c r="B31" s="960" t="s">
        <v>2866</v>
      </c>
      <c r="C31" s="954">
        <v>257.0</v>
      </c>
      <c r="D31" s="966"/>
      <c r="E31" s="954">
        <v>196.0</v>
      </c>
      <c r="F31" s="954">
        <v>105.0</v>
      </c>
      <c r="G31" s="966"/>
      <c r="H31" s="954">
        <v>140.0</v>
      </c>
      <c r="I31" s="954">
        <v>103.0</v>
      </c>
      <c r="J31" s="966"/>
      <c r="K31" s="953">
        <v>0.518</v>
      </c>
      <c r="L31" s="954">
        <v>517.0</v>
      </c>
      <c r="M31" s="967"/>
      <c r="N31" s="967"/>
      <c r="O31" s="967"/>
      <c r="P31" s="968"/>
      <c r="Q31" s="966"/>
      <c r="R31" s="954">
        <v>24.0</v>
      </c>
      <c r="S31" s="954">
        <v>16.3</v>
      </c>
    </row>
    <row r="32">
      <c r="A32" s="959"/>
      <c r="B32" s="960" t="s">
        <v>2867</v>
      </c>
      <c r="C32" s="954">
        <v>280.0</v>
      </c>
      <c r="D32" s="966"/>
      <c r="E32" s="954">
        <v>194.0</v>
      </c>
      <c r="F32" s="954">
        <v>121.0</v>
      </c>
      <c r="G32" s="966"/>
      <c r="H32" s="954">
        <v>140.0</v>
      </c>
      <c r="I32" s="954">
        <v>113.0</v>
      </c>
      <c r="J32" s="966"/>
      <c r="K32" s="953">
        <v>0.6</v>
      </c>
      <c r="L32" s="954">
        <v>449.0</v>
      </c>
      <c r="M32" s="967"/>
      <c r="N32" s="967"/>
      <c r="O32" s="967"/>
      <c r="P32" s="968"/>
      <c r="Q32" s="966"/>
      <c r="R32" s="954">
        <v>40.0</v>
      </c>
      <c r="S32" s="954">
        <v>16.2</v>
      </c>
    </row>
    <row r="33">
      <c r="A33" s="969"/>
      <c r="B33" s="970" t="s">
        <v>2868</v>
      </c>
      <c r="C33" s="969"/>
      <c r="D33" s="966"/>
      <c r="E33" s="969"/>
      <c r="F33" s="969"/>
      <c r="G33" s="966"/>
      <c r="H33" s="971">
        <v>129.0</v>
      </c>
      <c r="I33" s="969"/>
      <c r="J33" s="966"/>
      <c r="K33" s="972"/>
      <c r="L33" s="969"/>
      <c r="M33" s="967"/>
      <c r="N33" s="967"/>
      <c r="O33" s="967"/>
      <c r="P33" s="968"/>
      <c r="Q33" s="966"/>
      <c r="R33" s="969"/>
      <c r="S33" s="969"/>
    </row>
    <row r="34">
      <c r="A34" s="973" t="s">
        <v>2869</v>
      </c>
      <c r="B34" s="969"/>
      <c r="C34" s="974">
        <v>1829.0</v>
      </c>
      <c r="D34" s="966"/>
      <c r="E34" s="974">
        <v>1249.0</v>
      </c>
      <c r="F34" s="974">
        <v>757.0</v>
      </c>
      <c r="G34" s="966"/>
      <c r="H34" s="974">
        <v>1010.0</v>
      </c>
      <c r="I34" s="974">
        <v>706.0</v>
      </c>
      <c r="J34" s="966"/>
      <c r="K34" s="953">
        <v>0.551</v>
      </c>
      <c r="L34" s="974">
        <v>3851.0</v>
      </c>
      <c r="M34" s="967"/>
      <c r="N34" s="967"/>
      <c r="O34" s="967"/>
      <c r="P34" s="968"/>
      <c r="Q34" s="966"/>
      <c r="R34" s="976">
        <v>234.0</v>
      </c>
      <c r="S34" s="974">
        <v>13.5</v>
      </c>
    </row>
    <row r="35">
      <c r="A35" s="975"/>
      <c r="B35" s="960" t="s">
        <v>2870</v>
      </c>
      <c r="C35" s="954">
        <v>260.0</v>
      </c>
      <c r="D35" s="966"/>
      <c r="E35" s="954">
        <v>173.0</v>
      </c>
      <c r="F35" s="954">
        <v>110.0</v>
      </c>
      <c r="G35" s="966"/>
      <c r="H35" s="954">
        <v>106.0</v>
      </c>
      <c r="I35" s="977">
        <v>114.0</v>
      </c>
      <c r="J35" s="966"/>
      <c r="K35" s="953">
        <v>0.493</v>
      </c>
      <c r="L35" s="954">
        <v>586.0</v>
      </c>
      <c r="M35" s="967"/>
      <c r="N35" s="967"/>
      <c r="O35" s="967"/>
      <c r="P35" s="968"/>
      <c r="Q35" s="966"/>
      <c r="R35" s="978">
        <v>50.0</v>
      </c>
      <c r="S35" s="979">
        <v>16.6</v>
      </c>
    </row>
    <row r="36">
      <c r="A36" s="959"/>
      <c r="B36" s="960" t="s">
        <v>2871</v>
      </c>
      <c r="C36" s="954">
        <v>221.0</v>
      </c>
      <c r="D36" s="966"/>
      <c r="E36" s="954">
        <v>145.0</v>
      </c>
      <c r="F36" s="954">
        <v>74.0</v>
      </c>
      <c r="G36" s="966"/>
      <c r="H36" s="954">
        <v>102.0</v>
      </c>
      <c r="I36" s="977">
        <v>88.0</v>
      </c>
      <c r="J36" s="966"/>
      <c r="K36" s="953">
        <v>0.567</v>
      </c>
      <c r="L36" s="954">
        <v>497.0</v>
      </c>
      <c r="M36" s="967"/>
      <c r="N36" s="967"/>
      <c r="O36" s="967"/>
      <c r="P36" s="968"/>
      <c r="Q36" s="966"/>
      <c r="R36" s="978">
        <v>40.0</v>
      </c>
      <c r="S36" s="979">
        <v>16.7</v>
      </c>
    </row>
    <row r="37">
      <c r="A37" s="959"/>
      <c r="B37" s="960" t="s">
        <v>2872</v>
      </c>
      <c r="C37" s="954">
        <v>301.0</v>
      </c>
      <c r="D37" s="966"/>
      <c r="E37" s="954">
        <v>198.0</v>
      </c>
      <c r="F37" s="954">
        <v>109.0</v>
      </c>
      <c r="G37" s="966"/>
      <c r="H37" s="954">
        <v>122.0</v>
      </c>
      <c r="I37" s="977">
        <v>121.0</v>
      </c>
      <c r="J37" s="966"/>
      <c r="K37" s="953">
        <v>0.58</v>
      </c>
      <c r="L37" s="954">
        <v>736.0</v>
      </c>
      <c r="M37" s="967"/>
      <c r="N37" s="967"/>
      <c r="O37" s="967"/>
      <c r="P37" s="968"/>
      <c r="Q37" s="966"/>
      <c r="R37" s="978">
        <v>34.0</v>
      </c>
      <c r="S37" s="979">
        <v>15.1</v>
      </c>
    </row>
    <row r="38">
      <c r="A38" s="959"/>
      <c r="B38" s="960" t="s">
        <v>2873</v>
      </c>
      <c r="C38" s="954">
        <v>368.0</v>
      </c>
      <c r="D38" s="966"/>
      <c r="E38" s="954">
        <v>256.0</v>
      </c>
      <c r="F38" s="954">
        <v>158.0</v>
      </c>
      <c r="G38" s="966"/>
      <c r="H38" s="954">
        <v>193.0</v>
      </c>
      <c r="I38" s="977">
        <v>125.0</v>
      </c>
      <c r="J38" s="966"/>
      <c r="K38" s="953">
        <v>0.598</v>
      </c>
      <c r="L38" s="954">
        <v>940.0</v>
      </c>
      <c r="M38" s="967"/>
      <c r="N38" s="967"/>
      <c r="O38" s="967"/>
      <c r="P38" s="968"/>
      <c r="Q38" s="966"/>
      <c r="R38" s="978">
        <v>49.0</v>
      </c>
      <c r="S38" s="979">
        <v>14.6</v>
      </c>
    </row>
    <row r="39">
      <c r="A39" s="959"/>
      <c r="B39" s="960" t="s">
        <v>2874</v>
      </c>
      <c r="C39" s="954">
        <v>529.0</v>
      </c>
      <c r="D39" s="966"/>
      <c r="E39" s="954">
        <v>361.0</v>
      </c>
      <c r="F39" s="954">
        <v>197.0</v>
      </c>
      <c r="G39" s="966"/>
      <c r="H39" s="954">
        <v>157.0</v>
      </c>
      <c r="I39" s="977">
        <v>249.0</v>
      </c>
      <c r="J39" s="966"/>
      <c r="K39" s="953">
        <v>0.558</v>
      </c>
      <c r="L39" s="954">
        <v>734.0</v>
      </c>
      <c r="M39" s="967"/>
      <c r="N39" s="967"/>
      <c r="O39" s="967"/>
      <c r="P39" s="968"/>
      <c r="Q39" s="966"/>
      <c r="R39" s="980">
        <v>38.0</v>
      </c>
      <c r="S39" s="979">
        <v>13.9</v>
      </c>
    </row>
    <row r="40">
      <c r="A40" s="969"/>
      <c r="B40" s="970" t="s">
        <v>2875</v>
      </c>
      <c r="C40" s="969"/>
      <c r="D40" s="966"/>
      <c r="E40" s="969"/>
      <c r="F40" s="969"/>
      <c r="G40" s="966"/>
      <c r="H40" s="971">
        <v>77.0</v>
      </c>
      <c r="I40" s="969"/>
      <c r="J40" s="966"/>
      <c r="K40" s="972"/>
      <c r="L40" s="969"/>
      <c r="M40" s="967"/>
      <c r="N40" s="967"/>
      <c r="O40" s="967"/>
      <c r="P40" s="968"/>
      <c r="Q40" s="966"/>
      <c r="R40" s="969"/>
      <c r="S40" s="969"/>
    </row>
    <row r="41">
      <c r="A41" s="973" t="s">
        <v>2876</v>
      </c>
      <c r="B41" s="969"/>
      <c r="C41" s="974">
        <v>1679.0</v>
      </c>
      <c r="D41" s="966"/>
      <c r="E41" s="974">
        <v>1133.0</v>
      </c>
      <c r="F41" s="974">
        <v>648.0</v>
      </c>
      <c r="G41" s="966"/>
      <c r="H41" s="974">
        <v>757.0</v>
      </c>
      <c r="I41" s="974">
        <v>697.0</v>
      </c>
      <c r="J41" s="966"/>
      <c r="K41" s="953">
        <v>0.56</v>
      </c>
      <c r="L41" s="974">
        <v>3493.0</v>
      </c>
      <c r="M41" s="967"/>
      <c r="N41" s="967"/>
      <c r="O41" s="967"/>
      <c r="P41" s="968"/>
      <c r="Q41" s="966"/>
      <c r="R41" s="966"/>
      <c r="S41" s="966"/>
    </row>
    <row r="42">
      <c r="A42" s="975"/>
      <c r="B42" s="959"/>
      <c r="C42" s="981"/>
      <c r="D42" s="966"/>
      <c r="E42" s="981"/>
      <c r="F42" s="981">
        <v>2880.0</v>
      </c>
      <c r="G42" s="966"/>
      <c r="H42" s="966"/>
      <c r="I42" s="966"/>
      <c r="J42" s="966"/>
      <c r="K42" s="982"/>
      <c r="L42" s="966"/>
      <c r="M42" s="967"/>
      <c r="N42" s="967"/>
      <c r="O42" s="967"/>
      <c r="P42" s="968"/>
      <c r="Q42" s="966"/>
      <c r="R42" s="966"/>
      <c r="S42" s="966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83" t="s">
        <v>2877</v>
      </c>
      <c r="Q1" s="983" t="s">
        <v>2878</v>
      </c>
    </row>
    <row r="2">
      <c r="A2" s="984"/>
      <c r="B2" s="58"/>
      <c r="P2" s="985" t="s">
        <v>2879</v>
      </c>
      <c r="Q2" s="985" t="s">
        <v>2880</v>
      </c>
      <c r="S2" s="55" t="s">
        <v>2881</v>
      </c>
      <c r="T2" s="55" t="s">
        <v>673</v>
      </c>
      <c r="U2" s="56" t="str">
        <f t="shared" ref="U2:U35" si="1">VLOOKUP($S2,$P:$Q,2,FALSE)</f>
        <v>Southern</v>
      </c>
    </row>
    <row r="3">
      <c r="A3" s="986"/>
      <c r="B3" s="987"/>
      <c r="P3" s="985" t="s">
        <v>2882</v>
      </c>
      <c r="Q3" s="985" t="s">
        <v>2206</v>
      </c>
      <c r="S3" s="55" t="s">
        <v>2883</v>
      </c>
      <c r="T3" s="55" t="s">
        <v>328</v>
      </c>
      <c r="U3" s="56" t="str">
        <f t="shared" si="1"/>
        <v>Northern</v>
      </c>
    </row>
    <row r="4">
      <c r="A4" s="986"/>
      <c r="B4" s="987"/>
      <c r="P4" s="985" t="s">
        <v>2884</v>
      </c>
      <c r="Q4" s="985" t="s">
        <v>2880</v>
      </c>
      <c r="S4" s="55" t="s">
        <v>2885</v>
      </c>
      <c r="T4" s="55" t="s">
        <v>895</v>
      </c>
      <c r="U4" s="56" t="str">
        <f t="shared" si="1"/>
        <v>Southern</v>
      </c>
    </row>
    <row r="5">
      <c r="A5" s="986"/>
      <c r="B5" s="987"/>
      <c r="P5" s="985" t="s">
        <v>2562</v>
      </c>
      <c r="Q5" s="98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6"/>
      <c r="B6" s="987"/>
      <c r="P6" s="985" t="s">
        <v>2886</v>
      </c>
      <c r="Q6" s="985" t="s">
        <v>2209</v>
      </c>
      <c r="S6" s="55" t="s">
        <v>2887</v>
      </c>
      <c r="T6" s="55" t="s">
        <v>898</v>
      </c>
      <c r="U6" s="56" t="str">
        <f t="shared" si="1"/>
        <v>Western</v>
      </c>
    </row>
    <row r="7">
      <c r="A7" s="986"/>
      <c r="B7" s="987"/>
      <c r="P7" s="985" t="s">
        <v>2888</v>
      </c>
      <c r="Q7" s="985" t="s">
        <v>2209</v>
      </c>
      <c r="S7" s="55" t="s">
        <v>2889</v>
      </c>
      <c r="T7" s="55" t="s">
        <v>894</v>
      </c>
      <c r="U7" s="56" t="str">
        <f t="shared" si="1"/>
        <v>Western</v>
      </c>
    </row>
    <row r="8">
      <c r="A8" s="986"/>
      <c r="B8" s="987"/>
      <c r="P8" s="985" t="s">
        <v>2890</v>
      </c>
      <c r="Q8" s="985" t="s">
        <v>2891</v>
      </c>
      <c r="S8" s="55" t="s">
        <v>2892</v>
      </c>
      <c r="T8" s="55" t="s">
        <v>897</v>
      </c>
      <c r="U8" s="56" t="str">
        <f t="shared" si="1"/>
        <v>Northern</v>
      </c>
    </row>
    <row r="9">
      <c r="A9" s="986"/>
      <c r="B9" s="987"/>
      <c r="P9" s="985" t="s">
        <v>2893</v>
      </c>
      <c r="Q9" s="98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6"/>
      <c r="B10" s="987"/>
      <c r="P10" s="985" t="s">
        <v>2894</v>
      </c>
      <c r="Q10" s="985" t="s">
        <v>2209</v>
      </c>
      <c r="S10" s="55" t="s">
        <v>2895</v>
      </c>
      <c r="T10" s="55" t="s">
        <v>897</v>
      </c>
      <c r="U10" s="56" t="str">
        <f t="shared" si="1"/>
        <v>Northern</v>
      </c>
    </row>
    <row r="11">
      <c r="A11" s="986"/>
      <c r="B11" s="987"/>
      <c r="P11" s="985" t="s">
        <v>2896</v>
      </c>
      <c r="Q11" s="98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6"/>
      <c r="B12" s="987"/>
      <c r="P12" s="985" t="s">
        <v>2897</v>
      </c>
      <c r="Q12" s="985" t="s">
        <v>2880</v>
      </c>
      <c r="S12" s="55" t="s">
        <v>2898</v>
      </c>
      <c r="T12" s="55" t="s">
        <v>889</v>
      </c>
      <c r="U12" s="56" t="str">
        <f t="shared" si="1"/>
        <v>Central</v>
      </c>
    </row>
    <row r="13">
      <c r="A13" s="986"/>
      <c r="B13" s="987"/>
      <c r="P13" s="985" t="s">
        <v>2899</v>
      </c>
      <c r="Q13" s="985" t="s">
        <v>2880</v>
      </c>
      <c r="S13" s="55" t="s">
        <v>2900</v>
      </c>
      <c r="T13" s="55" t="s">
        <v>328</v>
      </c>
      <c r="U13" s="56" t="str">
        <f t="shared" si="1"/>
        <v>Central</v>
      </c>
    </row>
    <row r="14">
      <c r="A14" s="986"/>
      <c r="B14" s="987"/>
      <c r="P14" s="985" t="s">
        <v>2901</v>
      </c>
      <c r="Q14" s="985" t="s">
        <v>2902</v>
      </c>
      <c r="S14" s="55" t="s">
        <v>2903</v>
      </c>
      <c r="T14" s="55" t="s">
        <v>59</v>
      </c>
      <c r="U14" s="56" t="str">
        <f t="shared" si="1"/>
        <v>Western</v>
      </c>
    </row>
    <row r="15">
      <c r="A15" s="986"/>
      <c r="B15" s="987"/>
      <c r="P15" s="985" t="s">
        <v>2904</v>
      </c>
      <c r="Q15" s="985" t="s">
        <v>2902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8"/>
      <c r="B16" s="987"/>
      <c r="P16" s="985" t="s">
        <v>2905</v>
      </c>
      <c r="Q16" s="985" t="s">
        <v>2209</v>
      </c>
      <c r="S16" s="55" t="s">
        <v>2906</v>
      </c>
      <c r="T16" s="55" t="s">
        <v>889</v>
      </c>
      <c r="U16" s="56" t="str">
        <f t="shared" si="1"/>
        <v>Western</v>
      </c>
    </row>
    <row r="17">
      <c r="P17" s="985" t="s">
        <v>2907</v>
      </c>
      <c r="Q17" s="985" t="s">
        <v>2206</v>
      </c>
      <c r="S17" s="55" t="s">
        <v>2908</v>
      </c>
      <c r="T17" s="55" t="s">
        <v>895</v>
      </c>
      <c r="U17" s="56" t="str">
        <f t="shared" si="1"/>
        <v>Southern</v>
      </c>
    </row>
    <row r="18">
      <c r="P18" s="985" t="s">
        <v>2909</v>
      </c>
      <c r="Q18" s="985" t="s">
        <v>2209</v>
      </c>
      <c r="S18" s="55" t="s">
        <v>2910</v>
      </c>
      <c r="T18" s="55" t="s">
        <v>889</v>
      </c>
      <c r="U18" s="56" t="str">
        <f t="shared" si="1"/>
        <v>Central</v>
      </c>
    </row>
    <row r="19">
      <c r="P19" s="985" t="s">
        <v>2911</v>
      </c>
      <c r="Q19" s="985" t="s">
        <v>2880</v>
      </c>
      <c r="S19" s="55" t="s">
        <v>2912</v>
      </c>
      <c r="T19" s="55" t="s">
        <v>901</v>
      </c>
      <c r="U19" s="56" t="str">
        <f t="shared" si="1"/>
        <v>Southern</v>
      </c>
    </row>
    <row r="20">
      <c r="P20" s="985" t="s">
        <v>2913</v>
      </c>
      <c r="Q20" s="985" t="s">
        <v>2902</v>
      </c>
      <c r="S20" s="55" t="s">
        <v>2914</v>
      </c>
      <c r="T20" s="55" t="s">
        <v>328</v>
      </c>
      <c r="U20" s="56" t="str">
        <f t="shared" si="1"/>
        <v>Northern</v>
      </c>
    </row>
    <row r="21">
      <c r="P21" s="985" t="s">
        <v>2915</v>
      </c>
      <c r="Q21" s="985" t="s">
        <v>2880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5" t="s">
        <v>2916</v>
      </c>
      <c r="Q22" s="985" t="s">
        <v>2206</v>
      </c>
      <c r="S22" s="55" t="s">
        <v>2917</v>
      </c>
      <c r="T22" s="55" t="s">
        <v>889</v>
      </c>
      <c r="U22" s="56" t="str">
        <f t="shared" si="1"/>
        <v>Central</v>
      </c>
    </row>
    <row r="23">
      <c r="P23" s="985" t="s">
        <v>2918</v>
      </c>
      <c r="Q23" s="985" t="s">
        <v>2880</v>
      </c>
      <c r="S23" s="55" t="s">
        <v>2919</v>
      </c>
      <c r="T23" s="55" t="s">
        <v>894</v>
      </c>
      <c r="U23" s="56" t="str">
        <f t="shared" si="1"/>
        <v>Western</v>
      </c>
    </row>
    <row r="24">
      <c r="P24" s="985" t="s">
        <v>2920</v>
      </c>
      <c r="Q24" s="985" t="s">
        <v>2902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5" t="s">
        <v>2921</v>
      </c>
      <c r="Q25" s="985" t="s">
        <v>2209</v>
      </c>
      <c r="S25" s="55" t="s">
        <v>2922</v>
      </c>
      <c r="T25" s="55" t="s">
        <v>899</v>
      </c>
      <c r="U25" s="56" t="str">
        <f t="shared" si="1"/>
        <v>Western</v>
      </c>
    </row>
    <row r="26">
      <c r="P26" s="985" t="s">
        <v>2923</v>
      </c>
      <c r="Q26" s="985" t="s">
        <v>2206</v>
      </c>
      <c r="S26" s="55" t="s">
        <v>2924</v>
      </c>
      <c r="T26" s="55" t="s">
        <v>901</v>
      </c>
      <c r="U26" s="56" t="str">
        <f t="shared" si="1"/>
        <v>Central</v>
      </c>
    </row>
    <row r="27">
      <c r="P27" s="985" t="s">
        <v>2925</v>
      </c>
      <c r="Q27" s="98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5" t="s">
        <v>2926</v>
      </c>
      <c r="Q28" s="985" t="s">
        <v>2902</v>
      </c>
      <c r="S28" s="55" t="s">
        <v>2927</v>
      </c>
      <c r="T28" s="55" t="s">
        <v>895</v>
      </c>
      <c r="U28" s="56" t="str">
        <f t="shared" si="1"/>
        <v>Southern</v>
      </c>
    </row>
    <row r="29">
      <c r="P29" s="985" t="s">
        <v>2928</v>
      </c>
      <c r="Q29" s="985" t="s">
        <v>2880</v>
      </c>
      <c r="S29" s="55" t="s">
        <v>2929</v>
      </c>
      <c r="T29" s="55" t="s">
        <v>889</v>
      </c>
      <c r="U29" s="56" t="str">
        <f t="shared" si="1"/>
        <v>Central</v>
      </c>
    </row>
    <row r="30">
      <c r="P30" s="985" t="s">
        <v>2930</v>
      </c>
      <c r="Q30" s="985" t="s">
        <v>2880</v>
      </c>
      <c r="S30" s="55" t="s">
        <v>2931</v>
      </c>
      <c r="T30" s="55" t="s">
        <v>59</v>
      </c>
      <c r="U30" s="56" t="str">
        <f t="shared" si="1"/>
        <v>Western</v>
      </c>
    </row>
    <row r="31">
      <c r="P31" s="985" t="s">
        <v>2932</v>
      </c>
      <c r="Q31" s="985" t="s">
        <v>2902</v>
      </c>
      <c r="S31" s="55" t="s">
        <v>2933</v>
      </c>
      <c r="T31" s="55" t="s">
        <v>897</v>
      </c>
      <c r="U31" s="56" t="str">
        <f t="shared" si="1"/>
        <v>Northern</v>
      </c>
    </row>
    <row r="32">
      <c r="P32" s="985" t="s">
        <v>2934</v>
      </c>
      <c r="Q32" s="985" t="s">
        <v>2209</v>
      </c>
      <c r="S32" s="55" t="s">
        <v>2935</v>
      </c>
      <c r="T32" s="55" t="s">
        <v>328</v>
      </c>
      <c r="U32" s="56" t="str">
        <f t="shared" si="1"/>
        <v>Northern</v>
      </c>
    </row>
    <row r="33">
      <c r="P33" s="985" t="s">
        <v>2936</v>
      </c>
      <c r="Q33" s="985" t="s">
        <v>2206</v>
      </c>
      <c r="S33" s="55" t="s">
        <v>2937</v>
      </c>
      <c r="T33" s="55" t="s">
        <v>889</v>
      </c>
      <c r="U33" s="56" t="str">
        <f t="shared" si="1"/>
        <v>Central</v>
      </c>
    </row>
    <row r="34">
      <c r="P34" s="985" t="s">
        <v>2938</v>
      </c>
      <c r="Q34" s="985" t="s">
        <v>2206</v>
      </c>
      <c r="S34" s="55" t="s">
        <v>2939</v>
      </c>
      <c r="T34" s="55" t="s">
        <v>898</v>
      </c>
      <c r="U34" s="56" t="str">
        <f t="shared" si="1"/>
        <v>Western</v>
      </c>
    </row>
    <row r="35">
      <c r="P35" s="985" t="s">
        <v>2940</v>
      </c>
      <c r="Q35" s="985" t="s">
        <v>2902</v>
      </c>
      <c r="S35" s="55" t="s">
        <v>2941</v>
      </c>
      <c r="T35" s="55" t="s">
        <v>889</v>
      </c>
      <c r="U35" s="56" t="str">
        <f t="shared" si="1"/>
        <v>Central</v>
      </c>
    </row>
    <row r="36">
      <c r="P36" s="985" t="s">
        <v>2942</v>
      </c>
      <c r="Q36" s="985" t="s">
        <v>2209</v>
      </c>
      <c r="S36" s="55" t="s">
        <v>2891</v>
      </c>
      <c r="T36" s="55" t="s">
        <v>902</v>
      </c>
      <c r="U36" s="55" t="s">
        <v>2891</v>
      </c>
    </row>
    <row r="37">
      <c r="P37" s="985" t="s">
        <v>2943</v>
      </c>
      <c r="Q37" s="985" t="s">
        <v>2902</v>
      </c>
      <c r="S37" s="55" t="s">
        <v>2944</v>
      </c>
      <c r="T37" s="55" t="s">
        <v>893</v>
      </c>
      <c r="U37" s="56" t="str">
        <f t="shared" ref="U37:U166" si="2">VLOOKUP($S37,$P:$Q,2,FALSE)</f>
        <v>Southern</v>
      </c>
    </row>
    <row r="38">
      <c r="P38" s="985" t="s">
        <v>2945</v>
      </c>
      <c r="Q38" s="985" t="s">
        <v>2891</v>
      </c>
      <c r="S38" s="55" t="s">
        <v>2946</v>
      </c>
      <c r="T38" s="55" t="s">
        <v>328</v>
      </c>
      <c r="U38" s="56" t="str">
        <f t="shared" si="2"/>
        <v>Northern</v>
      </c>
    </row>
    <row r="39">
      <c r="P39" s="985" t="s">
        <v>2947</v>
      </c>
      <c r="Q39" s="985" t="s">
        <v>2891</v>
      </c>
      <c r="S39" s="55" t="s">
        <v>2948</v>
      </c>
      <c r="T39" s="55" t="s">
        <v>897</v>
      </c>
      <c r="U39" s="56" t="str">
        <f t="shared" si="2"/>
        <v>Northern</v>
      </c>
    </row>
    <row r="40">
      <c r="P40" s="985" t="s">
        <v>2949</v>
      </c>
      <c r="Q40" s="985" t="s">
        <v>2891</v>
      </c>
      <c r="S40" s="55" t="s">
        <v>2950</v>
      </c>
      <c r="T40" s="55" t="s">
        <v>889</v>
      </c>
      <c r="U40" s="56" t="str">
        <f t="shared" si="2"/>
        <v>Central</v>
      </c>
    </row>
    <row r="41">
      <c r="P41" s="985" t="s">
        <v>2951</v>
      </c>
      <c r="Q41" s="985" t="s">
        <v>2880</v>
      </c>
      <c r="S41" s="55" t="s">
        <v>2952</v>
      </c>
      <c r="T41" s="55" t="s">
        <v>901</v>
      </c>
      <c r="U41" s="56" t="str">
        <f t="shared" si="2"/>
        <v>Southern</v>
      </c>
    </row>
    <row r="42">
      <c r="P42" s="985" t="s">
        <v>2953</v>
      </c>
      <c r="Q42" s="985" t="s">
        <v>2880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5" t="s">
        <v>2954</v>
      </c>
      <c r="Q43" s="985" t="s">
        <v>2206</v>
      </c>
      <c r="S43" s="55" t="s">
        <v>2955</v>
      </c>
      <c r="T43" s="55" t="s">
        <v>673</v>
      </c>
      <c r="U43" s="56" t="str">
        <f t="shared" si="2"/>
        <v>Southern</v>
      </c>
    </row>
    <row r="44">
      <c r="P44" s="985" t="s">
        <v>2956</v>
      </c>
      <c r="Q44" s="985" t="s">
        <v>2206</v>
      </c>
      <c r="S44" s="55" t="s">
        <v>2957</v>
      </c>
      <c r="T44" s="55" t="s">
        <v>898</v>
      </c>
      <c r="U44" s="56" t="str">
        <f t="shared" si="2"/>
        <v>Central</v>
      </c>
    </row>
    <row r="45">
      <c r="P45" s="985" t="s">
        <v>2958</v>
      </c>
      <c r="Q45" s="985" t="s">
        <v>2902</v>
      </c>
      <c r="S45" s="55" t="s">
        <v>2959</v>
      </c>
      <c r="T45" s="55" t="s">
        <v>673</v>
      </c>
      <c r="U45" s="56" t="str">
        <f t="shared" si="2"/>
        <v>Southern</v>
      </c>
    </row>
    <row r="46">
      <c r="P46" s="985" t="s">
        <v>2960</v>
      </c>
      <c r="Q46" s="985" t="s">
        <v>2880</v>
      </c>
      <c r="S46" s="55" t="s">
        <v>2961</v>
      </c>
      <c r="T46" s="55" t="s">
        <v>889</v>
      </c>
      <c r="U46" s="56" t="str">
        <f t="shared" si="2"/>
        <v>Central</v>
      </c>
    </row>
    <row r="47">
      <c r="P47" s="985" t="s">
        <v>2962</v>
      </c>
      <c r="Q47" s="985" t="s">
        <v>2880</v>
      </c>
      <c r="S47" s="55" t="s">
        <v>2963</v>
      </c>
      <c r="T47" s="55" t="s">
        <v>901</v>
      </c>
      <c r="U47" s="56" t="str">
        <f t="shared" si="2"/>
        <v>Boston</v>
      </c>
    </row>
    <row r="48">
      <c r="P48" s="985" t="s">
        <v>2964</v>
      </c>
      <c r="Q48" s="985" t="s">
        <v>2880</v>
      </c>
      <c r="S48" s="55" t="s">
        <v>2965</v>
      </c>
      <c r="T48" s="55" t="s">
        <v>59</v>
      </c>
      <c r="U48" s="56" t="str">
        <f t="shared" si="2"/>
        <v>Western</v>
      </c>
    </row>
    <row r="49">
      <c r="P49" s="985" t="s">
        <v>2966</v>
      </c>
      <c r="Q49" s="985" t="s">
        <v>2891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85" t="s">
        <v>2967</v>
      </c>
      <c r="Q50" s="985" t="s">
        <v>2902</v>
      </c>
      <c r="S50" s="55" t="s">
        <v>2968</v>
      </c>
      <c r="T50" s="55" t="s">
        <v>328</v>
      </c>
      <c r="U50" s="56" t="str">
        <f t="shared" si="2"/>
        <v>Northern</v>
      </c>
    </row>
    <row r="51">
      <c r="P51" s="985" t="s">
        <v>2969</v>
      </c>
      <c r="Q51" s="985" t="s">
        <v>2880</v>
      </c>
      <c r="S51" s="55" t="s">
        <v>2970</v>
      </c>
      <c r="T51" s="55" t="s">
        <v>901</v>
      </c>
      <c r="U51" s="56" t="str">
        <f t="shared" si="2"/>
        <v>Southern</v>
      </c>
    </row>
    <row r="52">
      <c r="P52" s="985" t="s">
        <v>2971</v>
      </c>
      <c r="Q52" s="985" t="s">
        <v>2902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5" t="s">
        <v>2972</v>
      </c>
      <c r="Q53" s="985" t="s">
        <v>2891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5" t="s">
        <v>2973</v>
      </c>
      <c r="Q54" s="985" t="s">
        <v>2209</v>
      </c>
      <c r="S54" s="55" t="s">
        <v>2974</v>
      </c>
      <c r="T54" s="55" t="s">
        <v>59</v>
      </c>
      <c r="U54" s="56" t="str">
        <f t="shared" si="2"/>
        <v>Western</v>
      </c>
    </row>
    <row r="55">
      <c r="P55" s="985" t="s">
        <v>2975</v>
      </c>
      <c r="Q55" s="98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5" t="s">
        <v>2976</v>
      </c>
      <c r="Q56" s="98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5" t="s">
        <v>2977</v>
      </c>
      <c r="Q57" s="985" t="s">
        <v>2880</v>
      </c>
      <c r="S57" s="55" t="s">
        <v>2978</v>
      </c>
      <c r="T57" s="55" t="s">
        <v>328</v>
      </c>
      <c r="U57" s="56" t="str">
        <f t="shared" si="2"/>
        <v>Northern</v>
      </c>
    </row>
    <row r="58">
      <c r="P58" s="985" t="s">
        <v>2979</v>
      </c>
      <c r="Q58" s="985" t="s">
        <v>2206</v>
      </c>
      <c r="S58" s="55" t="s">
        <v>2980</v>
      </c>
      <c r="T58" s="55" t="s">
        <v>902</v>
      </c>
      <c r="U58" s="56" t="str">
        <f t="shared" si="2"/>
        <v>Boston</v>
      </c>
    </row>
    <row r="59">
      <c r="P59" s="985" t="s">
        <v>2981</v>
      </c>
      <c r="Q59" s="985" t="s">
        <v>2880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5" t="s">
        <v>2982</v>
      </c>
      <c r="Q60" s="98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5" t="s">
        <v>2983</v>
      </c>
      <c r="Q61" s="985" t="s">
        <v>2891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5" t="s">
        <v>2984</v>
      </c>
      <c r="Q62" s="985" t="s">
        <v>2902</v>
      </c>
      <c r="S62" s="55" t="s">
        <v>2985</v>
      </c>
      <c r="T62" s="55" t="s">
        <v>898</v>
      </c>
      <c r="U62" s="56" t="str">
        <f t="shared" si="2"/>
        <v>Western</v>
      </c>
    </row>
    <row r="63">
      <c r="P63" s="985" t="s">
        <v>2986</v>
      </c>
      <c r="Q63" s="985" t="s">
        <v>2880</v>
      </c>
      <c r="S63" s="55" t="s">
        <v>2987</v>
      </c>
      <c r="T63" s="55" t="s">
        <v>896</v>
      </c>
      <c r="U63" s="56" t="str">
        <f t="shared" si="2"/>
        <v>Southern</v>
      </c>
    </row>
    <row r="64">
      <c r="P64" s="985" t="s">
        <v>2988</v>
      </c>
      <c r="Q64" s="985" t="s">
        <v>2206</v>
      </c>
      <c r="S64" s="55" t="s">
        <v>2989</v>
      </c>
      <c r="T64" s="55" t="s">
        <v>894</v>
      </c>
      <c r="U64" s="56" t="str">
        <f t="shared" si="2"/>
        <v>Western</v>
      </c>
    </row>
    <row r="65">
      <c r="P65" s="985" t="s">
        <v>2990</v>
      </c>
      <c r="Q65" s="985" t="s">
        <v>2891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5" t="s">
        <v>2991</v>
      </c>
      <c r="Q66" s="985" t="s">
        <v>2209</v>
      </c>
      <c r="S66" s="55" t="s">
        <v>2992</v>
      </c>
      <c r="T66" s="55" t="s">
        <v>901</v>
      </c>
      <c r="U66" s="56" t="str">
        <f t="shared" si="2"/>
        <v>Southern</v>
      </c>
    </row>
    <row r="67">
      <c r="P67" s="985" t="s">
        <v>2993</v>
      </c>
      <c r="Q67" s="985" t="s">
        <v>2209</v>
      </c>
      <c r="S67" s="55" t="s">
        <v>2994</v>
      </c>
      <c r="T67" s="55" t="s">
        <v>59</v>
      </c>
      <c r="U67" s="56" t="str">
        <f t="shared" si="2"/>
        <v>Western</v>
      </c>
    </row>
    <row r="68">
      <c r="P68" s="985" t="s">
        <v>2995</v>
      </c>
      <c r="Q68" s="985" t="s">
        <v>2209</v>
      </c>
      <c r="S68" s="55" t="s">
        <v>2996</v>
      </c>
      <c r="T68" s="55" t="s">
        <v>328</v>
      </c>
      <c r="U68" s="56" t="str">
        <f t="shared" si="2"/>
        <v>Northern</v>
      </c>
    </row>
    <row r="69">
      <c r="P69" s="985" t="s">
        <v>2997</v>
      </c>
      <c r="Q69" s="98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5" t="s">
        <v>2998</v>
      </c>
      <c r="Q70" s="985" t="s">
        <v>2880</v>
      </c>
      <c r="S70" s="55" t="s">
        <v>2999</v>
      </c>
      <c r="T70" s="55" t="s">
        <v>899</v>
      </c>
      <c r="U70" s="56" t="str">
        <f t="shared" si="2"/>
        <v>Western</v>
      </c>
    </row>
    <row r="71">
      <c r="P71" s="985" t="s">
        <v>3000</v>
      </c>
      <c r="Q71" s="985" t="s">
        <v>2209</v>
      </c>
      <c r="S71" s="55" t="s">
        <v>3001</v>
      </c>
      <c r="T71" s="55" t="s">
        <v>894</v>
      </c>
      <c r="U71" s="56" t="str">
        <f t="shared" si="2"/>
        <v>Western</v>
      </c>
    </row>
    <row r="72">
      <c r="P72" s="985" t="s">
        <v>2573</v>
      </c>
      <c r="Q72" s="985" t="s">
        <v>2902</v>
      </c>
      <c r="S72" s="55" t="s">
        <v>3002</v>
      </c>
      <c r="T72" s="55" t="s">
        <v>897</v>
      </c>
      <c r="U72" s="56" t="str">
        <f t="shared" si="2"/>
        <v>Northern</v>
      </c>
    </row>
    <row r="73">
      <c r="P73" s="985" t="s">
        <v>3003</v>
      </c>
      <c r="Q73" s="985" t="s">
        <v>2880</v>
      </c>
      <c r="S73" s="55" t="s">
        <v>3004</v>
      </c>
      <c r="T73" s="55" t="s">
        <v>895</v>
      </c>
      <c r="U73" s="56" t="str">
        <f t="shared" si="2"/>
        <v>Southern</v>
      </c>
    </row>
    <row r="74">
      <c r="P74" s="985" t="s">
        <v>3005</v>
      </c>
      <c r="Q74" s="985" t="s">
        <v>2209</v>
      </c>
      <c r="S74" s="55" t="s">
        <v>3006</v>
      </c>
      <c r="T74" s="55" t="s">
        <v>901</v>
      </c>
      <c r="U74" s="56" t="str">
        <f t="shared" si="2"/>
        <v>Southern</v>
      </c>
    </row>
    <row r="75">
      <c r="P75" s="985" t="s">
        <v>3007</v>
      </c>
      <c r="Q75" s="985" t="s">
        <v>2206</v>
      </c>
      <c r="S75" s="55" t="s">
        <v>3008</v>
      </c>
      <c r="T75" s="55" t="s">
        <v>59</v>
      </c>
      <c r="U75" s="56" t="str">
        <f t="shared" si="2"/>
        <v>Western</v>
      </c>
    </row>
    <row r="76">
      <c r="P76" s="985" t="s">
        <v>3009</v>
      </c>
      <c r="Q76" s="985" t="s">
        <v>2209</v>
      </c>
      <c r="S76" s="55" t="s">
        <v>3010</v>
      </c>
      <c r="T76" s="55" t="s">
        <v>893</v>
      </c>
      <c r="U76" s="56" t="str">
        <f t="shared" si="2"/>
        <v>Southern</v>
      </c>
    </row>
    <row r="77">
      <c r="P77" s="985" t="s">
        <v>3011</v>
      </c>
      <c r="Q77" s="985" t="s">
        <v>2209</v>
      </c>
      <c r="S77" s="55" t="s">
        <v>3012</v>
      </c>
      <c r="T77" s="55" t="s">
        <v>895</v>
      </c>
      <c r="U77" s="56" t="str">
        <f t="shared" si="2"/>
        <v>Southern</v>
      </c>
    </row>
    <row r="78">
      <c r="P78" s="985" t="s">
        <v>3013</v>
      </c>
      <c r="Q78" s="98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5" t="s">
        <v>3014</v>
      </c>
      <c r="Q79" s="985" t="s">
        <v>2206</v>
      </c>
      <c r="S79" s="55" t="s">
        <v>3015</v>
      </c>
      <c r="T79" s="55" t="s">
        <v>901</v>
      </c>
      <c r="U79" s="56" t="str">
        <f t="shared" si="2"/>
        <v>Northern</v>
      </c>
    </row>
    <row r="80">
      <c r="P80" s="985" t="s">
        <v>3016</v>
      </c>
      <c r="Q80" s="985" t="s">
        <v>2880</v>
      </c>
      <c r="S80" s="55" t="s">
        <v>3017</v>
      </c>
      <c r="T80" s="55" t="s">
        <v>328</v>
      </c>
      <c r="U80" s="56" t="str">
        <f t="shared" si="2"/>
        <v>Northern</v>
      </c>
    </row>
    <row r="81">
      <c r="P81" s="985" t="s">
        <v>3018</v>
      </c>
      <c r="Q81" s="985" t="s">
        <v>2880</v>
      </c>
      <c r="S81" s="55" t="s">
        <v>3019</v>
      </c>
      <c r="T81" s="55" t="s">
        <v>889</v>
      </c>
      <c r="U81" s="56" t="str">
        <f t="shared" si="2"/>
        <v>Central</v>
      </c>
    </row>
    <row r="82">
      <c r="P82" s="985" t="s">
        <v>3020</v>
      </c>
      <c r="Q82" s="985" t="s">
        <v>2209</v>
      </c>
      <c r="S82" s="55" t="s">
        <v>3021</v>
      </c>
      <c r="T82" s="55" t="s">
        <v>328</v>
      </c>
      <c r="U82" s="56" t="str">
        <f t="shared" si="2"/>
        <v>Northern</v>
      </c>
    </row>
    <row r="83">
      <c r="P83" s="985" t="s">
        <v>3022</v>
      </c>
      <c r="Q83" s="985" t="s">
        <v>2880</v>
      </c>
      <c r="S83" s="55" t="s">
        <v>3023</v>
      </c>
      <c r="T83" s="55" t="s">
        <v>673</v>
      </c>
      <c r="U83" s="56" t="str">
        <f t="shared" si="2"/>
        <v>Southern</v>
      </c>
    </row>
    <row r="84">
      <c r="P84" s="985" t="s">
        <v>3024</v>
      </c>
      <c r="Q84" s="985" t="s">
        <v>2880</v>
      </c>
      <c r="S84" s="55" t="s">
        <v>3025</v>
      </c>
      <c r="T84" s="55" t="s">
        <v>673</v>
      </c>
      <c r="U84" s="56" t="str">
        <f t="shared" si="2"/>
        <v>Southern</v>
      </c>
    </row>
    <row r="85">
      <c r="P85" s="985" t="s">
        <v>3026</v>
      </c>
      <c r="Q85" s="985" t="s">
        <v>2891</v>
      </c>
      <c r="S85" s="55" t="s">
        <v>3027</v>
      </c>
      <c r="T85" s="55" t="s">
        <v>889</v>
      </c>
      <c r="U85" s="56" t="str">
        <f t="shared" si="2"/>
        <v>Central</v>
      </c>
    </row>
    <row r="86">
      <c r="P86" s="985" t="s">
        <v>3028</v>
      </c>
      <c r="Q86" s="985" t="s">
        <v>2891</v>
      </c>
      <c r="S86" s="55" t="s">
        <v>3029</v>
      </c>
      <c r="T86" s="55" t="s">
        <v>898</v>
      </c>
      <c r="U86" s="56" t="str">
        <f t="shared" si="2"/>
        <v>Western</v>
      </c>
    </row>
    <row r="87">
      <c r="P87" s="985" t="s">
        <v>3030</v>
      </c>
      <c r="Q87" s="985" t="s">
        <v>2891</v>
      </c>
      <c r="S87" s="55" t="s">
        <v>3031</v>
      </c>
      <c r="T87" s="55" t="s">
        <v>893</v>
      </c>
      <c r="U87" s="56" t="str">
        <f t="shared" si="2"/>
        <v>Southern</v>
      </c>
    </row>
    <row r="88">
      <c r="P88" s="985" t="s">
        <v>2580</v>
      </c>
      <c r="Q88" s="985" t="s">
        <v>2902</v>
      </c>
      <c r="S88" s="55" t="s">
        <v>3032</v>
      </c>
      <c r="T88" s="55" t="s">
        <v>899</v>
      </c>
      <c r="U88" s="56" t="str">
        <f t="shared" si="2"/>
        <v>Western</v>
      </c>
    </row>
    <row r="89">
      <c r="P89" s="985" t="s">
        <v>3033</v>
      </c>
      <c r="Q89" s="985" t="s">
        <v>2206</v>
      </c>
      <c r="S89" s="55" t="s">
        <v>3034</v>
      </c>
      <c r="T89" s="55" t="s">
        <v>895</v>
      </c>
      <c r="U89" s="56" t="str">
        <f t="shared" si="2"/>
        <v>Southern</v>
      </c>
    </row>
    <row r="90">
      <c r="P90" s="985" t="s">
        <v>3035</v>
      </c>
      <c r="Q90" s="985" t="s">
        <v>2206</v>
      </c>
      <c r="S90" s="55" t="s">
        <v>3036</v>
      </c>
      <c r="T90" s="55" t="s">
        <v>896</v>
      </c>
      <c r="U90" s="56" t="str">
        <f t="shared" si="2"/>
        <v>Southern</v>
      </c>
    </row>
    <row r="91">
      <c r="P91" s="985" t="s">
        <v>3037</v>
      </c>
      <c r="Q91" s="985" t="s">
        <v>2902</v>
      </c>
      <c r="S91" s="55" t="s">
        <v>3038</v>
      </c>
      <c r="T91" s="55" t="s">
        <v>894</v>
      </c>
      <c r="U91" s="56" t="str">
        <f t="shared" si="2"/>
        <v>Western</v>
      </c>
    </row>
    <row r="92">
      <c r="P92" s="985" t="s">
        <v>3039</v>
      </c>
      <c r="Q92" s="985" t="s">
        <v>2206</v>
      </c>
      <c r="S92" s="55" t="s">
        <v>3040</v>
      </c>
      <c r="T92" s="55" t="s">
        <v>59</v>
      </c>
      <c r="U92" s="56" t="str">
        <f t="shared" si="2"/>
        <v>Western</v>
      </c>
    </row>
    <row r="93">
      <c r="P93" s="985" t="s">
        <v>3041</v>
      </c>
      <c r="Q93" s="985" t="s">
        <v>2880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5" t="s">
        <v>3042</v>
      </c>
      <c r="Q94" s="985" t="s">
        <v>2891</v>
      </c>
      <c r="S94" s="55" t="s">
        <v>3043</v>
      </c>
      <c r="T94" s="55" t="s">
        <v>328</v>
      </c>
      <c r="U94" s="56" t="str">
        <f t="shared" si="2"/>
        <v>Northern</v>
      </c>
    </row>
    <row r="95">
      <c r="P95" s="985" t="s">
        <v>3044</v>
      </c>
      <c r="Q95" s="985" t="s">
        <v>2880</v>
      </c>
      <c r="S95" s="55" t="s">
        <v>3045</v>
      </c>
      <c r="T95" s="55" t="s">
        <v>895</v>
      </c>
      <c r="U95" s="56" t="str">
        <f t="shared" si="2"/>
        <v>Southern</v>
      </c>
    </row>
    <row r="96">
      <c r="P96" s="985" t="s">
        <v>3046</v>
      </c>
      <c r="Q96" s="985" t="s">
        <v>2902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5" t="s">
        <v>3047</v>
      </c>
      <c r="Q97" s="985" t="s">
        <v>2209</v>
      </c>
      <c r="S97" s="55" t="s">
        <v>3048</v>
      </c>
      <c r="T97" s="55" t="s">
        <v>893</v>
      </c>
      <c r="U97" s="56" t="str">
        <f t="shared" si="2"/>
        <v>Southern</v>
      </c>
    </row>
    <row r="98">
      <c r="P98" s="985" t="s">
        <v>3049</v>
      </c>
      <c r="Q98" s="985" t="s">
        <v>2209</v>
      </c>
      <c r="S98" s="55" t="s">
        <v>3050</v>
      </c>
      <c r="T98" s="55" t="s">
        <v>889</v>
      </c>
      <c r="U98" s="56" t="str">
        <f t="shared" si="2"/>
        <v>Central</v>
      </c>
    </row>
    <row r="99">
      <c r="P99" s="985" t="s">
        <v>3051</v>
      </c>
      <c r="Q99" s="985" t="s">
        <v>2880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85" t="s">
        <v>3052</v>
      </c>
      <c r="Q100" s="985" t="s">
        <v>2209</v>
      </c>
      <c r="S100" s="55" t="s">
        <v>3053</v>
      </c>
      <c r="T100" s="55" t="s">
        <v>901</v>
      </c>
      <c r="U100" s="56" t="str">
        <f t="shared" si="2"/>
        <v>Southern</v>
      </c>
    </row>
    <row r="101">
      <c r="P101" s="985" t="s">
        <v>3054</v>
      </c>
      <c r="Q101" s="985" t="s">
        <v>2880</v>
      </c>
      <c r="S101" s="55" t="s">
        <v>3055</v>
      </c>
      <c r="T101" s="55" t="s">
        <v>328</v>
      </c>
      <c r="U101" s="56" t="str">
        <f t="shared" si="2"/>
        <v>Northern</v>
      </c>
    </row>
    <row r="102">
      <c r="P102" s="985" t="s">
        <v>3056</v>
      </c>
      <c r="Q102" s="985" t="s">
        <v>2880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5" t="s">
        <v>3057</v>
      </c>
      <c r="Q103" s="985" t="s">
        <v>2209</v>
      </c>
      <c r="S103" s="55" t="s">
        <v>3058</v>
      </c>
      <c r="T103" s="55" t="s">
        <v>895</v>
      </c>
      <c r="U103" s="56" t="str">
        <f t="shared" si="2"/>
        <v>Southern</v>
      </c>
    </row>
    <row r="104">
      <c r="P104" s="985" t="s">
        <v>3059</v>
      </c>
      <c r="Q104" s="985" t="s">
        <v>2209</v>
      </c>
      <c r="S104" s="55" t="s">
        <v>3060</v>
      </c>
      <c r="T104" s="55" t="s">
        <v>889</v>
      </c>
      <c r="U104" s="56" t="str">
        <f t="shared" si="2"/>
        <v>Central</v>
      </c>
    </row>
    <row r="105">
      <c r="P105" s="985" t="s">
        <v>3061</v>
      </c>
      <c r="Q105" s="985" t="s">
        <v>2206</v>
      </c>
      <c r="S105" s="55" t="s">
        <v>3062</v>
      </c>
      <c r="T105" s="55" t="s">
        <v>896</v>
      </c>
      <c r="U105" s="56" t="str">
        <f t="shared" si="2"/>
        <v>Southern</v>
      </c>
    </row>
    <row r="106">
      <c r="P106" s="985" t="s">
        <v>3063</v>
      </c>
      <c r="Q106" s="98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5" t="s">
        <v>3064</v>
      </c>
      <c r="Q107" s="985" t="s">
        <v>2880</v>
      </c>
      <c r="S107" s="55" t="s">
        <v>3065</v>
      </c>
      <c r="T107" s="55" t="s">
        <v>59</v>
      </c>
      <c r="U107" s="56" t="str">
        <f t="shared" si="2"/>
        <v>Western</v>
      </c>
    </row>
    <row r="108">
      <c r="P108" s="985" t="s">
        <v>3066</v>
      </c>
      <c r="Q108" s="985" t="s">
        <v>2880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5" t="s">
        <v>3067</v>
      </c>
      <c r="Q109" s="985" t="s">
        <v>2880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85" t="s">
        <v>3068</v>
      </c>
      <c r="Q110" s="985" t="s">
        <v>2902</v>
      </c>
      <c r="S110" s="55" t="s">
        <v>3069</v>
      </c>
      <c r="T110" s="55" t="s">
        <v>896</v>
      </c>
      <c r="U110" s="56" t="str">
        <f t="shared" si="2"/>
        <v>Southern</v>
      </c>
    </row>
    <row r="111">
      <c r="P111" s="985" t="s">
        <v>3070</v>
      </c>
      <c r="Q111" s="98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5" t="s">
        <v>3071</v>
      </c>
      <c r="Q112" s="985" t="s">
        <v>2880</v>
      </c>
      <c r="S112" s="55" t="s">
        <v>3072</v>
      </c>
      <c r="T112" s="55" t="s">
        <v>899</v>
      </c>
      <c r="U112" s="56" t="str">
        <f t="shared" si="2"/>
        <v>Western</v>
      </c>
    </row>
    <row r="113">
      <c r="P113" s="985" t="s">
        <v>3073</v>
      </c>
      <c r="Q113" s="98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5" t="s">
        <v>2158</v>
      </c>
      <c r="Q114" s="985" t="s">
        <v>2902</v>
      </c>
      <c r="S114" s="55" t="s">
        <v>3074</v>
      </c>
      <c r="T114" s="55" t="s">
        <v>894</v>
      </c>
      <c r="U114" s="56" t="str">
        <f t="shared" si="2"/>
        <v>Western</v>
      </c>
    </row>
    <row r="115">
      <c r="P115" s="985" t="s">
        <v>3075</v>
      </c>
      <c r="Q115" s="985" t="s">
        <v>2880</v>
      </c>
      <c r="S115" s="55" t="s">
        <v>3076</v>
      </c>
      <c r="T115" s="55" t="s">
        <v>59</v>
      </c>
      <c r="U115" s="56" t="str">
        <f t="shared" si="2"/>
        <v>Western</v>
      </c>
    </row>
    <row r="116">
      <c r="P116" s="985" t="s">
        <v>3077</v>
      </c>
      <c r="Q116" s="985" t="s">
        <v>2902</v>
      </c>
      <c r="S116" s="55" t="s">
        <v>3078</v>
      </c>
      <c r="T116" s="55" t="s">
        <v>328</v>
      </c>
      <c r="U116" s="56" t="str">
        <f t="shared" si="2"/>
        <v>Northern</v>
      </c>
    </row>
    <row r="117">
      <c r="P117" s="985" t="s">
        <v>3079</v>
      </c>
      <c r="Q117" s="985" t="s">
        <v>2880</v>
      </c>
      <c r="S117" s="55" t="s">
        <v>3080</v>
      </c>
      <c r="T117" s="55" t="s">
        <v>897</v>
      </c>
      <c r="U117" s="56" t="str">
        <f t="shared" si="2"/>
        <v>Northern</v>
      </c>
    </row>
    <row r="118">
      <c r="P118" s="985" t="s">
        <v>3081</v>
      </c>
      <c r="Q118" s="985" t="s">
        <v>2206</v>
      </c>
      <c r="S118" s="55" t="s">
        <v>3082</v>
      </c>
      <c r="T118" s="55" t="s">
        <v>899</v>
      </c>
      <c r="U118" s="56" t="str">
        <f t="shared" si="2"/>
        <v>Western</v>
      </c>
    </row>
    <row r="119">
      <c r="P119" s="985" t="s">
        <v>3083</v>
      </c>
      <c r="Q119" s="98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5" t="s">
        <v>3084</v>
      </c>
      <c r="Q120" s="98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5" t="s">
        <v>3085</v>
      </c>
      <c r="Q121" s="98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5" t="s">
        <v>3086</v>
      </c>
      <c r="Q122" s="985" t="s">
        <v>2880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5" t="s">
        <v>3087</v>
      </c>
      <c r="Q123" s="985" t="s">
        <v>2902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5" t="s">
        <v>3088</v>
      </c>
      <c r="Q124" s="98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5" t="s">
        <v>3089</v>
      </c>
      <c r="Q125" s="985" t="s">
        <v>2209</v>
      </c>
      <c r="S125" s="55" t="s">
        <v>3090</v>
      </c>
      <c r="T125" s="55" t="s">
        <v>889</v>
      </c>
      <c r="U125" s="56" t="str">
        <f t="shared" si="2"/>
        <v>Central</v>
      </c>
    </row>
    <row r="126">
      <c r="P126" s="985" t="s">
        <v>3091</v>
      </c>
      <c r="Q126" s="985" t="s">
        <v>2209</v>
      </c>
      <c r="S126" s="55" t="s">
        <v>3092</v>
      </c>
      <c r="T126" s="55" t="s">
        <v>889</v>
      </c>
      <c r="U126" s="56" t="str">
        <f t="shared" si="2"/>
        <v>Central</v>
      </c>
    </row>
    <row r="127">
      <c r="P127" s="985" t="s">
        <v>3093</v>
      </c>
      <c r="Q127" s="985" t="s">
        <v>2209</v>
      </c>
      <c r="S127" s="55" t="s">
        <v>3094</v>
      </c>
      <c r="T127" s="55" t="s">
        <v>893</v>
      </c>
      <c r="U127" s="56" t="str">
        <f t="shared" si="2"/>
        <v>Southern</v>
      </c>
    </row>
    <row r="128">
      <c r="P128" s="985" t="s">
        <v>3095</v>
      </c>
      <c r="Q128" s="985" t="s">
        <v>2206</v>
      </c>
      <c r="S128" s="55" t="s">
        <v>3096</v>
      </c>
      <c r="T128" s="55" t="s">
        <v>899</v>
      </c>
      <c r="U128" s="56" t="str">
        <f t="shared" si="2"/>
        <v>Western</v>
      </c>
    </row>
    <row r="129">
      <c r="P129" s="985" t="s">
        <v>3097</v>
      </c>
      <c r="Q129" s="985" t="s">
        <v>2206</v>
      </c>
      <c r="S129" s="55" t="s">
        <v>3098</v>
      </c>
      <c r="T129" s="55" t="s">
        <v>897</v>
      </c>
      <c r="U129" s="56" t="str">
        <f t="shared" si="2"/>
        <v>Northern</v>
      </c>
    </row>
    <row r="130">
      <c r="P130" s="985" t="s">
        <v>3099</v>
      </c>
      <c r="Q130" s="985" t="s">
        <v>2209</v>
      </c>
      <c r="S130" s="55" t="s">
        <v>3100</v>
      </c>
      <c r="T130" s="55" t="s">
        <v>59</v>
      </c>
      <c r="U130" s="56" t="str">
        <f t="shared" si="2"/>
        <v>Western</v>
      </c>
    </row>
    <row r="131">
      <c r="P131" s="985" t="s">
        <v>3101</v>
      </c>
      <c r="Q131" s="985" t="s">
        <v>2880</v>
      </c>
      <c r="S131" s="55" t="s">
        <v>3102</v>
      </c>
      <c r="T131" s="55" t="s">
        <v>59</v>
      </c>
      <c r="U131" s="56" t="str">
        <f t="shared" si="2"/>
        <v>Western</v>
      </c>
    </row>
    <row r="132">
      <c r="P132" s="985" t="s">
        <v>2588</v>
      </c>
      <c r="Q132" s="985" t="s">
        <v>2206</v>
      </c>
      <c r="S132" s="55" t="s">
        <v>3103</v>
      </c>
      <c r="T132" s="55" t="s">
        <v>673</v>
      </c>
      <c r="U132" s="56" t="str">
        <f t="shared" si="2"/>
        <v>Southern</v>
      </c>
    </row>
    <row r="133">
      <c r="P133" s="985" t="s">
        <v>3104</v>
      </c>
      <c r="Q133" s="98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5" t="s">
        <v>2589</v>
      </c>
      <c r="Q134" s="985" t="s">
        <v>2209</v>
      </c>
      <c r="S134" s="55" t="s">
        <v>3105</v>
      </c>
      <c r="T134" s="55" t="s">
        <v>901</v>
      </c>
      <c r="U134" s="56" t="str">
        <f t="shared" si="2"/>
        <v>Southern</v>
      </c>
    </row>
    <row r="135">
      <c r="P135" s="985" t="s">
        <v>3106</v>
      </c>
      <c r="Q135" s="985" t="s">
        <v>2880</v>
      </c>
      <c r="S135" s="55" t="s">
        <v>3107</v>
      </c>
      <c r="T135" s="55" t="s">
        <v>889</v>
      </c>
      <c r="U135" s="56" t="str">
        <f t="shared" si="2"/>
        <v>Central</v>
      </c>
    </row>
    <row r="136">
      <c r="P136" s="985" t="s">
        <v>3108</v>
      </c>
      <c r="Q136" s="985" t="s">
        <v>2880</v>
      </c>
      <c r="S136" s="55" t="s">
        <v>3109</v>
      </c>
      <c r="T136" s="55" t="s">
        <v>898</v>
      </c>
      <c r="U136" s="56" t="str">
        <f t="shared" si="2"/>
        <v>Central</v>
      </c>
    </row>
    <row r="137">
      <c r="P137" s="985" t="s">
        <v>3110</v>
      </c>
      <c r="Q137" s="985" t="s">
        <v>2902</v>
      </c>
      <c r="S137" s="55" t="s">
        <v>3111</v>
      </c>
      <c r="T137" s="55" t="s">
        <v>328</v>
      </c>
      <c r="U137" s="56" t="str">
        <f t="shared" si="2"/>
        <v>Northern</v>
      </c>
    </row>
    <row r="138">
      <c r="P138" s="985" t="s">
        <v>3112</v>
      </c>
      <c r="Q138" s="985" t="s">
        <v>2902</v>
      </c>
      <c r="S138" s="55" t="s">
        <v>3113</v>
      </c>
      <c r="T138" s="55" t="s">
        <v>898</v>
      </c>
      <c r="U138" s="56" t="str">
        <f t="shared" si="2"/>
        <v>Western</v>
      </c>
    </row>
    <row r="139">
      <c r="P139" s="985" t="s">
        <v>3114</v>
      </c>
      <c r="Q139" s="985" t="s">
        <v>2880</v>
      </c>
      <c r="S139" s="55" t="s">
        <v>3115</v>
      </c>
      <c r="T139" s="55" t="s">
        <v>889</v>
      </c>
      <c r="U139" s="56" t="str">
        <f t="shared" si="2"/>
        <v>Central</v>
      </c>
    </row>
    <row r="140">
      <c r="P140" s="985" t="s">
        <v>3116</v>
      </c>
      <c r="Q140" s="985" t="s">
        <v>2209</v>
      </c>
      <c r="S140" s="55" t="s">
        <v>3117</v>
      </c>
      <c r="T140" s="55" t="s">
        <v>328</v>
      </c>
      <c r="U140" s="56" t="str">
        <f t="shared" si="2"/>
        <v>Northern</v>
      </c>
    </row>
    <row r="141">
      <c r="P141" s="985" t="s">
        <v>3118</v>
      </c>
      <c r="Q141" s="985" t="s">
        <v>2206</v>
      </c>
      <c r="S141" s="55" t="s">
        <v>3119</v>
      </c>
      <c r="T141" s="55" t="s">
        <v>889</v>
      </c>
      <c r="U141" s="56" t="str">
        <f t="shared" si="2"/>
        <v>Central</v>
      </c>
    </row>
    <row r="142">
      <c r="P142" s="985" t="s">
        <v>3120</v>
      </c>
      <c r="Q142" s="98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5" t="s">
        <v>3121</v>
      </c>
      <c r="Q143" s="985" t="s">
        <v>2209</v>
      </c>
      <c r="S143" s="55" t="s">
        <v>3122</v>
      </c>
      <c r="T143" s="55" t="s">
        <v>673</v>
      </c>
      <c r="U143" s="56" t="str">
        <f t="shared" si="2"/>
        <v>Southern</v>
      </c>
    </row>
    <row r="144">
      <c r="P144" s="985" t="s">
        <v>3123</v>
      </c>
      <c r="Q144" s="985" t="s">
        <v>2880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5" t="s">
        <v>3124</v>
      </c>
      <c r="Q145" s="985" t="s">
        <v>2209</v>
      </c>
      <c r="S145" s="55" t="s">
        <v>3125</v>
      </c>
      <c r="T145" s="55" t="s">
        <v>897</v>
      </c>
      <c r="U145" s="56" t="str">
        <f t="shared" si="2"/>
        <v>Northern</v>
      </c>
    </row>
    <row r="146">
      <c r="P146" s="985" t="s">
        <v>3126</v>
      </c>
      <c r="Q146" s="985" t="s">
        <v>2880</v>
      </c>
      <c r="S146" s="55" t="s">
        <v>3127</v>
      </c>
      <c r="T146" s="55" t="s">
        <v>673</v>
      </c>
      <c r="U146" s="56" t="str">
        <f t="shared" si="2"/>
        <v>Southern</v>
      </c>
    </row>
    <row r="147">
      <c r="P147" s="985" t="s">
        <v>3128</v>
      </c>
      <c r="Q147" s="985" t="s">
        <v>2902</v>
      </c>
      <c r="S147" s="55" t="s">
        <v>3129</v>
      </c>
      <c r="T147" s="55" t="s">
        <v>673</v>
      </c>
      <c r="U147" s="56" t="str">
        <f t="shared" si="2"/>
        <v>Southern</v>
      </c>
    </row>
    <row r="148">
      <c r="P148" s="985" t="s">
        <v>3130</v>
      </c>
      <c r="Q148" s="985" t="s">
        <v>2902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5" t="s">
        <v>3131</v>
      </c>
      <c r="Q149" s="985" t="s">
        <v>2206</v>
      </c>
      <c r="S149" s="55" t="s">
        <v>3132</v>
      </c>
      <c r="T149" s="55" t="s">
        <v>894</v>
      </c>
      <c r="U149" s="56" t="str">
        <f t="shared" si="2"/>
        <v>Western</v>
      </c>
    </row>
    <row r="150">
      <c r="P150" s="985" t="s">
        <v>3133</v>
      </c>
      <c r="Q150" s="98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5" t="s">
        <v>3134</v>
      </c>
      <c r="Q151" s="985" t="s">
        <v>2902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5" t="s">
        <v>3135</v>
      </c>
      <c r="Q152" s="985" t="s">
        <v>2206</v>
      </c>
      <c r="S152" s="55" t="s">
        <v>3136</v>
      </c>
      <c r="T152" s="55" t="s">
        <v>889</v>
      </c>
      <c r="U152" s="56" t="str">
        <f t="shared" si="2"/>
        <v>Central</v>
      </c>
    </row>
    <row r="153">
      <c r="P153" s="985" t="s">
        <v>3137</v>
      </c>
      <c r="Q153" s="985" t="s">
        <v>2902</v>
      </c>
      <c r="S153" s="55" t="s">
        <v>3138</v>
      </c>
      <c r="T153" s="55" t="s">
        <v>894</v>
      </c>
      <c r="U153" s="56" t="str">
        <f t="shared" si="2"/>
        <v>Western</v>
      </c>
    </row>
    <row r="154">
      <c r="P154" s="985" t="s">
        <v>3139</v>
      </c>
      <c r="Q154" s="985" t="s">
        <v>2206</v>
      </c>
      <c r="S154" s="55" t="s">
        <v>3140</v>
      </c>
      <c r="T154" s="55" t="s">
        <v>889</v>
      </c>
      <c r="U154" s="56" t="str">
        <f t="shared" si="2"/>
        <v>Central</v>
      </c>
    </row>
    <row r="155">
      <c r="P155" s="985" t="s">
        <v>3141</v>
      </c>
      <c r="Q155" s="985" t="s">
        <v>2880</v>
      </c>
      <c r="S155" s="55" t="s">
        <v>3142</v>
      </c>
      <c r="T155" s="55" t="s">
        <v>59</v>
      </c>
      <c r="U155" s="56" t="str">
        <f t="shared" si="2"/>
        <v>Western</v>
      </c>
    </row>
    <row r="156">
      <c r="P156" s="985" t="s">
        <v>3143</v>
      </c>
      <c r="Q156" s="98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5" t="s">
        <v>3144</v>
      </c>
      <c r="Q157" s="985" t="s">
        <v>2206</v>
      </c>
      <c r="S157" s="55" t="s">
        <v>3145</v>
      </c>
      <c r="T157" s="55" t="s">
        <v>59</v>
      </c>
      <c r="U157" s="56" t="str">
        <f t="shared" si="2"/>
        <v>Western</v>
      </c>
    </row>
    <row r="158">
      <c r="P158" s="985" t="s">
        <v>3146</v>
      </c>
      <c r="Q158" s="985" t="s">
        <v>2891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5" t="s">
        <v>3147</v>
      </c>
      <c r="Q159" s="985" t="s">
        <v>2880</v>
      </c>
      <c r="S159" s="55" t="s">
        <v>3148</v>
      </c>
      <c r="T159" s="55" t="s">
        <v>328</v>
      </c>
      <c r="U159" s="56" t="str">
        <f t="shared" si="2"/>
        <v>Northern</v>
      </c>
    </row>
    <row r="160">
      <c r="P160" s="985" t="s">
        <v>3149</v>
      </c>
      <c r="Q160" s="985" t="s">
        <v>2880</v>
      </c>
      <c r="S160" s="55" t="s">
        <v>3150</v>
      </c>
      <c r="T160" s="55" t="s">
        <v>898</v>
      </c>
      <c r="U160" s="56" t="str">
        <f t="shared" si="2"/>
        <v>Western</v>
      </c>
    </row>
    <row r="161">
      <c r="P161" s="985" t="s">
        <v>3151</v>
      </c>
      <c r="Q161" s="985" t="s">
        <v>2902</v>
      </c>
      <c r="S161" s="55" t="s">
        <v>3152</v>
      </c>
      <c r="T161" s="55" t="s">
        <v>328</v>
      </c>
      <c r="U161" s="56" t="str">
        <f t="shared" si="2"/>
        <v>Northern</v>
      </c>
    </row>
    <row r="162">
      <c r="P162" s="985" t="s">
        <v>3153</v>
      </c>
      <c r="Q162" s="985" t="s">
        <v>2209</v>
      </c>
      <c r="S162" s="55" t="s">
        <v>3154</v>
      </c>
      <c r="T162" s="55" t="s">
        <v>898</v>
      </c>
      <c r="U162" s="56" t="str">
        <f t="shared" si="2"/>
        <v>Western</v>
      </c>
    </row>
    <row r="163">
      <c r="P163" s="985" t="s">
        <v>2166</v>
      </c>
      <c r="Q163" s="98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5" t="s">
        <v>2167</v>
      </c>
      <c r="Q164" s="98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5" t="s">
        <v>3155</v>
      </c>
      <c r="Q165" s="985" t="s">
        <v>2902</v>
      </c>
      <c r="S165" s="55" t="s">
        <v>3156</v>
      </c>
      <c r="T165" s="55" t="s">
        <v>897</v>
      </c>
      <c r="U165" s="56" t="str">
        <f t="shared" si="2"/>
        <v>Northern</v>
      </c>
    </row>
    <row r="166">
      <c r="P166" s="985" t="s">
        <v>3157</v>
      </c>
      <c r="Q166" s="985" t="s">
        <v>2209</v>
      </c>
      <c r="S166" s="55" t="s">
        <v>3158</v>
      </c>
      <c r="T166" s="55" t="s">
        <v>328</v>
      </c>
      <c r="U166" s="56" t="str">
        <f t="shared" si="2"/>
        <v>Northern</v>
      </c>
    </row>
    <row r="167">
      <c r="P167" s="985" t="s">
        <v>3159</v>
      </c>
      <c r="Q167" s="985" t="s">
        <v>2902</v>
      </c>
      <c r="S167" s="55" t="s">
        <v>3160</v>
      </c>
      <c r="T167" s="55" t="s">
        <v>897</v>
      </c>
      <c r="U167" s="55" t="s">
        <v>2206</v>
      </c>
    </row>
    <row r="168">
      <c r="P168" s="985" t="s">
        <v>3161</v>
      </c>
      <c r="Q168" s="985" t="s">
        <v>2209</v>
      </c>
      <c r="S168" s="55" t="s">
        <v>3162</v>
      </c>
      <c r="T168" s="55" t="s">
        <v>895</v>
      </c>
      <c r="U168" s="56" t="str">
        <f t="shared" ref="U168:U351" si="3">VLOOKUP($S168,$P:$Q,2,FALSE)</f>
        <v>Southern</v>
      </c>
    </row>
    <row r="169">
      <c r="P169" s="985" t="s">
        <v>3163</v>
      </c>
      <c r="Q169" s="985" t="s">
        <v>2880</v>
      </c>
      <c r="S169" s="55" t="s">
        <v>3164</v>
      </c>
      <c r="T169" s="55" t="s">
        <v>897</v>
      </c>
      <c r="U169" s="56" t="str">
        <f t="shared" si="3"/>
        <v>Northern</v>
      </c>
    </row>
    <row r="170">
      <c r="P170" s="985" t="s">
        <v>3165</v>
      </c>
      <c r="Q170" s="98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5" t="s">
        <v>2777</v>
      </c>
      <c r="Q171" s="985" t="s">
        <v>2206</v>
      </c>
      <c r="S171" s="55" t="s">
        <v>3166</v>
      </c>
      <c r="T171" s="55" t="s">
        <v>328</v>
      </c>
      <c r="U171" s="56" t="str">
        <f t="shared" si="3"/>
        <v>Northern</v>
      </c>
    </row>
    <row r="172">
      <c r="P172" s="985" t="s">
        <v>3167</v>
      </c>
      <c r="Q172" s="985" t="s">
        <v>2206</v>
      </c>
      <c r="S172" s="55" t="s">
        <v>3168</v>
      </c>
      <c r="T172" s="55" t="s">
        <v>673</v>
      </c>
      <c r="U172" s="56" t="str">
        <f t="shared" si="3"/>
        <v>Southern</v>
      </c>
    </row>
    <row r="173">
      <c r="P173" s="985" t="s">
        <v>3169</v>
      </c>
      <c r="Q173" s="985" t="s">
        <v>2209</v>
      </c>
      <c r="S173" s="55" t="s">
        <v>3170</v>
      </c>
      <c r="T173" s="55" t="s">
        <v>893</v>
      </c>
      <c r="U173" s="56" t="str">
        <f t="shared" si="3"/>
        <v>Southern</v>
      </c>
    </row>
    <row r="174">
      <c r="P174" s="985" t="s">
        <v>3171</v>
      </c>
      <c r="Q174" s="985" t="s">
        <v>2206</v>
      </c>
      <c r="S174" s="55" t="s">
        <v>3172</v>
      </c>
      <c r="T174" s="55" t="s">
        <v>673</v>
      </c>
      <c r="U174" s="56" t="str">
        <f t="shared" si="3"/>
        <v>Southern</v>
      </c>
    </row>
    <row r="175">
      <c r="P175" s="985" t="s">
        <v>3173</v>
      </c>
      <c r="Q175" s="985" t="s">
        <v>2209</v>
      </c>
      <c r="S175" s="55" t="s">
        <v>3174</v>
      </c>
      <c r="T175" s="55" t="s">
        <v>328</v>
      </c>
      <c r="U175" s="56" t="str">
        <f t="shared" si="3"/>
        <v>Northern</v>
      </c>
    </row>
    <row r="176">
      <c r="P176" s="985" t="s">
        <v>3175</v>
      </c>
      <c r="Q176" s="985" t="s">
        <v>2902</v>
      </c>
      <c r="S176" s="55" t="s">
        <v>3176</v>
      </c>
      <c r="T176" s="55" t="s">
        <v>901</v>
      </c>
      <c r="U176" s="56" t="str">
        <f t="shared" si="3"/>
        <v>Southern</v>
      </c>
    </row>
    <row r="177">
      <c r="P177" s="985" t="s">
        <v>3177</v>
      </c>
      <c r="Q177" s="985" t="s">
        <v>2206</v>
      </c>
      <c r="S177" s="55" t="s">
        <v>3178</v>
      </c>
      <c r="T177" s="55" t="s">
        <v>328</v>
      </c>
      <c r="U177" s="56" t="str">
        <f t="shared" si="3"/>
        <v>Northern</v>
      </c>
    </row>
    <row r="178">
      <c r="P178" s="985" t="s">
        <v>3179</v>
      </c>
      <c r="Q178" s="985" t="s">
        <v>2206</v>
      </c>
      <c r="S178" s="55" t="s">
        <v>3180</v>
      </c>
      <c r="T178" s="55" t="s">
        <v>901</v>
      </c>
      <c r="U178" s="56" t="str">
        <f t="shared" si="3"/>
        <v>Central</v>
      </c>
    </row>
    <row r="179">
      <c r="P179" s="985" t="s">
        <v>3181</v>
      </c>
      <c r="Q179" s="985" t="s">
        <v>2206</v>
      </c>
      <c r="S179" s="55" t="s">
        <v>3182</v>
      </c>
      <c r="T179" s="55" t="s">
        <v>328</v>
      </c>
      <c r="U179" s="56" t="str">
        <f t="shared" si="3"/>
        <v>Northern</v>
      </c>
    </row>
    <row r="180">
      <c r="P180" s="985" t="s">
        <v>3183</v>
      </c>
      <c r="Q180" s="985" t="s">
        <v>2206</v>
      </c>
      <c r="S180" s="55" t="s">
        <v>3184</v>
      </c>
      <c r="T180" s="55" t="s">
        <v>889</v>
      </c>
      <c r="U180" s="56" t="str">
        <f t="shared" si="3"/>
        <v>Central</v>
      </c>
    </row>
    <row r="181">
      <c r="P181" s="985" t="s">
        <v>3185</v>
      </c>
      <c r="Q181" s="985" t="s">
        <v>2880</v>
      </c>
      <c r="S181" s="55" t="s">
        <v>3186</v>
      </c>
      <c r="T181" s="55" t="s">
        <v>897</v>
      </c>
      <c r="U181" s="56" t="str">
        <f t="shared" si="3"/>
        <v>Northern</v>
      </c>
    </row>
    <row r="182">
      <c r="P182" s="985" t="s">
        <v>3187</v>
      </c>
      <c r="Q182" s="985" t="s">
        <v>2206</v>
      </c>
      <c r="S182" s="55" t="s">
        <v>3188</v>
      </c>
      <c r="T182" s="55" t="s">
        <v>897</v>
      </c>
      <c r="U182" s="56" t="str">
        <f t="shared" si="3"/>
        <v>Northern</v>
      </c>
    </row>
    <row r="183">
      <c r="P183" s="985" t="s">
        <v>2197</v>
      </c>
      <c r="Q183" s="985" t="s">
        <v>2880</v>
      </c>
      <c r="S183" s="55" t="s">
        <v>3189</v>
      </c>
      <c r="T183" s="55" t="s">
        <v>673</v>
      </c>
      <c r="U183" s="56" t="str">
        <f t="shared" si="3"/>
        <v>Southern</v>
      </c>
    </row>
    <row r="184">
      <c r="P184" s="985" t="s">
        <v>3190</v>
      </c>
      <c r="Q184" s="985" t="s">
        <v>2206</v>
      </c>
      <c r="S184" s="55" t="s">
        <v>3191</v>
      </c>
      <c r="T184" s="55" t="s">
        <v>899</v>
      </c>
      <c r="U184" s="56" t="str">
        <f t="shared" si="3"/>
        <v>Western</v>
      </c>
    </row>
    <row r="185">
      <c r="P185" s="985" t="s">
        <v>3192</v>
      </c>
      <c r="Q185" s="985" t="s">
        <v>2880</v>
      </c>
      <c r="S185" s="55" t="s">
        <v>3193</v>
      </c>
      <c r="T185" s="55" t="s">
        <v>897</v>
      </c>
      <c r="U185" s="56" t="str">
        <f t="shared" si="3"/>
        <v>Northern</v>
      </c>
    </row>
    <row r="186">
      <c r="P186" s="985" t="s">
        <v>3194</v>
      </c>
      <c r="Q186" s="985" t="s">
        <v>2880</v>
      </c>
      <c r="S186" s="55" t="s">
        <v>3195</v>
      </c>
      <c r="T186" s="55" t="s">
        <v>889</v>
      </c>
      <c r="U186" s="56" t="str">
        <f t="shared" si="3"/>
        <v>Central</v>
      </c>
    </row>
    <row r="187">
      <c r="P187" s="985" t="s">
        <v>3196</v>
      </c>
      <c r="Q187" s="985" t="s">
        <v>2880</v>
      </c>
      <c r="S187" s="55" t="s">
        <v>3197</v>
      </c>
      <c r="T187" s="55" t="s">
        <v>889</v>
      </c>
      <c r="U187" s="56" t="str">
        <f t="shared" si="3"/>
        <v>Central</v>
      </c>
    </row>
    <row r="188">
      <c r="P188" s="985" t="s">
        <v>3198</v>
      </c>
      <c r="Q188" s="985" t="s">
        <v>2206</v>
      </c>
      <c r="S188" s="55" t="s">
        <v>3199</v>
      </c>
      <c r="T188" s="55" t="s">
        <v>901</v>
      </c>
      <c r="U188" s="56" t="str">
        <f t="shared" si="3"/>
        <v>Southern</v>
      </c>
    </row>
    <row r="189">
      <c r="P189" s="985" t="s">
        <v>3200</v>
      </c>
      <c r="Q189" s="985" t="s">
        <v>2880</v>
      </c>
      <c r="S189" s="55" t="s">
        <v>3201</v>
      </c>
      <c r="T189" s="55" t="s">
        <v>889</v>
      </c>
      <c r="U189" s="56" t="str">
        <f t="shared" si="3"/>
        <v>Central</v>
      </c>
    </row>
    <row r="190">
      <c r="P190" s="985" t="s">
        <v>3202</v>
      </c>
      <c r="Q190" s="985" t="s">
        <v>2206</v>
      </c>
      <c r="S190" s="55" t="s">
        <v>3203</v>
      </c>
      <c r="T190" s="55" t="s">
        <v>901</v>
      </c>
      <c r="U190" s="56" t="str">
        <f t="shared" si="3"/>
        <v>Southern</v>
      </c>
    </row>
    <row r="191">
      <c r="P191" s="985" t="s">
        <v>3204</v>
      </c>
      <c r="Q191" s="985" t="s">
        <v>2902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5" t="s">
        <v>3205</v>
      </c>
      <c r="Q192" s="985" t="s">
        <v>2206</v>
      </c>
      <c r="S192" s="55" t="s">
        <v>3206</v>
      </c>
      <c r="T192" s="55" t="s">
        <v>898</v>
      </c>
      <c r="U192" s="56" t="str">
        <f t="shared" si="3"/>
        <v>Western</v>
      </c>
    </row>
    <row r="193">
      <c r="P193" s="985" t="s">
        <v>3207</v>
      </c>
      <c r="Q193" s="985" t="s">
        <v>2902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5" t="s">
        <v>3208</v>
      </c>
      <c r="Q194" s="98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5" t="s">
        <v>3209</v>
      </c>
      <c r="Q195" s="98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5" t="s">
        <v>3210</v>
      </c>
      <c r="Q196" s="985" t="s">
        <v>2880</v>
      </c>
      <c r="S196" s="55" t="s">
        <v>3211</v>
      </c>
      <c r="T196" s="55" t="s">
        <v>894</v>
      </c>
      <c r="U196" s="56" t="str">
        <f t="shared" si="3"/>
        <v>Western</v>
      </c>
    </row>
    <row r="197">
      <c r="P197" s="985" t="s">
        <v>3212</v>
      </c>
      <c r="Q197" s="985" t="s">
        <v>2209</v>
      </c>
      <c r="S197" s="55" t="s">
        <v>3213</v>
      </c>
      <c r="T197" s="55" t="s">
        <v>897</v>
      </c>
      <c r="U197" s="56" t="str">
        <f t="shared" si="3"/>
        <v>Northern</v>
      </c>
    </row>
    <row r="198">
      <c r="P198" s="985" t="s">
        <v>3214</v>
      </c>
      <c r="Q198" s="98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5" t="s">
        <v>3215</v>
      </c>
      <c r="Q199" s="985" t="s">
        <v>2902</v>
      </c>
      <c r="S199" s="55" t="s">
        <v>3216</v>
      </c>
      <c r="T199" s="55" t="s">
        <v>328</v>
      </c>
      <c r="U199" s="56" t="str">
        <f t="shared" si="3"/>
        <v>Northern</v>
      </c>
    </row>
    <row r="200">
      <c r="P200" s="985" t="s">
        <v>3217</v>
      </c>
      <c r="Q200" s="985" t="s">
        <v>2902</v>
      </c>
      <c r="S200" s="55" t="s">
        <v>3218</v>
      </c>
      <c r="T200" s="55" t="s">
        <v>901</v>
      </c>
      <c r="U200" s="56" t="str">
        <f t="shared" si="3"/>
        <v>Southern</v>
      </c>
    </row>
    <row r="201">
      <c r="P201" s="985" t="s">
        <v>3219</v>
      </c>
      <c r="Q201" s="985" t="s">
        <v>2880</v>
      </c>
      <c r="S201" s="55" t="s">
        <v>3220</v>
      </c>
      <c r="T201" s="55" t="s">
        <v>894</v>
      </c>
      <c r="U201" s="56" t="str">
        <f t="shared" si="3"/>
        <v>Western</v>
      </c>
    </row>
    <row r="202">
      <c r="P202" s="985" t="s">
        <v>3221</v>
      </c>
      <c r="Q202" s="985" t="s">
        <v>2902</v>
      </c>
      <c r="S202" s="55" t="s">
        <v>3222</v>
      </c>
      <c r="T202" s="55" t="s">
        <v>895</v>
      </c>
      <c r="U202" s="56" t="str">
        <f t="shared" si="3"/>
        <v>Southern</v>
      </c>
    </row>
    <row r="203">
      <c r="P203" s="985" t="s">
        <v>3223</v>
      </c>
      <c r="Q203" s="985" t="s">
        <v>2880</v>
      </c>
      <c r="S203" s="55" t="s">
        <v>3224</v>
      </c>
      <c r="T203" s="55" t="s">
        <v>889</v>
      </c>
      <c r="U203" s="56" t="str">
        <f t="shared" si="3"/>
        <v>Central</v>
      </c>
    </row>
    <row r="204">
      <c r="P204" s="985" t="s">
        <v>3225</v>
      </c>
      <c r="Q204" s="985" t="s">
        <v>2891</v>
      </c>
      <c r="S204" s="55" t="s">
        <v>3226</v>
      </c>
      <c r="T204" s="55" t="s">
        <v>894</v>
      </c>
      <c r="U204" s="56" t="str">
        <f t="shared" si="3"/>
        <v>Western</v>
      </c>
    </row>
    <row r="205">
      <c r="P205" s="985" t="s">
        <v>2198</v>
      </c>
      <c r="Q205" s="985" t="s">
        <v>2209</v>
      </c>
      <c r="S205" s="55" t="s">
        <v>3227</v>
      </c>
      <c r="T205" s="55" t="s">
        <v>59</v>
      </c>
      <c r="U205" s="56" t="str">
        <f t="shared" si="3"/>
        <v>Western</v>
      </c>
    </row>
    <row r="206">
      <c r="P206" s="985" t="s">
        <v>3228</v>
      </c>
      <c r="Q206" s="985" t="s">
        <v>2209</v>
      </c>
      <c r="S206" s="55" t="s">
        <v>3229</v>
      </c>
      <c r="T206" s="55" t="s">
        <v>897</v>
      </c>
      <c r="U206" s="56" t="str">
        <f t="shared" si="3"/>
        <v>Northern</v>
      </c>
    </row>
    <row r="207">
      <c r="P207" s="985" t="s">
        <v>3230</v>
      </c>
      <c r="Q207" s="985" t="s">
        <v>2209</v>
      </c>
      <c r="S207" s="55" t="s">
        <v>3231</v>
      </c>
      <c r="T207" s="55" t="s">
        <v>897</v>
      </c>
      <c r="U207" s="56" t="str">
        <f t="shared" si="3"/>
        <v>Northern</v>
      </c>
    </row>
    <row r="208">
      <c r="P208" s="985" t="s">
        <v>2374</v>
      </c>
      <c r="Q208" s="98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5" t="s">
        <v>2174</v>
      </c>
      <c r="Q209" s="98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5" t="s">
        <v>3232</v>
      </c>
      <c r="Q210" s="985" t="s">
        <v>2209</v>
      </c>
      <c r="S210" s="55" t="s">
        <v>3233</v>
      </c>
      <c r="T210" s="55" t="s">
        <v>894</v>
      </c>
      <c r="U210" s="56" t="str">
        <f t="shared" si="3"/>
        <v>Western</v>
      </c>
    </row>
    <row r="211">
      <c r="P211" s="985" t="s">
        <v>3234</v>
      </c>
      <c r="Q211" s="985" t="s">
        <v>2206</v>
      </c>
      <c r="S211" s="55" t="s">
        <v>3235</v>
      </c>
      <c r="T211" s="55" t="s">
        <v>897</v>
      </c>
      <c r="U211" s="56" t="str">
        <f t="shared" si="3"/>
        <v>Northern</v>
      </c>
    </row>
    <row r="212">
      <c r="P212" s="985" t="s">
        <v>3236</v>
      </c>
      <c r="Q212" s="985" t="s">
        <v>2880</v>
      </c>
      <c r="S212" s="55" t="s">
        <v>3237</v>
      </c>
      <c r="T212" s="55" t="s">
        <v>895</v>
      </c>
      <c r="U212" s="56" t="str">
        <f t="shared" si="3"/>
        <v>Southern</v>
      </c>
    </row>
    <row r="213">
      <c r="P213" s="985" t="s">
        <v>3238</v>
      </c>
      <c r="Q213" s="985" t="s">
        <v>2206</v>
      </c>
      <c r="S213" s="55" t="s">
        <v>3239</v>
      </c>
      <c r="T213" s="55" t="s">
        <v>889</v>
      </c>
      <c r="U213" s="56" t="str">
        <f t="shared" si="3"/>
        <v>Central</v>
      </c>
    </row>
    <row r="214">
      <c r="P214" s="985" t="s">
        <v>3240</v>
      </c>
      <c r="Q214" s="985" t="s">
        <v>2880</v>
      </c>
      <c r="S214" s="55" t="s">
        <v>3241</v>
      </c>
      <c r="T214" s="55" t="s">
        <v>328</v>
      </c>
      <c r="U214" s="56" t="str">
        <f t="shared" si="3"/>
        <v>Northern</v>
      </c>
    </row>
    <row r="215">
      <c r="P215" s="985" t="s">
        <v>3242</v>
      </c>
      <c r="Q215" s="98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5" t="s">
        <v>3243</v>
      </c>
      <c r="Q216" s="985" t="s">
        <v>2880</v>
      </c>
      <c r="S216" s="55" t="s">
        <v>3244</v>
      </c>
      <c r="T216" s="55" t="s">
        <v>889</v>
      </c>
      <c r="U216" s="56" t="str">
        <f t="shared" si="3"/>
        <v>Northern</v>
      </c>
    </row>
    <row r="217">
      <c r="P217" s="985" t="s">
        <v>3245</v>
      </c>
      <c r="Q217" s="985" t="s">
        <v>2902</v>
      </c>
      <c r="S217" s="55" t="s">
        <v>3246</v>
      </c>
      <c r="T217" s="55" t="s">
        <v>889</v>
      </c>
      <c r="U217" s="56" t="str">
        <f t="shared" si="3"/>
        <v>Central</v>
      </c>
    </row>
    <row r="218">
      <c r="P218" s="985" t="s">
        <v>3247</v>
      </c>
      <c r="Q218" s="985" t="s">
        <v>2209</v>
      </c>
      <c r="S218" s="55" t="s">
        <v>3248</v>
      </c>
      <c r="T218" s="55" t="s">
        <v>59</v>
      </c>
      <c r="U218" s="56" t="str">
        <f t="shared" si="3"/>
        <v>Western</v>
      </c>
    </row>
    <row r="219">
      <c r="P219" s="985" t="s">
        <v>3249</v>
      </c>
      <c r="Q219" s="98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5" t="s">
        <v>3250</v>
      </c>
      <c r="Q220" s="985" t="s">
        <v>2206</v>
      </c>
      <c r="S220" s="55" t="s">
        <v>3251</v>
      </c>
      <c r="T220" s="55" t="s">
        <v>673</v>
      </c>
      <c r="U220" s="56" t="str">
        <f t="shared" si="3"/>
        <v>Southern</v>
      </c>
    </row>
    <row r="221">
      <c r="P221" s="985" t="s">
        <v>3252</v>
      </c>
      <c r="Q221" s="985" t="s">
        <v>2206</v>
      </c>
      <c r="S221" s="55" t="s">
        <v>3253</v>
      </c>
      <c r="T221" s="55" t="s">
        <v>901</v>
      </c>
      <c r="U221" s="56" t="str">
        <f t="shared" si="3"/>
        <v>Southern</v>
      </c>
    </row>
    <row r="222">
      <c r="P222" s="985" t="s">
        <v>3254</v>
      </c>
      <c r="Q222" s="985" t="s">
        <v>2880</v>
      </c>
      <c r="S222" s="55" t="s">
        <v>3255</v>
      </c>
      <c r="T222" s="55" t="s">
        <v>896</v>
      </c>
      <c r="U222" s="56" t="str">
        <f t="shared" si="3"/>
        <v>Southern</v>
      </c>
    </row>
    <row r="223">
      <c r="P223" s="985" t="s">
        <v>3256</v>
      </c>
      <c r="Q223" s="985" t="s">
        <v>2880</v>
      </c>
      <c r="S223" s="55" t="s">
        <v>3257</v>
      </c>
      <c r="T223" s="55" t="s">
        <v>889</v>
      </c>
      <c r="U223" s="56" t="str">
        <f t="shared" si="3"/>
        <v>Central</v>
      </c>
    </row>
    <row r="224">
      <c r="P224" s="985" t="s">
        <v>3258</v>
      </c>
      <c r="Q224" s="98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5" t="s">
        <v>3259</v>
      </c>
      <c r="Q225" s="98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5" t="s">
        <v>3260</v>
      </c>
      <c r="Q226" s="985" t="s">
        <v>2880</v>
      </c>
      <c r="S226" s="55" t="s">
        <v>3261</v>
      </c>
      <c r="T226" s="55" t="s">
        <v>894</v>
      </c>
      <c r="U226" s="56" t="str">
        <f t="shared" si="3"/>
        <v>Western</v>
      </c>
    </row>
    <row r="227">
      <c r="P227" s="985" t="s">
        <v>3262</v>
      </c>
      <c r="Q227" s="985" t="s">
        <v>2902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5" t="s">
        <v>3263</v>
      </c>
      <c r="Q228" s="985" t="s">
        <v>2880</v>
      </c>
      <c r="S228" s="55" t="s">
        <v>3264</v>
      </c>
      <c r="T228" s="55" t="s">
        <v>898</v>
      </c>
      <c r="U228" s="56" t="str">
        <f t="shared" si="3"/>
        <v>Western</v>
      </c>
    </row>
    <row r="229">
      <c r="P229" s="985" t="s">
        <v>3265</v>
      </c>
      <c r="Q229" s="985" t="s">
        <v>2206</v>
      </c>
      <c r="S229" s="55" t="s">
        <v>3266</v>
      </c>
      <c r="T229" s="55" t="s">
        <v>889</v>
      </c>
      <c r="U229" s="56" t="str">
        <f t="shared" si="3"/>
        <v>Central</v>
      </c>
    </row>
    <row r="230">
      <c r="P230" s="985" t="s">
        <v>3267</v>
      </c>
      <c r="Q230" s="985" t="s">
        <v>2209</v>
      </c>
      <c r="S230" s="55" t="s">
        <v>3268</v>
      </c>
      <c r="T230" s="55" t="s">
        <v>897</v>
      </c>
      <c r="U230" s="56" t="str">
        <f t="shared" si="3"/>
        <v>Northern</v>
      </c>
    </row>
    <row r="231">
      <c r="P231" s="985" t="s">
        <v>3269</v>
      </c>
      <c r="Q231" s="985" t="s">
        <v>2206</v>
      </c>
      <c r="S231" s="55" t="s">
        <v>3270</v>
      </c>
      <c r="T231" s="55" t="s">
        <v>899</v>
      </c>
      <c r="U231" s="56" t="str">
        <f t="shared" si="3"/>
        <v>Western</v>
      </c>
    </row>
    <row r="232">
      <c r="P232" s="985" t="s">
        <v>3271</v>
      </c>
      <c r="Q232" s="985" t="s">
        <v>2902</v>
      </c>
      <c r="S232" s="55" t="s">
        <v>3272</v>
      </c>
      <c r="T232" s="55" t="s">
        <v>673</v>
      </c>
      <c r="U232" s="56" t="str">
        <f t="shared" si="3"/>
        <v>Southern</v>
      </c>
    </row>
    <row r="233">
      <c r="P233" s="985" t="s">
        <v>3273</v>
      </c>
      <c r="Q233" s="985" t="s">
        <v>2209</v>
      </c>
      <c r="S233" s="55" t="s">
        <v>3274</v>
      </c>
      <c r="T233" s="55" t="s">
        <v>328</v>
      </c>
      <c r="U233" s="56" t="str">
        <f t="shared" si="3"/>
        <v>Northern</v>
      </c>
    </row>
    <row r="234">
      <c r="P234" s="985" t="s">
        <v>3275</v>
      </c>
      <c r="Q234" s="985" t="s">
        <v>2880</v>
      </c>
      <c r="S234" s="55" t="s">
        <v>3276</v>
      </c>
      <c r="T234" s="55" t="s">
        <v>894</v>
      </c>
      <c r="U234" s="56" t="str">
        <f t="shared" si="3"/>
        <v>Western</v>
      </c>
    </row>
    <row r="235">
      <c r="P235" s="985" t="s">
        <v>3277</v>
      </c>
      <c r="Q235" s="985" t="s">
        <v>2880</v>
      </c>
      <c r="S235" s="55" t="s">
        <v>3278</v>
      </c>
      <c r="T235" s="55" t="s">
        <v>889</v>
      </c>
      <c r="U235" s="56" t="str">
        <f t="shared" si="3"/>
        <v>Western</v>
      </c>
    </row>
    <row r="236">
      <c r="P236" s="985" t="s">
        <v>3279</v>
      </c>
      <c r="Q236" s="985" t="s">
        <v>2880</v>
      </c>
      <c r="S236" s="55" t="s">
        <v>3280</v>
      </c>
      <c r="T236" s="55" t="s">
        <v>889</v>
      </c>
      <c r="U236" s="56" t="str">
        <f t="shared" si="3"/>
        <v>Western</v>
      </c>
    </row>
    <row r="237">
      <c r="P237" s="985" t="s">
        <v>3281</v>
      </c>
      <c r="Q237" s="985" t="s">
        <v>2880</v>
      </c>
      <c r="S237" s="55" t="s">
        <v>3282</v>
      </c>
      <c r="T237" s="55" t="s">
        <v>894</v>
      </c>
      <c r="U237" s="56" t="str">
        <f t="shared" si="3"/>
        <v>Western</v>
      </c>
    </row>
    <row r="238">
      <c r="P238" s="985" t="s">
        <v>3283</v>
      </c>
      <c r="Q238" s="985" t="s">
        <v>2902</v>
      </c>
      <c r="S238" s="55" t="s">
        <v>3284</v>
      </c>
      <c r="T238" s="55" t="s">
        <v>899</v>
      </c>
      <c r="U238" s="56" t="str">
        <f t="shared" si="3"/>
        <v>Western</v>
      </c>
    </row>
    <row r="239">
      <c r="P239" s="985" t="s">
        <v>2377</v>
      </c>
      <c r="Q239" s="985" t="s">
        <v>2209</v>
      </c>
      <c r="S239" s="55" t="s">
        <v>3285</v>
      </c>
      <c r="T239" s="55" t="s">
        <v>901</v>
      </c>
      <c r="U239" s="56" t="str">
        <f t="shared" si="3"/>
        <v>Southern</v>
      </c>
    </row>
    <row r="240">
      <c r="P240" s="985" t="s">
        <v>2780</v>
      </c>
      <c r="Q240" s="985" t="s">
        <v>2880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5" t="s">
        <v>3286</v>
      </c>
      <c r="Q241" s="985" t="s">
        <v>2209</v>
      </c>
      <c r="S241" s="55" t="s">
        <v>3287</v>
      </c>
      <c r="T241" s="55" t="s">
        <v>673</v>
      </c>
      <c r="U241" s="56" t="str">
        <f t="shared" si="3"/>
        <v>Southern</v>
      </c>
    </row>
    <row r="242">
      <c r="P242" s="985" t="s">
        <v>3288</v>
      </c>
      <c r="Q242" s="985" t="s">
        <v>2902</v>
      </c>
      <c r="S242" s="55" t="s">
        <v>3289</v>
      </c>
      <c r="T242" s="55" t="s">
        <v>889</v>
      </c>
      <c r="U242" s="56" t="str">
        <f t="shared" si="3"/>
        <v>Central</v>
      </c>
    </row>
    <row r="243">
      <c r="P243" s="985" t="s">
        <v>3290</v>
      </c>
      <c r="Q243" s="985" t="s">
        <v>2209</v>
      </c>
      <c r="S243" s="55" t="s">
        <v>3291</v>
      </c>
      <c r="T243" s="55" t="s">
        <v>893</v>
      </c>
      <c r="U243" s="56" t="str">
        <f t="shared" si="3"/>
        <v>Southern</v>
      </c>
    </row>
    <row r="244">
      <c r="P244" s="985" t="s">
        <v>3292</v>
      </c>
      <c r="Q244" s="985" t="s">
        <v>2902</v>
      </c>
      <c r="S244" s="55" t="s">
        <v>3293</v>
      </c>
      <c r="T244" s="55" t="s">
        <v>901</v>
      </c>
      <c r="U244" s="56" t="str">
        <f t="shared" si="3"/>
        <v>Southern</v>
      </c>
    </row>
    <row r="245">
      <c r="P245" s="985" t="s">
        <v>3294</v>
      </c>
      <c r="Q245" s="98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5" t="s">
        <v>3295</v>
      </c>
      <c r="Q246" s="985" t="s">
        <v>2209</v>
      </c>
      <c r="S246" s="55" t="s">
        <v>3296</v>
      </c>
      <c r="T246" s="55" t="s">
        <v>895</v>
      </c>
      <c r="U246" s="56" t="str">
        <f t="shared" si="3"/>
        <v>Southern</v>
      </c>
    </row>
    <row r="247">
      <c r="P247" s="985" t="s">
        <v>3297</v>
      </c>
      <c r="Q247" s="985" t="s">
        <v>2880</v>
      </c>
      <c r="S247" s="55" t="s">
        <v>3298</v>
      </c>
      <c r="T247" s="55" t="s">
        <v>328</v>
      </c>
      <c r="U247" s="56" t="str">
        <f t="shared" si="3"/>
        <v>Northern</v>
      </c>
    </row>
    <row r="248">
      <c r="P248" s="985" t="s">
        <v>3299</v>
      </c>
      <c r="Q248" s="985" t="s">
        <v>2206</v>
      </c>
      <c r="S248" s="55" t="s">
        <v>3300</v>
      </c>
      <c r="T248" s="55" t="s">
        <v>895</v>
      </c>
      <c r="U248" s="56" t="str">
        <f t="shared" si="3"/>
        <v>Southern</v>
      </c>
    </row>
    <row r="249">
      <c r="P249" s="985" t="s">
        <v>3301</v>
      </c>
      <c r="Q249" s="985" t="s">
        <v>2209</v>
      </c>
      <c r="S249" s="55" t="s">
        <v>3302</v>
      </c>
      <c r="T249" s="55" t="s">
        <v>902</v>
      </c>
      <c r="U249" s="56" t="str">
        <f t="shared" si="3"/>
        <v>Boston</v>
      </c>
    </row>
    <row r="250">
      <c r="P250" s="985" t="s">
        <v>3303</v>
      </c>
      <c r="Q250" s="98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5" t="s">
        <v>3304</v>
      </c>
      <c r="Q251" s="985" t="s">
        <v>2209</v>
      </c>
      <c r="S251" s="55" t="s">
        <v>3305</v>
      </c>
      <c r="T251" s="55" t="s">
        <v>673</v>
      </c>
      <c r="U251" s="56" t="str">
        <f t="shared" si="3"/>
        <v>Southern</v>
      </c>
    </row>
    <row r="252">
      <c r="P252" s="985" t="s">
        <v>3306</v>
      </c>
      <c r="Q252" s="98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5" t="s">
        <v>3307</v>
      </c>
      <c r="Q253" s="985" t="s">
        <v>2209</v>
      </c>
      <c r="S253" s="55" t="s">
        <v>3308</v>
      </c>
      <c r="T253" s="55" t="s">
        <v>897</v>
      </c>
      <c r="U253" s="56" t="str">
        <f t="shared" si="3"/>
        <v>Northern</v>
      </c>
    </row>
    <row r="254">
      <c r="P254" s="985" t="s">
        <v>3309</v>
      </c>
      <c r="Q254" s="985" t="s">
        <v>2880</v>
      </c>
      <c r="S254" s="55" t="s">
        <v>3310</v>
      </c>
      <c r="T254" s="55" t="s">
        <v>59</v>
      </c>
      <c r="U254" s="56" t="str">
        <f t="shared" si="3"/>
        <v>Western</v>
      </c>
    </row>
    <row r="255">
      <c r="P255" s="985" t="s">
        <v>2693</v>
      </c>
      <c r="Q255" s="985" t="s">
        <v>2880</v>
      </c>
      <c r="S255" s="55" t="s">
        <v>3311</v>
      </c>
      <c r="T255" s="55" t="s">
        <v>897</v>
      </c>
      <c r="U255" s="56" t="str">
        <f t="shared" si="3"/>
        <v>Northern</v>
      </c>
    </row>
    <row r="256">
      <c r="P256" s="985" t="s">
        <v>3312</v>
      </c>
      <c r="Q256" s="985" t="s">
        <v>2880</v>
      </c>
      <c r="S256" s="55" t="s">
        <v>3313</v>
      </c>
      <c r="T256" s="55" t="s">
        <v>889</v>
      </c>
      <c r="U256" s="56" t="str">
        <f t="shared" si="3"/>
        <v>Western</v>
      </c>
    </row>
    <row r="257">
      <c r="P257" s="985" t="s">
        <v>3314</v>
      </c>
      <c r="Q257" s="985" t="s">
        <v>2902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5" t="s">
        <v>3315</v>
      </c>
      <c r="Q258" s="985" t="s">
        <v>2880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5" t="s">
        <v>3316</v>
      </c>
      <c r="Q259" s="985" t="s">
        <v>2880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5" t="s">
        <v>2177</v>
      </c>
      <c r="Q260" s="985" t="s">
        <v>2880</v>
      </c>
      <c r="S260" s="55" t="s">
        <v>3317</v>
      </c>
      <c r="T260" s="55" t="s">
        <v>897</v>
      </c>
      <c r="U260" s="56" t="str">
        <f t="shared" si="3"/>
        <v>Northern</v>
      </c>
    </row>
    <row r="261">
      <c r="P261" s="985" t="s">
        <v>3318</v>
      </c>
      <c r="Q261" s="985" t="s">
        <v>2880</v>
      </c>
      <c r="S261" s="55" t="s">
        <v>3319</v>
      </c>
      <c r="T261" s="55" t="s">
        <v>894</v>
      </c>
      <c r="U261" s="56" t="str">
        <f t="shared" si="3"/>
        <v>Western</v>
      </c>
    </row>
    <row r="262">
      <c r="P262" s="985" t="s">
        <v>3320</v>
      </c>
      <c r="Q262" s="985" t="s">
        <v>2206</v>
      </c>
      <c r="S262" s="55" t="s">
        <v>3321</v>
      </c>
      <c r="T262" s="55" t="s">
        <v>893</v>
      </c>
      <c r="U262" s="56" t="str">
        <f t="shared" si="3"/>
        <v>Southern</v>
      </c>
    </row>
    <row r="263">
      <c r="P263" s="985" t="s">
        <v>3322</v>
      </c>
      <c r="Q263" s="985" t="s">
        <v>2880</v>
      </c>
      <c r="S263" s="55" t="s">
        <v>3323</v>
      </c>
      <c r="T263" s="55" t="s">
        <v>897</v>
      </c>
      <c r="U263" s="56" t="str">
        <f t="shared" si="3"/>
        <v>Northern</v>
      </c>
    </row>
    <row r="264">
      <c r="P264" s="985" t="s">
        <v>3324</v>
      </c>
      <c r="Q264" s="985" t="s">
        <v>2891</v>
      </c>
      <c r="S264" s="55" t="s">
        <v>3325</v>
      </c>
      <c r="T264" s="55" t="s">
        <v>894</v>
      </c>
      <c r="U264" s="56" t="str">
        <f t="shared" si="3"/>
        <v>Western</v>
      </c>
    </row>
    <row r="265">
      <c r="P265" s="985" t="s">
        <v>3326</v>
      </c>
      <c r="Q265" s="985" t="s">
        <v>2209</v>
      </c>
      <c r="S265" s="55" t="s">
        <v>3327</v>
      </c>
      <c r="T265" s="55" t="s">
        <v>673</v>
      </c>
      <c r="U265" s="56" t="str">
        <f t="shared" si="3"/>
        <v>Southern</v>
      </c>
    </row>
    <row r="266">
      <c r="P266" s="985" t="s">
        <v>3328</v>
      </c>
      <c r="Q266" s="985" t="s">
        <v>2880</v>
      </c>
      <c r="S266" s="55" t="s">
        <v>3329</v>
      </c>
      <c r="T266" s="55" t="s">
        <v>895</v>
      </c>
      <c r="U266" s="56" t="str">
        <f t="shared" si="3"/>
        <v>Southern</v>
      </c>
    </row>
    <row r="267">
      <c r="P267" s="985" t="s">
        <v>3330</v>
      </c>
      <c r="Q267" s="985" t="s">
        <v>2880</v>
      </c>
      <c r="S267" s="55" t="s">
        <v>3331</v>
      </c>
      <c r="T267" s="55" t="s">
        <v>901</v>
      </c>
      <c r="U267" s="56" t="str">
        <f t="shared" si="3"/>
        <v>Southern</v>
      </c>
    </row>
    <row r="268">
      <c r="P268" s="985" t="s">
        <v>3332</v>
      </c>
      <c r="Q268" s="985" t="s">
        <v>2206</v>
      </c>
      <c r="S268" s="55" t="s">
        <v>3333</v>
      </c>
      <c r="T268" s="55" t="s">
        <v>894</v>
      </c>
      <c r="U268" s="56" t="str">
        <f t="shared" si="3"/>
        <v>Western</v>
      </c>
    </row>
    <row r="269">
      <c r="P269" s="985" t="s">
        <v>3334</v>
      </c>
      <c r="Q269" s="985" t="s">
        <v>2209</v>
      </c>
      <c r="S269" s="55" t="s">
        <v>3335</v>
      </c>
      <c r="T269" s="55" t="s">
        <v>59</v>
      </c>
      <c r="U269" s="56" t="str">
        <f t="shared" si="3"/>
        <v>Western</v>
      </c>
    </row>
    <row r="270">
      <c r="P270" s="985" t="s">
        <v>3336</v>
      </c>
      <c r="Q270" s="985" t="s">
        <v>2206</v>
      </c>
      <c r="S270" s="55" t="s">
        <v>3337</v>
      </c>
      <c r="T270" s="55" t="s">
        <v>328</v>
      </c>
      <c r="U270" s="56" t="str">
        <f t="shared" si="3"/>
        <v>Northern</v>
      </c>
    </row>
    <row r="271">
      <c r="P271" s="985" t="s">
        <v>3338</v>
      </c>
      <c r="Q271" s="985" t="s">
        <v>2891</v>
      </c>
      <c r="S271" s="55" t="s">
        <v>3339</v>
      </c>
      <c r="T271" s="55" t="s">
        <v>328</v>
      </c>
      <c r="U271" s="56" t="str">
        <f t="shared" si="3"/>
        <v>Northern</v>
      </c>
    </row>
    <row r="272">
      <c r="P272" s="985" t="s">
        <v>3340</v>
      </c>
      <c r="Q272" s="985" t="s">
        <v>2209</v>
      </c>
      <c r="S272" s="55" t="s">
        <v>3341</v>
      </c>
      <c r="T272" s="55" t="s">
        <v>889</v>
      </c>
      <c r="U272" s="56" t="str">
        <f t="shared" si="3"/>
        <v>Central</v>
      </c>
    </row>
    <row r="273">
      <c r="P273" s="985" t="s">
        <v>2178</v>
      </c>
      <c r="Q273" s="985" t="s">
        <v>2209</v>
      </c>
      <c r="S273" s="55" t="s">
        <v>3342</v>
      </c>
      <c r="T273" s="55" t="s">
        <v>59</v>
      </c>
      <c r="U273" s="56" t="str">
        <f t="shared" si="3"/>
        <v>Western</v>
      </c>
    </row>
    <row r="274">
      <c r="P274" s="985" t="s">
        <v>3343</v>
      </c>
      <c r="Q274" s="985" t="s">
        <v>2902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5" t="s">
        <v>3344</v>
      </c>
      <c r="Q275" s="985" t="s">
        <v>2880</v>
      </c>
      <c r="S275" s="55" t="s">
        <v>3345</v>
      </c>
      <c r="T275" s="55" t="s">
        <v>328</v>
      </c>
      <c r="U275" s="56" t="str">
        <f t="shared" si="3"/>
        <v>Northern</v>
      </c>
    </row>
    <row r="276">
      <c r="P276" s="985" t="s">
        <v>3346</v>
      </c>
      <c r="Q276" s="985" t="s">
        <v>2206</v>
      </c>
      <c r="S276" s="55" t="s">
        <v>3347</v>
      </c>
      <c r="T276" s="55" t="s">
        <v>899</v>
      </c>
      <c r="U276" s="56" t="str">
        <f t="shared" si="3"/>
        <v>Western</v>
      </c>
    </row>
    <row r="277">
      <c r="P277" s="985" t="s">
        <v>3348</v>
      </c>
      <c r="Q277" s="98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5" t="s">
        <v>3349</v>
      </c>
      <c r="Q278" s="985" t="s">
        <v>2209</v>
      </c>
      <c r="S278" s="55" t="s">
        <v>3350</v>
      </c>
      <c r="T278" s="55" t="s">
        <v>889</v>
      </c>
      <c r="U278" s="56" t="str">
        <f t="shared" si="3"/>
        <v>Northern</v>
      </c>
    </row>
    <row r="279">
      <c r="P279" s="985" t="s">
        <v>3351</v>
      </c>
      <c r="Q279" s="985" t="s">
        <v>2880</v>
      </c>
      <c r="S279" s="55" t="s">
        <v>3352</v>
      </c>
      <c r="T279" s="55" t="s">
        <v>889</v>
      </c>
      <c r="U279" s="56" t="str">
        <f t="shared" si="3"/>
        <v>Central</v>
      </c>
    </row>
    <row r="280">
      <c r="P280" s="985" t="s">
        <v>3353</v>
      </c>
      <c r="Q280" s="985" t="s">
        <v>2206</v>
      </c>
      <c r="S280" s="55" t="s">
        <v>3354</v>
      </c>
      <c r="T280" s="55" t="s">
        <v>898</v>
      </c>
      <c r="U280" s="56" t="str">
        <f t="shared" si="3"/>
        <v>Western</v>
      </c>
    </row>
    <row r="281">
      <c r="P281" s="985" t="s">
        <v>3355</v>
      </c>
      <c r="Q281" s="98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5" t="s">
        <v>3356</v>
      </c>
      <c r="Q282" s="985" t="s">
        <v>2880</v>
      </c>
      <c r="S282" s="55" t="s">
        <v>3357</v>
      </c>
      <c r="T282" s="55" t="s">
        <v>898</v>
      </c>
      <c r="U282" s="56" t="str">
        <f t="shared" si="3"/>
        <v>Western</v>
      </c>
    </row>
    <row r="283">
      <c r="P283" s="985" t="s">
        <v>3358</v>
      </c>
      <c r="Q283" s="985" t="s">
        <v>2880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5" t="s">
        <v>3359</v>
      </c>
      <c r="Q284" s="985" t="s">
        <v>2880</v>
      </c>
      <c r="S284" s="55" t="s">
        <v>3360</v>
      </c>
      <c r="T284" s="55" t="s">
        <v>894</v>
      </c>
      <c r="U284" s="56" t="str">
        <f t="shared" si="3"/>
        <v>Western</v>
      </c>
    </row>
    <row r="285">
      <c r="P285" s="985" t="s">
        <v>3361</v>
      </c>
      <c r="Q285" s="985" t="s">
        <v>2209</v>
      </c>
      <c r="S285" s="55" t="s">
        <v>3362</v>
      </c>
      <c r="T285" s="55" t="s">
        <v>328</v>
      </c>
      <c r="U285" s="56" t="str">
        <f t="shared" si="3"/>
        <v>Northern</v>
      </c>
    </row>
    <row r="286">
      <c r="P286" s="985" t="s">
        <v>3363</v>
      </c>
      <c r="Q286" s="985" t="s">
        <v>2209</v>
      </c>
      <c r="S286" s="55" t="s">
        <v>3364</v>
      </c>
      <c r="T286" s="55" t="s">
        <v>901</v>
      </c>
      <c r="U286" s="56" t="str">
        <f t="shared" si="3"/>
        <v>Southern</v>
      </c>
    </row>
    <row r="287">
      <c r="P287" s="985" t="s">
        <v>3365</v>
      </c>
      <c r="Q287" s="985" t="s">
        <v>2206</v>
      </c>
      <c r="S287" s="55" t="s">
        <v>3366</v>
      </c>
      <c r="T287" s="55" t="s">
        <v>328</v>
      </c>
      <c r="U287" s="56" t="str">
        <f t="shared" si="3"/>
        <v>Northern</v>
      </c>
    </row>
    <row r="288">
      <c r="P288" s="985" t="s">
        <v>3367</v>
      </c>
      <c r="Q288" s="985" t="s">
        <v>2206</v>
      </c>
      <c r="S288" s="55" t="s">
        <v>3368</v>
      </c>
      <c r="T288" s="55" t="s">
        <v>889</v>
      </c>
      <c r="U288" s="56" t="str">
        <f t="shared" si="3"/>
        <v>Central</v>
      </c>
    </row>
    <row r="289">
      <c r="P289" s="985" t="s">
        <v>3369</v>
      </c>
      <c r="Q289" s="985" t="s">
        <v>2902</v>
      </c>
      <c r="S289" s="55" t="s">
        <v>3370</v>
      </c>
      <c r="T289" s="55" t="s">
        <v>328</v>
      </c>
      <c r="U289" s="56" t="str">
        <f t="shared" si="3"/>
        <v>Northern</v>
      </c>
    </row>
    <row r="290">
      <c r="P290" s="985" t="s">
        <v>3371</v>
      </c>
      <c r="Q290" s="985" t="s">
        <v>2209</v>
      </c>
      <c r="S290" s="55" t="s">
        <v>3372</v>
      </c>
      <c r="T290" s="55" t="s">
        <v>59</v>
      </c>
      <c r="U290" s="56" t="str">
        <f t="shared" si="3"/>
        <v>Western</v>
      </c>
    </row>
    <row r="291">
      <c r="P291" s="985" t="s">
        <v>3373</v>
      </c>
      <c r="Q291" s="985" t="s">
        <v>2880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5" t="s">
        <v>3374</v>
      </c>
      <c r="Q292" s="985" t="s">
        <v>2206</v>
      </c>
      <c r="S292" s="55" t="s">
        <v>3375</v>
      </c>
      <c r="T292" s="55" t="s">
        <v>897</v>
      </c>
      <c r="U292" s="56" t="str">
        <f t="shared" si="3"/>
        <v>Northern</v>
      </c>
    </row>
    <row r="293">
      <c r="P293" s="985" t="s">
        <v>3376</v>
      </c>
      <c r="Q293" s="985" t="s">
        <v>2880</v>
      </c>
      <c r="S293" s="55" t="s">
        <v>3377</v>
      </c>
      <c r="T293" s="55" t="s">
        <v>895</v>
      </c>
      <c r="U293" s="56" t="str">
        <f t="shared" si="3"/>
        <v>Southern</v>
      </c>
    </row>
    <row r="294">
      <c r="P294" s="985" t="s">
        <v>3378</v>
      </c>
      <c r="Q294" s="985" t="s">
        <v>2209</v>
      </c>
      <c r="S294" s="55" t="s">
        <v>3379</v>
      </c>
      <c r="T294" s="55" t="s">
        <v>895</v>
      </c>
      <c r="U294" s="56" t="str">
        <f t="shared" si="3"/>
        <v>Southern</v>
      </c>
    </row>
    <row r="295">
      <c r="P295" s="985" t="s">
        <v>3380</v>
      </c>
      <c r="Q295" s="985" t="s">
        <v>2209</v>
      </c>
      <c r="S295" s="55" t="s">
        <v>3381</v>
      </c>
      <c r="T295" s="55" t="s">
        <v>889</v>
      </c>
      <c r="U295" s="56" t="str">
        <f t="shared" si="3"/>
        <v>Central</v>
      </c>
    </row>
    <row r="296">
      <c r="P296" s="985" t="s">
        <v>3382</v>
      </c>
      <c r="Q296" s="985" t="s">
        <v>2206</v>
      </c>
      <c r="S296" s="55" t="s">
        <v>3383</v>
      </c>
      <c r="T296" s="55" t="s">
        <v>328</v>
      </c>
      <c r="U296" s="56" t="str">
        <f t="shared" si="3"/>
        <v>Northern</v>
      </c>
    </row>
    <row r="297">
      <c r="P297" s="985" t="s">
        <v>3384</v>
      </c>
      <c r="Q297" s="985" t="s">
        <v>2902</v>
      </c>
      <c r="S297" s="55" t="s">
        <v>3385</v>
      </c>
      <c r="T297" s="55" t="s">
        <v>896</v>
      </c>
      <c r="U297" s="56" t="str">
        <f t="shared" si="3"/>
        <v>Southern</v>
      </c>
    </row>
    <row r="298">
      <c r="P298" s="985" t="s">
        <v>3386</v>
      </c>
      <c r="Q298" s="98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5" t="s">
        <v>3387</v>
      </c>
      <c r="Q299" s="985" t="s">
        <v>2902</v>
      </c>
      <c r="S299" s="55" t="s">
        <v>3388</v>
      </c>
      <c r="T299" s="55" t="s">
        <v>897</v>
      </c>
      <c r="U299" s="56" t="str">
        <f t="shared" si="3"/>
        <v>Northern</v>
      </c>
    </row>
    <row r="300">
      <c r="P300" s="985" t="s">
        <v>3389</v>
      </c>
      <c r="Q300" s="985" t="s">
        <v>2209</v>
      </c>
      <c r="S300" s="55" t="s">
        <v>3390</v>
      </c>
      <c r="T300" s="55" t="s">
        <v>328</v>
      </c>
      <c r="U300" s="56" t="str">
        <f t="shared" si="3"/>
        <v>Northern</v>
      </c>
    </row>
    <row r="301">
      <c r="P301" s="985" t="s">
        <v>3389</v>
      </c>
      <c r="Q301" s="985" t="s">
        <v>2209</v>
      </c>
      <c r="S301" s="55" t="s">
        <v>3391</v>
      </c>
      <c r="T301" s="55" t="s">
        <v>893</v>
      </c>
      <c r="U301" s="56" t="str">
        <f t="shared" si="3"/>
        <v>Southern</v>
      </c>
    </row>
    <row r="302">
      <c r="P302" s="985" t="s">
        <v>3392</v>
      </c>
      <c r="Q302" s="985" t="s">
        <v>2209</v>
      </c>
      <c r="S302" s="55" t="s">
        <v>3393</v>
      </c>
      <c r="T302" s="55" t="s">
        <v>328</v>
      </c>
      <c r="U302" s="56" t="str">
        <f t="shared" si="3"/>
        <v>Northern</v>
      </c>
    </row>
    <row r="303">
      <c r="P303" s="985" t="s">
        <v>3394</v>
      </c>
      <c r="Q303" s="985" t="s">
        <v>2209</v>
      </c>
      <c r="S303" s="55" t="s">
        <v>3395</v>
      </c>
      <c r="T303" s="55" t="s">
        <v>894</v>
      </c>
      <c r="U303" s="56" t="str">
        <f t="shared" si="3"/>
        <v>Western</v>
      </c>
    </row>
    <row r="304">
      <c r="P304" s="985" t="s">
        <v>3396</v>
      </c>
      <c r="Q304" s="985" t="s">
        <v>2902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5" t="s">
        <v>3397</v>
      </c>
      <c r="Q305" s="985" t="s">
        <v>2209</v>
      </c>
      <c r="S305" s="55" t="s">
        <v>3398</v>
      </c>
      <c r="T305" s="55" t="s">
        <v>889</v>
      </c>
      <c r="U305" s="56" t="str">
        <f t="shared" si="3"/>
        <v>Central</v>
      </c>
    </row>
    <row r="306">
      <c r="P306" s="985" t="s">
        <v>3399</v>
      </c>
      <c r="Q306" s="985" t="s">
        <v>2206</v>
      </c>
      <c r="S306" s="55" t="s">
        <v>3400</v>
      </c>
      <c r="T306" s="55" t="s">
        <v>328</v>
      </c>
      <c r="U306" s="56" t="str">
        <f t="shared" si="3"/>
        <v>Northern</v>
      </c>
    </row>
    <row r="307">
      <c r="P307" s="985" t="s">
        <v>3401</v>
      </c>
      <c r="Q307" s="985" t="s">
        <v>2880</v>
      </c>
      <c r="S307" s="55" t="s">
        <v>3402</v>
      </c>
      <c r="T307" s="55" t="s">
        <v>898</v>
      </c>
      <c r="U307" s="56" t="str">
        <f t="shared" si="3"/>
        <v>Central</v>
      </c>
    </row>
    <row r="308">
      <c r="P308" s="985" t="s">
        <v>3403</v>
      </c>
      <c r="Q308" s="985" t="s">
        <v>2206</v>
      </c>
      <c r="S308" s="55" t="s">
        <v>3404</v>
      </c>
      <c r="T308" s="55" t="s">
        <v>901</v>
      </c>
      <c r="U308" s="56" t="str">
        <f t="shared" si="3"/>
        <v>Southern</v>
      </c>
    </row>
    <row r="309">
      <c r="P309" s="985" t="s">
        <v>3405</v>
      </c>
      <c r="Q309" s="985" t="s">
        <v>2902</v>
      </c>
      <c r="S309" s="55" t="s">
        <v>3406</v>
      </c>
      <c r="T309" s="55" t="s">
        <v>328</v>
      </c>
      <c r="U309" s="56" t="str">
        <f t="shared" si="3"/>
        <v>Southern</v>
      </c>
    </row>
    <row r="310">
      <c r="P310" s="985" t="s">
        <v>3407</v>
      </c>
      <c r="Q310" s="98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5" t="s">
        <v>3408</v>
      </c>
      <c r="Q311" s="985" t="s">
        <v>2209</v>
      </c>
      <c r="S311" s="55" t="s">
        <v>3409</v>
      </c>
      <c r="T311" s="55" t="s">
        <v>673</v>
      </c>
      <c r="U311" s="56" t="str">
        <f t="shared" si="3"/>
        <v>Southern</v>
      </c>
    </row>
    <row r="312">
      <c r="P312" s="985" t="s">
        <v>3410</v>
      </c>
      <c r="Q312" s="985" t="s">
        <v>2902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5" t="s">
        <v>3411</v>
      </c>
      <c r="Q313" s="985" t="s">
        <v>2206</v>
      </c>
      <c r="S313" s="55" t="s">
        <v>3412</v>
      </c>
      <c r="T313" s="55" t="s">
        <v>59</v>
      </c>
      <c r="U313" s="56" t="str">
        <f t="shared" si="3"/>
        <v>Western</v>
      </c>
    </row>
    <row r="314">
      <c r="P314" s="985" t="s">
        <v>3413</v>
      </c>
      <c r="Q314" s="985" t="s">
        <v>2880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5" t="s">
        <v>3414</v>
      </c>
      <c r="Q315" s="985" t="s">
        <v>2880</v>
      </c>
      <c r="S315" s="55" t="s">
        <v>3415</v>
      </c>
      <c r="T315" s="55" t="s">
        <v>328</v>
      </c>
      <c r="U315" s="56" t="str">
        <f t="shared" si="3"/>
        <v>Southern</v>
      </c>
    </row>
    <row r="316">
      <c r="P316" s="985" t="s">
        <v>3416</v>
      </c>
      <c r="Q316" s="985" t="s">
        <v>2902</v>
      </c>
      <c r="S316" s="55" t="s">
        <v>3417</v>
      </c>
      <c r="T316" s="55" t="s">
        <v>328</v>
      </c>
      <c r="U316" s="56" t="str">
        <f t="shared" si="3"/>
        <v>Northern</v>
      </c>
    </row>
    <row r="317">
      <c r="P317" s="985" t="s">
        <v>3418</v>
      </c>
      <c r="Q317" s="98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5" t="s">
        <v>3419</v>
      </c>
      <c r="Q318" s="985" t="s">
        <v>2880</v>
      </c>
      <c r="S318" s="55" t="s">
        <v>3420</v>
      </c>
      <c r="T318" s="55" t="s">
        <v>901</v>
      </c>
      <c r="U318" s="56" t="str">
        <f t="shared" si="3"/>
        <v>Southern</v>
      </c>
    </row>
    <row r="319">
      <c r="P319" s="985" t="s">
        <v>3421</v>
      </c>
      <c r="Q319" s="985" t="s">
        <v>2209</v>
      </c>
      <c r="S319" s="55" t="s">
        <v>3422</v>
      </c>
      <c r="T319" s="55" t="s">
        <v>893</v>
      </c>
      <c r="U319" s="56" t="str">
        <f t="shared" si="3"/>
        <v>Southern</v>
      </c>
    </row>
    <row r="320">
      <c r="P320" s="985" t="s">
        <v>3423</v>
      </c>
      <c r="Q320" s="985" t="s">
        <v>2206</v>
      </c>
      <c r="S320" s="55" t="s">
        <v>3424</v>
      </c>
      <c r="T320" s="55" t="s">
        <v>59</v>
      </c>
      <c r="U320" s="56" t="str">
        <f t="shared" si="3"/>
        <v>Western</v>
      </c>
    </row>
    <row r="321">
      <c r="P321" s="985" t="s">
        <v>3425</v>
      </c>
      <c r="Q321" s="985" t="s">
        <v>2206</v>
      </c>
      <c r="S321" s="55" t="s">
        <v>3426</v>
      </c>
      <c r="T321" s="55" t="s">
        <v>897</v>
      </c>
      <c r="U321" s="56" t="str">
        <f t="shared" si="3"/>
        <v>Northern</v>
      </c>
    </row>
    <row r="322">
      <c r="P322" s="985" t="s">
        <v>3427</v>
      </c>
      <c r="Q322" s="985" t="s">
        <v>2880</v>
      </c>
      <c r="S322" s="55" t="s">
        <v>3428</v>
      </c>
      <c r="T322" s="55" t="s">
        <v>889</v>
      </c>
      <c r="U322" s="56" t="str">
        <f t="shared" si="3"/>
        <v>Central</v>
      </c>
    </row>
    <row r="323">
      <c r="P323" s="985" t="s">
        <v>3429</v>
      </c>
      <c r="Q323" s="985" t="s">
        <v>2206</v>
      </c>
      <c r="S323" s="55" t="s">
        <v>3430</v>
      </c>
      <c r="T323" s="55" t="s">
        <v>673</v>
      </c>
      <c r="U323" s="56" t="str">
        <f t="shared" si="3"/>
        <v>Southern</v>
      </c>
    </row>
    <row r="324">
      <c r="P324" s="985" t="s">
        <v>3431</v>
      </c>
      <c r="Q324" s="985" t="s">
        <v>2209</v>
      </c>
      <c r="S324" s="55" t="s">
        <v>3432</v>
      </c>
      <c r="T324" s="55" t="s">
        <v>889</v>
      </c>
      <c r="U324" s="56" t="str">
        <f t="shared" si="3"/>
        <v>Central</v>
      </c>
    </row>
    <row r="325">
      <c r="P325" s="985" t="s">
        <v>3433</v>
      </c>
      <c r="Q325" s="985" t="s">
        <v>2902</v>
      </c>
      <c r="S325" s="55" t="s">
        <v>3434</v>
      </c>
      <c r="T325" s="55" t="s">
        <v>897</v>
      </c>
      <c r="U325" s="56" t="str">
        <f t="shared" si="3"/>
        <v>Northern</v>
      </c>
    </row>
    <row r="326">
      <c r="P326" s="985" t="s">
        <v>3435</v>
      </c>
      <c r="Q326" s="985" t="s">
        <v>2902</v>
      </c>
      <c r="S326" s="55" t="s">
        <v>3436</v>
      </c>
      <c r="T326" s="55" t="s">
        <v>898</v>
      </c>
      <c r="U326" s="56" t="str">
        <f t="shared" si="3"/>
        <v>Western</v>
      </c>
    </row>
    <row r="327">
      <c r="P327" s="985" t="s">
        <v>3437</v>
      </c>
      <c r="Q327" s="985" t="s">
        <v>2206</v>
      </c>
      <c r="S327" s="55" t="s">
        <v>3438</v>
      </c>
      <c r="T327" s="55" t="s">
        <v>894</v>
      </c>
      <c r="U327" s="56" t="str">
        <f t="shared" si="3"/>
        <v>Western</v>
      </c>
    </row>
    <row r="328">
      <c r="P328" s="985" t="s">
        <v>3439</v>
      </c>
      <c r="Q328" s="985" t="s">
        <v>2902</v>
      </c>
      <c r="S328" s="55" t="s">
        <v>3440</v>
      </c>
      <c r="T328" s="55" t="s">
        <v>896</v>
      </c>
      <c r="U328" s="56" t="str">
        <f t="shared" si="3"/>
        <v>Southern</v>
      </c>
    </row>
    <row r="329">
      <c r="P329" s="985" t="s">
        <v>3441</v>
      </c>
      <c r="Q329" s="985" t="s">
        <v>2880</v>
      </c>
      <c r="S329" s="55" t="s">
        <v>3442</v>
      </c>
      <c r="T329" s="55" t="s">
        <v>889</v>
      </c>
      <c r="U329" s="56" t="str">
        <f t="shared" si="3"/>
        <v>Northern</v>
      </c>
    </row>
    <row r="330">
      <c r="P330" s="985" t="s">
        <v>3443</v>
      </c>
      <c r="Q330" s="985" t="s">
        <v>2880</v>
      </c>
      <c r="S330" s="55" t="s">
        <v>3444</v>
      </c>
      <c r="T330" s="55" t="s">
        <v>898</v>
      </c>
      <c r="U330" s="56" t="str">
        <f t="shared" si="3"/>
        <v>Western</v>
      </c>
    </row>
    <row r="331">
      <c r="P331" s="985" t="s">
        <v>3445</v>
      </c>
      <c r="Q331" s="985" t="s">
        <v>2209</v>
      </c>
      <c r="S331" s="55" t="s">
        <v>3446</v>
      </c>
      <c r="T331" s="55" t="s">
        <v>328</v>
      </c>
      <c r="U331" s="56" t="str">
        <f t="shared" si="3"/>
        <v>Northern</v>
      </c>
    </row>
    <row r="332">
      <c r="P332" s="985" t="s">
        <v>3447</v>
      </c>
      <c r="Q332" s="985" t="s">
        <v>2880</v>
      </c>
      <c r="S332" s="55" t="s">
        <v>3448</v>
      </c>
      <c r="T332" s="55" t="s">
        <v>899</v>
      </c>
      <c r="U332" s="56" t="str">
        <f t="shared" si="3"/>
        <v>Western</v>
      </c>
    </row>
    <row r="333">
      <c r="P333" s="985" t="s">
        <v>2626</v>
      </c>
      <c r="Q333" s="985" t="s">
        <v>2902</v>
      </c>
      <c r="S333" s="55" t="s">
        <v>3449</v>
      </c>
      <c r="T333" s="55" t="s">
        <v>889</v>
      </c>
      <c r="U333" s="56" t="str">
        <f t="shared" si="3"/>
        <v>Central</v>
      </c>
    </row>
    <row r="334">
      <c r="P334" s="985" t="s">
        <v>3450</v>
      </c>
      <c r="Q334" s="98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85" t="s">
        <v>2202</v>
      </c>
      <c r="Q335" s="985" t="s">
        <v>2209</v>
      </c>
      <c r="S335" s="55" t="s">
        <v>3451</v>
      </c>
      <c r="T335" s="55" t="s">
        <v>895</v>
      </c>
      <c r="U335" s="56" t="str">
        <f t="shared" si="3"/>
        <v>Southern</v>
      </c>
    </row>
    <row r="336">
      <c r="P336" s="985" t="s">
        <v>3452</v>
      </c>
      <c r="Q336" s="985" t="s">
        <v>2880</v>
      </c>
      <c r="S336" s="55" t="s">
        <v>3453</v>
      </c>
      <c r="T336" s="55" t="s">
        <v>901</v>
      </c>
      <c r="U336" s="56" t="str">
        <f t="shared" si="3"/>
        <v>Southern</v>
      </c>
    </row>
    <row r="337">
      <c r="P337" s="985" t="s">
        <v>3454</v>
      </c>
      <c r="Q337" s="985" t="s">
        <v>2206</v>
      </c>
      <c r="S337" s="55" t="s">
        <v>3455</v>
      </c>
      <c r="T337" s="55" t="s">
        <v>901</v>
      </c>
      <c r="U337" s="56" t="str">
        <f t="shared" si="3"/>
        <v>Southern</v>
      </c>
    </row>
    <row r="338">
      <c r="P338" s="985" t="s">
        <v>2706</v>
      </c>
      <c r="Q338" s="985" t="s">
        <v>2902</v>
      </c>
      <c r="S338" s="55" t="s">
        <v>3456</v>
      </c>
      <c r="T338" s="55" t="s">
        <v>59</v>
      </c>
      <c r="U338" s="56" t="str">
        <f t="shared" si="3"/>
        <v>Western</v>
      </c>
    </row>
    <row r="339">
      <c r="P339" s="985" t="s">
        <v>3457</v>
      </c>
      <c r="Q339" s="985" t="s">
        <v>2880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5" t="s">
        <v>3458</v>
      </c>
      <c r="Q340" s="985" t="s">
        <v>2880</v>
      </c>
      <c r="S340" s="55" t="s">
        <v>3459</v>
      </c>
      <c r="T340" s="55" t="s">
        <v>898</v>
      </c>
      <c r="U340" s="56" t="str">
        <f t="shared" si="3"/>
        <v>Western</v>
      </c>
    </row>
    <row r="341">
      <c r="P341" s="985" t="s">
        <v>3460</v>
      </c>
      <c r="Q341" s="98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5" t="s">
        <v>3461</v>
      </c>
      <c r="Q342" s="985" t="s">
        <v>2206</v>
      </c>
      <c r="S342" s="55" t="s">
        <v>3462</v>
      </c>
      <c r="T342" s="55" t="s">
        <v>894</v>
      </c>
      <c r="U342" s="56" t="str">
        <f t="shared" si="3"/>
        <v>Western</v>
      </c>
    </row>
    <row r="343">
      <c r="P343" s="985" t="s">
        <v>3463</v>
      </c>
      <c r="Q343" s="985" t="s">
        <v>2902</v>
      </c>
      <c r="S343" s="55" t="s">
        <v>3464</v>
      </c>
      <c r="T343" s="55" t="s">
        <v>328</v>
      </c>
      <c r="U343" s="56" t="str">
        <f t="shared" si="3"/>
        <v>Northern</v>
      </c>
    </row>
    <row r="344">
      <c r="P344" s="985" t="s">
        <v>3465</v>
      </c>
      <c r="Q344" s="985" t="s">
        <v>2880</v>
      </c>
      <c r="S344" s="55" t="s">
        <v>3466</v>
      </c>
      <c r="T344" s="55" t="s">
        <v>889</v>
      </c>
      <c r="U344" s="56" t="str">
        <f t="shared" si="3"/>
        <v>Central</v>
      </c>
    </row>
    <row r="345">
      <c r="P345" s="985" t="s">
        <v>3467</v>
      </c>
      <c r="Q345" s="985" t="s">
        <v>2902</v>
      </c>
      <c r="S345" s="55" t="s">
        <v>3468</v>
      </c>
      <c r="T345" s="55" t="s">
        <v>328</v>
      </c>
      <c r="U345" s="56" t="str">
        <f t="shared" si="3"/>
        <v>Northern</v>
      </c>
    </row>
    <row r="346">
      <c r="P346" s="985" t="s">
        <v>3469</v>
      </c>
      <c r="Q346" s="98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5" t="s">
        <v>3470</v>
      </c>
      <c r="Q347" s="985" t="s">
        <v>2209</v>
      </c>
      <c r="S347" s="55" t="s">
        <v>3471</v>
      </c>
      <c r="T347" s="55" t="s">
        <v>902</v>
      </c>
      <c r="U347" s="56" t="str">
        <f t="shared" si="3"/>
        <v>Boston</v>
      </c>
    </row>
    <row r="348">
      <c r="P348" s="985" t="s">
        <v>3472</v>
      </c>
      <c r="Q348" s="985" t="s">
        <v>2209</v>
      </c>
      <c r="S348" s="55" t="s">
        <v>3473</v>
      </c>
      <c r="T348" s="55" t="s">
        <v>328</v>
      </c>
      <c r="U348" s="56" t="str">
        <f t="shared" si="3"/>
        <v>Northern</v>
      </c>
    </row>
    <row r="349">
      <c r="P349" s="985" t="s">
        <v>3474</v>
      </c>
      <c r="Q349" s="985" t="s">
        <v>2880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5" t="s">
        <v>3475</v>
      </c>
      <c r="Q350" s="985" t="s">
        <v>2206</v>
      </c>
      <c r="S350" s="55" t="s">
        <v>3476</v>
      </c>
      <c r="T350" s="55" t="s">
        <v>899</v>
      </c>
      <c r="U350" s="56" t="str">
        <f t="shared" si="3"/>
        <v>Western</v>
      </c>
    </row>
    <row r="351">
      <c r="P351" s="985" t="s">
        <v>3477</v>
      </c>
      <c r="Q351" s="985" t="s">
        <v>2209</v>
      </c>
      <c r="S351" s="55" t="s">
        <v>3478</v>
      </c>
      <c r="T351" s="55" t="s">
        <v>901</v>
      </c>
      <c r="U351" s="56" t="str">
        <f t="shared" si="3"/>
        <v>Southern</v>
      </c>
    </row>
    <row r="352">
      <c r="P352" s="985" t="s">
        <v>3479</v>
      </c>
      <c r="Q352" s="985" t="s">
        <v>2206</v>
      </c>
    </row>
    <row r="353">
      <c r="P353" s="985" t="s">
        <v>3480</v>
      </c>
      <c r="Q353" s="985" t="s">
        <v>2209</v>
      </c>
    </row>
    <row r="354">
      <c r="P354" s="985" t="s">
        <v>3481</v>
      </c>
      <c r="Q354" s="985" t="s">
        <v>2902</v>
      </c>
    </row>
    <row r="355">
      <c r="P355" s="985" t="s">
        <v>3482</v>
      </c>
      <c r="Q355" s="985" t="s">
        <v>2880</v>
      </c>
    </row>
    <row r="356">
      <c r="P356" s="985" t="s">
        <v>3483</v>
      </c>
      <c r="Q356" s="985" t="s">
        <v>2880</v>
      </c>
    </row>
    <row r="357">
      <c r="P357" s="985" t="s">
        <v>3484</v>
      </c>
      <c r="Q357" s="985" t="s">
        <v>2880</v>
      </c>
    </row>
    <row r="358">
      <c r="P358" s="985" t="s">
        <v>3485</v>
      </c>
      <c r="Q358" s="985" t="s">
        <v>2880</v>
      </c>
    </row>
    <row r="359">
      <c r="P359" s="985" t="s">
        <v>3486</v>
      </c>
      <c r="Q359" s="985" t="s">
        <v>2209</v>
      </c>
    </row>
    <row r="360">
      <c r="P360" s="985" t="s">
        <v>3487</v>
      </c>
      <c r="Q360" s="985" t="s">
        <v>2880</v>
      </c>
    </row>
    <row r="361">
      <c r="P361" s="985" t="s">
        <v>3488</v>
      </c>
      <c r="Q361" s="985" t="s">
        <v>2209</v>
      </c>
    </row>
    <row r="362">
      <c r="P362" s="985" t="s">
        <v>3489</v>
      </c>
      <c r="Q362" s="985" t="s">
        <v>2209</v>
      </c>
    </row>
    <row r="363">
      <c r="P363" s="985" t="s">
        <v>3490</v>
      </c>
      <c r="Q363" s="985" t="s">
        <v>2209</v>
      </c>
    </row>
    <row r="364">
      <c r="P364" s="985" t="s">
        <v>3491</v>
      </c>
      <c r="Q364" s="985" t="s">
        <v>2206</v>
      </c>
    </row>
    <row r="365">
      <c r="P365" s="985" t="s">
        <v>3492</v>
      </c>
      <c r="Q365" s="985" t="s">
        <v>2902</v>
      </c>
    </row>
    <row r="366">
      <c r="P366" s="985" t="s">
        <v>3493</v>
      </c>
      <c r="Q366" s="985" t="s">
        <v>2206</v>
      </c>
    </row>
    <row r="367">
      <c r="P367" s="985" t="s">
        <v>3494</v>
      </c>
      <c r="Q367" s="985" t="s">
        <v>2209</v>
      </c>
    </row>
    <row r="368">
      <c r="P368" s="985" t="s">
        <v>3495</v>
      </c>
      <c r="Q368" s="985" t="s">
        <v>2891</v>
      </c>
    </row>
    <row r="369">
      <c r="P369" s="985" t="s">
        <v>3496</v>
      </c>
      <c r="Q369" s="985" t="s">
        <v>2206</v>
      </c>
    </row>
    <row r="370">
      <c r="P370" s="985" t="s">
        <v>3497</v>
      </c>
      <c r="Q370" s="985" t="s">
        <v>2209</v>
      </c>
    </row>
    <row r="371">
      <c r="P371" s="985" t="s">
        <v>3498</v>
      </c>
      <c r="Q371" s="985" t="s">
        <v>2209</v>
      </c>
    </row>
    <row r="372">
      <c r="P372" s="985" t="s">
        <v>3499</v>
      </c>
      <c r="Q372" s="985" t="s">
        <v>2880</v>
      </c>
    </row>
    <row r="373">
      <c r="P373" s="985" t="s">
        <v>3500</v>
      </c>
      <c r="Q373" s="985" t="s">
        <v>2880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8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8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8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8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8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8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8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8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8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8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8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8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8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8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8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8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8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8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8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8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8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8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8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8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8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8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8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8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8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8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8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8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8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8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8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8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8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8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8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8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8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8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8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8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8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8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8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8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8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8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8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8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8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8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8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8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8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8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8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8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8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8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8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8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8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8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8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8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8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8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8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8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8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8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8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8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8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8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8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8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8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8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8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5" t="s">
        <v>3501</v>
      </c>
      <c r="B1" s="996" t="s">
        <v>2104</v>
      </c>
      <c r="C1" s="997" t="s">
        <v>2107</v>
      </c>
      <c r="D1" s="997" t="s">
        <v>2082</v>
      </c>
      <c r="E1" s="998" t="s">
        <v>3502</v>
      </c>
      <c r="F1" s="999"/>
      <c r="G1" s="999"/>
      <c r="H1" s="999"/>
      <c r="I1" s="999"/>
      <c r="J1" s="999"/>
      <c r="K1" s="999"/>
      <c r="L1" s="999"/>
      <c r="M1" s="999"/>
      <c r="N1" s="999"/>
      <c r="O1" s="999"/>
      <c r="P1" s="999"/>
      <c r="Q1" s="999"/>
      <c r="R1" s="999"/>
      <c r="S1" s="999"/>
      <c r="T1" s="999"/>
      <c r="U1" s="999"/>
      <c r="V1" s="999"/>
      <c r="W1" s="999"/>
      <c r="X1" s="999"/>
      <c r="Y1" s="999"/>
      <c r="Z1" s="999"/>
    </row>
    <row r="2">
      <c r="A2" s="1000" t="s">
        <v>3503</v>
      </c>
      <c r="B2" s="1001" t="s">
        <v>3504</v>
      </c>
      <c r="C2" s="1002" t="s">
        <v>2817</v>
      </c>
      <c r="D2" s="1002" t="s">
        <v>2817</v>
      </c>
      <c r="E2" s="1003" t="s">
        <v>2817</v>
      </c>
      <c r="F2" s="999"/>
      <c r="G2" s="999"/>
      <c r="H2" s="999"/>
      <c r="I2" s="999"/>
      <c r="J2" s="999"/>
      <c r="K2" s="999"/>
      <c r="L2" s="999"/>
      <c r="M2" s="999"/>
      <c r="N2" s="999"/>
      <c r="O2" s="999"/>
      <c r="P2" s="999"/>
      <c r="Q2" s="999"/>
      <c r="R2" s="999"/>
      <c r="S2" s="999"/>
      <c r="T2" s="999"/>
      <c r="U2" s="999"/>
      <c r="V2" s="999"/>
      <c r="W2" s="999"/>
      <c r="X2" s="999"/>
      <c r="Y2" s="999"/>
      <c r="Z2" s="999"/>
    </row>
    <row r="3">
      <c r="A3" s="1004" t="s">
        <v>3505</v>
      </c>
      <c r="B3" s="1005">
        <v>44469.0</v>
      </c>
      <c r="C3" s="1006">
        <v>45377.0</v>
      </c>
      <c r="D3" s="1006">
        <v>45352.0</v>
      </c>
      <c r="E3" s="100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008" t="s">
        <v>3506</v>
      </c>
      <c r="B4" s="1009">
        <v>44914.0</v>
      </c>
      <c r="C4" s="1010">
        <v>45385.0</v>
      </c>
      <c r="D4" s="1010">
        <v>45385.0</v>
      </c>
      <c r="E4" s="101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012" t="s">
        <v>903</v>
      </c>
      <c r="B5" s="1013">
        <v>9248.0</v>
      </c>
      <c r="C5" s="1014">
        <v>2011.0</v>
      </c>
      <c r="D5" s="1015">
        <v>3975.0</v>
      </c>
      <c r="E5" s="101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016" t="s">
        <v>905</v>
      </c>
      <c r="B6" s="101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016" t="s">
        <v>906</v>
      </c>
      <c r="B7" s="101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016" t="s">
        <v>907</v>
      </c>
      <c r="B8" s="101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016" t="s">
        <v>908</v>
      </c>
      <c r="B9" s="101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016" t="s">
        <v>909</v>
      </c>
      <c r="B10" s="101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016" t="s">
        <v>910</v>
      </c>
      <c r="B11" s="101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016" t="s">
        <v>911</v>
      </c>
      <c r="B12" s="101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016" t="s">
        <v>912</v>
      </c>
      <c r="B13" s="101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016" t="s">
        <v>344</v>
      </c>
      <c r="B14" s="101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016" t="s">
        <v>913</v>
      </c>
      <c r="B15" s="101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016" t="s">
        <v>400</v>
      </c>
      <c r="B16" s="101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016" t="s">
        <v>914</v>
      </c>
      <c r="B17" s="101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016" t="s">
        <v>37</v>
      </c>
      <c r="B18" s="101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016" t="s">
        <v>547</v>
      </c>
      <c r="B19" s="101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016" t="s">
        <v>915</v>
      </c>
      <c r="B20" s="101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016" t="s">
        <v>916</v>
      </c>
      <c r="B21" s="101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016" t="s">
        <v>917</v>
      </c>
      <c r="B22" s="101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016" t="s">
        <v>918</v>
      </c>
      <c r="B23" s="101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016" t="s">
        <v>550</v>
      </c>
      <c r="B24" s="101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016" t="s">
        <v>160</v>
      </c>
      <c r="B25" s="101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016" t="s">
        <v>283</v>
      </c>
      <c r="B26" s="101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016" t="s">
        <v>655</v>
      </c>
      <c r="B27" s="101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016" t="s">
        <v>919</v>
      </c>
      <c r="B28" s="101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016" t="s">
        <v>657</v>
      </c>
      <c r="B29" s="101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016" t="s">
        <v>920</v>
      </c>
      <c r="B30" s="101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016" t="s">
        <v>921</v>
      </c>
      <c r="B31" s="101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016" t="s">
        <v>922</v>
      </c>
      <c r="B32" s="101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016" t="s">
        <v>923</v>
      </c>
      <c r="B33" s="101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016" t="s">
        <v>924</v>
      </c>
      <c r="B34" s="101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016" t="s">
        <v>925</v>
      </c>
      <c r="B35" s="101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016" t="s">
        <v>926</v>
      </c>
      <c r="B36" s="101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016" t="s">
        <v>927</v>
      </c>
      <c r="B37" s="101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016" t="s">
        <v>928</v>
      </c>
      <c r="B38" s="101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016" t="s">
        <v>929</v>
      </c>
      <c r="B39" s="101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016" t="s">
        <v>930</v>
      </c>
      <c r="B40" s="101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016" t="s">
        <v>931</v>
      </c>
      <c r="B41" s="101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016" t="s">
        <v>932</v>
      </c>
      <c r="B42" s="101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016" t="s">
        <v>65</v>
      </c>
      <c r="B43" s="101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016" t="s">
        <v>933</v>
      </c>
      <c r="B44" s="101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016" t="s">
        <v>934</v>
      </c>
      <c r="B45" s="101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016" t="s">
        <v>335</v>
      </c>
      <c r="B46" s="101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016" t="s">
        <v>935</v>
      </c>
      <c r="B47" s="101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016" t="s">
        <v>224</v>
      </c>
      <c r="B48" s="101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016" t="s">
        <v>936</v>
      </c>
      <c r="B49" s="101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016" t="s">
        <v>937</v>
      </c>
      <c r="B50" s="101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016" t="s">
        <v>938</v>
      </c>
      <c r="B51" s="101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016" t="s">
        <v>570</v>
      </c>
      <c r="B52" s="101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016" t="s">
        <v>939</v>
      </c>
      <c r="B53" s="101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016" t="s">
        <v>940</v>
      </c>
      <c r="B54" s="101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016" t="s">
        <v>941</v>
      </c>
      <c r="B55" s="101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016" t="s">
        <v>942</v>
      </c>
      <c r="B56" s="101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1016" t="s">
        <v>943</v>
      </c>
      <c r="B57" s="101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016" t="s">
        <v>575</v>
      </c>
      <c r="B58" s="101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016" t="s">
        <v>944</v>
      </c>
      <c r="B59" s="101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1016" t="s">
        <v>945</v>
      </c>
      <c r="B60" s="101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1016" t="s">
        <v>946</v>
      </c>
      <c r="B61" s="101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1016" t="s">
        <v>947</v>
      </c>
      <c r="B62" s="101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1016" t="s">
        <v>79</v>
      </c>
      <c r="B63" s="101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1016" t="s">
        <v>948</v>
      </c>
      <c r="B64" s="101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1016" t="s">
        <v>949</v>
      </c>
      <c r="B65" s="101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1016" t="s">
        <v>950</v>
      </c>
      <c r="B66" s="101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1016" t="s">
        <v>951</v>
      </c>
      <c r="B67" s="101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1016" t="s">
        <v>952</v>
      </c>
      <c r="B68" s="101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1016" t="s">
        <v>953</v>
      </c>
      <c r="B69" s="101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1016" t="s">
        <v>954</v>
      </c>
      <c r="B70" s="101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1016" t="s">
        <v>955</v>
      </c>
      <c r="B71" s="101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1016" t="s">
        <v>376</v>
      </c>
      <c r="B72" s="101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1016" t="s">
        <v>956</v>
      </c>
      <c r="B73" s="101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1016" t="s">
        <v>957</v>
      </c>
      <c r="B74" s="101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1016" t="s">
        <v>729</v>
      </c>
      <c r="B75" s="101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1016" t="s">
        <v>958</v>
      </c>
      <c r="B76" s="101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1016" t="s">
        <v>959</v>
      </c>
      <c r="B77" s="101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1016" t="s">
        <v>960</v>
      </c>
      <c r="B78" s="101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1018" t="s">
        <v>2115</v>
      </c>
      <c r="B79" s="101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1018" t="s">
        <v>2635</v>
      </c>
      <c r="B80" s="101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1016" t="s">
        <v>961</v>
      </c>
      <c r="B81" s="101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1016" t="s">
        <v>962</v>
      </c>
      <c r="B82" s="101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1016" t="s">
        <v>963</v>
      </c>
      <c r="B83" s="101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1016" t="s">
        <v>964</v>
      </c>
      <c r="B84" s="101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1016" t="s">
        <v>200</v>
      </c>
      <c r="B85" s="101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1016" t="s">
        <v>965</v>
      </c>
      <c r="B86" s="101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1016" t="s">
        <v>494</v>
      </c>
      <c r="B87" s="101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1016" t="s">
        <v>966</v>
      </c>
      <c r="B88" s="101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101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1020" t="s">
        <v>2134</v>
      </c>
      <c r="B101" s="1021"/>
      <c r="C101" s="1021"/>
      <c r="D101" s="1021"/>
      <c r="E101" s="1020" t="s">
        <v>2117</v>
      </c>
      <c r="F101" s="1020" t="s">
        <v>2817</v>
      </c>
      <c r="G101" s="1021"/>
      <c r="H101" s="1021"/>
      <c r="I101" s="1020" t="s">
        <v>2119</v>
      </c>
      <c r="J101" s="1022">
        <v>44988.0</v>
      </c>
      <c r="K101" s="1020" t="s">
        <v>2120</v>
      </c>
      <c r="L101" s="1022">
        <v>44926.0</v>
      </c>
      <c r="M101" s="102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023" t="s">
        <v>3507</v>
      </c>
      <c r="B2" s="1024" t="s">
        <v>2094</v>
      </c>
      <c r="C2" s="1024" t="s">
        <v>2104</v>
      </c>
      <c r="D2" s="1024" t="s">
        <v>2105</v>
      </c>
      <c r="E2" s="1024" t="s">
        <v>2106</v>
      </c>
      <c r="F2" s="1024" t="s">
        <v>2096</v>
      </c>
      <c r="G2" s="1024" t="s">
        <v>2107</v>
      </c>
      <c r="H2" s="1024" t="s">
        <v>2108</v>
      </c>
      <c r="I2" s="1024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028" t="s">
        <v>2112</v>
      </c>
      <c r="O2" s="1028" t="s">
        <v>2113</v>
      </c>
      <c r="P2" s="1026" t="s">
        <v>2084</v>
      </c>
      <c r="Q2" s="102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90" t="s">
        <v>29</v>
      </c>
      <c r="N3" s="991" t="s">
        <v>29</v>
      </c>
      <c r="O3" s="992" t="s">
        <v>29</v>
      </c>
      <c r="P3" s="99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94" t="s">
        <v>29</v>
      </c>
      <c r="O4" s="624" t="s">
        <v>29</v>
      </c>
      <c r="P4" s="99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94" t="s">
        <v>29</v>
      </c>
      <c r="O5" s="624" t="s">
        <v>29</v>
      </c>
      <c r="P5" s="99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94" t="s">
        <v>29</v>
      </c>
      <c r="O6" s="624" t="s">
        <v>29</v>
      </c>
      <c r="P6" s="99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94" t="s">
        <v>29</v>
      </c>
      <c r="O7" s="624" t="s">
        <v>29</v>
      </c>
      <c r="P7" s="99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94" t="s">
        <v>29</v>
      </c>
      <c r="O8" s="624" t="s">
        <v>29</v>
      </c>
      <c r="P8" s="99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94" t="s">
        <v>29</v>
      </c>
      <c r="O9" s="624" t="s">
        <v>29</v>
      </c>
      <c r="P9" s="99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94" t="s">
        <v>29</v>
      </c>
      <c r="O10" s="624" t="s">
        <v>29</v>
      </c>
      <c r="P10" s="99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94" t="s">
        <v>29</v>
      </c>
      <c r="O11" s="624" t="s">
        <v>29</v>
      </c>
      <c r="P11" s="99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94" t="s">
        <v>29</v>
      </c>
      <c r="O12" s="624" t="s">
        <v>29</v>
      </c>
      <c r="P12" s="99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94" t="s">
        <v>29</v>
      </c>
      <c r="O13" s="624" t="s">
        <v>29</v>
      </c>
      <c r="P13" s="99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94" t="s">
        <v>29</v>
      </c>
      <c r="O14" s="624" t="s">
        <v>29</v>
      </c>
      <c r="P14" s="99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94" t="s">
        <v>29</v>
      </c>
      <c r="O15" s="624" t="s">
        <v>29</v>
      </c>
      <c r="P15" s="99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94" t="s">
        <v>29</v>
      </c>
      <c r="O16" s="624" t="s">
        <v>29</v>
      </c>
      <c r="P16" s="99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94" t="s">
        <v>29</v>
      </c>
      <c r="O17" s="624" t="s">
        <v>29</v>
      </c>
      <c r="P17" s="99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94" t="s">
        <v>29</v>
      </c>
      <c r="O18" s="624" t="s">
        <v>29</v>
      </c>
      <c r="P18" s="99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94" t="s">
        <v>29</v>
      </c>
      <c r="O19" s="624" t="s">
        <v>29</v>
      </c>
      <c r="P19" s="99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94" t="s">
        <v>29</v>
      </c>
      <c r="O20" s="624" t="s">
        <v>29</v>
      </c>
      <c r="P20" s="99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94" t="s">
        <v>29</v>
      </c>
      <c r="O21" s="624" t="s">
        <v>29</v>
      </c>
      <c r="P21" s="99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94" t="s">
        <v>29</v>
      </c>
      <c r="O22" s="624" t="s">
        <v>29</v>
      </c>
      <c r="P22" s="99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94" t="s">
        <v>29</v>
      </c>
      <c r="O23" s="624" t="s">
        <v>29</v>
      </c>
      <c r="P23" s="99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94" t="s">
        <v>29</v>
      </c>
      <c r="O24" s="624" t="s">
        <v>29</v>
      </c>
      <c r="P24" s="99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94" t="s">
        <v>29</v>
      </c>
      <c r="O25" s="624" t="s">
        <v>29</v>
      </c>
      <c r="P25" s="99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94" t="s">
        <v>29</v>
      </c>
      <c r="O26" s="624" t="s">
        <v>29</v>
      </c>
      <c r="P26" s="99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94" t="s">
        <v>29</v>
      </c>
      <c r="O27" s="624" t="s">
        <v>29</v>
      </c>
      <c r="P27" s="99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94" t="s">
        <v>29</v>
      </c>
      <c r="O28" s="624" t="s">
        <v>29</v>
      </c>
      <c r="P28" s="99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94" t="s">
        <v>29</v>
      </c>
      <c r="O29" s="624" t="s">
        <v>29</v>
      </c>
      <c r="P29" s="99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94" t="s">
        <v>29</v>
      </c>
      <c r="O30" s="624" t="s">
        <v>29</v>
      </c>
      <c r="P30" s="99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94" t="s">
        <v>29</v>
      </c>
      <c r="O31" s="624" t="s">
        <v>29</v>
      </c>
      <c r="P31" s="99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94" t="s">
        <v>29</v>
      </c>
      <c r="O32" s="624" t="s">
        <v>29</v>
      </c>
      <c r="P32" s="99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94" t="s">
        <v>29</v>
      </c>
      <c r="O33" s="624" t="s">
        <v>29</v>
      </c>
      <c r="P33" s="99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94" t="s">
        <v>29</v>
      </c>
      <c r="O34" s="624" t="s">
        <v>29</v>
      </c>
      <c r="P34" s="99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94" t="s">
        <v>29</v>
      </c>
      <c r="O35" s="624" t="s">
        <v>29</v>
      </c>
      <c r="P35" s="99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94" t="s">
        <v>29</v>
      </c>
      <c r="O36" s="624" t="s">
        <v>29</v>
      </c>
      <c r="P36" s="99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94" t="s">
        <v>29</v>
      </c>
      <c r="O37" s="624" t="s">
        <v>29</v>
      </c>
      <c r="P37" s="99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94" t="s">
        <v>29</v>
      </c>
      <c r="O38" s="624" t="s">
        <v>29</v>
      </c>
      <c r="P38" s="99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94" t="s">
        <v>29</v>
      </c>
      <c r="O39" s="624" t="s">
        <v>29</v>
      </c>
      <c r="P39" s="99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94" t="s">
        <v>29</v>
      </c>
      <c r="O40" s="624" t="s">
        <v>29</v>
      </c>
      <c r="P40" s="993">
        <f>ifna(vlookup(A40,'Population &amp; Church Numbers'!$A$1317:$D$1403,4,FALSE),"NULL")</f>
        <v>17</v>
      </c>
      <c r="Q40" s="675" t="s">
        <v>29</v>
      </c>
    </row>
    <row r="41">
      <c r="A41" s="614" t="s">
        <v>3508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94" t="s">
        <v>29</v>
      </c>
      <c r="O41" s="624" t="s">
        <v>29</v>
      </c>
      <c r="P41" s="99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94" t="s">
        <v>29</v>
      </c>
      <c r="O42" s="624" t="s">
        <v>29</v>
      </c>
      <c r="P42" s="99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94" t="s">
        <v>29</v>
      </c>
      <c r="O43" s="624" t="s">
        <v>29</v>
      </c>
      <c r="P43" s="99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94" t="s">
        <v>29</v>
      </c>
      <c r="O44" s="624" t="s">
        <v>29</v>
      </c>
      <c r="P44" s="99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94" t="s">
        <v>29</v>
      </c>
      <c r="O45" s="624" t="s">
        <v>29</v>
      </c>
      <c r="P45" s="99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94" t="s">
        <v>29</v>
      </c>
      <c r="O46" s="624" t="s">
        <v>29</v>
      </c>
      <c r="P46" s="99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94" t="s">
        <v>29</v>
      </c>
      <c r="O47" s="624" t="s">
        <v>29</v>
      </c>
      <c r="P47" s="99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94" t="s">
        <v>29</v>
      </c>
      <c r="O48" s="624" t="s">
        <v>29</v>
      </c>
      <c r="P48" s="99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94" t="s">
        <v>29</v>
      </c>
      <c r="O49" s="624" t="s">
        <v>29</v>
      </c>
      <c r="P49" s="99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94" t="s">
        <v>29</v>
      </c>
      <c r="O50" s="624" t="s">
        <v>29</v>
      </c>
      <c r="P50" s="99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94" t="s">
        <v>29</v>
      </c>
      <c r="O51" s="624" t="s">
        <v>29</v>
      </c>
      <c r="P51" s="99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94" t="s">
        <v>29</v>
      </c>
      <c r="O52" s="624" t="s">
        <v>29</v>
      </c>
      <c r="P52" s="99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94" t="s">
        <v>29</v>
      </c>
      <c r="O53" s="624" t="s">
        <v>29</v>
      </c>
      <c r="P53" s="99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94" t="s">
        <v>29</v>
      </c>
      <c r="O54" s="624" t="s">
        <v>29</v>
      </c>
      <c r="P54" s="99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94" t="s">
        <v>29</v>
      </c>
      <c r="O55" s="624" t="s">
        <v>29</v>
      </c>
      <c r="P55" s="99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94" t="s">
        <v>29</v>
      </c>
      <c r="O56" s="624" t="s">
        <v>29</v>
      </c>
      <c r="P56" s="99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94" t="s">
        <v>29</v>
      </c>
      <c r="O57" s="624" t="s">
        <v>29</v>
      </c>
      <c r="P57" s="99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94" t="s">
        <v>29</v>
      </c>
      <c r="O58" s="624" t="s">
        <v>29</v>
      </c>
      <c r="P58" s="99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94" t="s">
        <v>29</v>
      </c>
      <c r="O59" s="624" t="s">
        <v>29</v>
      </c>
      <c r="P59" s="99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94" t="s">
        <v>29</v>
      </c>
      <c r="O60" s="624" t="s">
        <v>29</v>
      </c>
      <c r="P60" s="99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94" t="s">
        <v>29</v>
      </c>
      <c r="O61" s="624" t="s">
        <v>29</v>
      </c>
      <c r="P61" s="99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94" t="s">
        <v>29</v>
      </c>
      <c r="O62" s="624" t="s">
        <v>29</v>
      </c>
      <c r="P62" s="99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94" t="s">
        <v>29</v>
      </c>
      <c r="O63" s="624" t="s">
        <v>29</v>
      </c>
      <c r="P63" s="99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94" t="s">
        <v>29</v>
      </c>
      <c r="O64" s="624" t="s">
        <v>29</v>
      </c>
      <c r="P64" s="99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94" t="s">
        <v>29</v>
      </c>
      <c r="O65" s="624" t="s">
        <v>29</v>
      </c>
      <c r="P65" s="99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94" t="s">
        <v>29</v>
      </c>
      <c r="O66" s="624" t="s">
        <v>29</v>
      </c>
      <c r="P66" s="99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94" t="s">
        <v>29</v>
      </c>
      <c r="O67" s="624" t="s">
        <v>29</v>
      </c>
      <c r="P67" s="99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94" t="s">
        <v>29</v>
      </c>
      <c r="O68" s="624" t="s">
        <v>29</v>
      </c>
      <c r="P68" s="99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94" t="s">
        <v>29</v>
      </c>
      <c r="O69" s="624" t="s">
        <v>29</v>
      </c>
      <c r="P69" s="99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94" t="s">
        <v>29</v>
      </c>
      <c r="O70" s="624" t="s">
        <v>29</v>
      </c>
      <c r="P70" s="99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94" t="s">
        <v>29</v>
      </c>
      <c r="O71" s="624" t="s">
        <v>29</v>
      </c>
      <c r="P71" s="99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94" t="s">
        <v>29</v>
      </c>
      <c r="O72" s="624" t="s">
        <v>29</v>
      </c>
      <c r="P72" s="99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94" t="s">
        <v>29</v>
      </c>
      <c r="O73" s="624" t="s">
        <v>29</v>
      </c>
      <c r="P73" s="99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94" t="s">
        <v>29</v>
      </c>
      <c r="O74" s="624" t="s">
        <v>29</v>
      </c>
      <c r="P74" s="99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94" t="s">
        <v>29</v>
      </c>
      <c r="O75" s="624" t="s">
        <v>29</v>
      </c>
      <c r="P75" s="99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94" t="s">
        <v>29</v>
      </c>
      <c r="O76" s="624" t="s">
        <v>29</v>
      </c>
      <c r="P76" s="99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94" t="s">
        <v>29</v>
      </c>
      <c r="O77" s="624" t="s">
        <v>29</v>
      </c>
      <c r="P77" s="99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94" t="s">
        <v>29</v>
      </c>
      <c r="O78" s="624" t="s">
        <v>29</v>
      </c>
      <c r="P78" s="99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94" t="s">
        <v>29</v>
      </c>
      <c r="O79" s="624" t="s">
        <v>29</v>
      </c>
      <c r="P79" s="99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94" t="s">
        <v>29</v>
      </c>
      <c r="O80" s="624" t="s">
        <v>29</v>
      </c>
      <c r="P80" s="99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94" t="s">
        <v>29</v>
      </c>
      <c r="O81" s="624" t="s">
        <v>29</v>
      </c>
      <c r="P81" s="99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94" t="s">
        <v>29</v>
      </c>
      <c r="O82" s="624" t="s">
        <v>29</v>
      </c>
      <c r="P82" s="99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94" t="s">
        <v>29</v>
      </c>
      <c r="O83" s="624" t="s">
        <v>29</v>
      </c>
      <c r="P83" s="99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94" t="s">
        <v>29</v>
      </c>
      <c r="O84" s="624" t="s">
        <v>29</v>
      </c>
      <c r="P84" s="99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94" t="s">
        <v>29</v>
      </c>
      <c r="O85" s="624" t="s">
        <v>29</v>
      </c>
      <c r="P85" s="99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94" t="s">
        <v>29</v>
      </c>
      <c r="O86" s="624" t="s">
        <v>29</v>
      </c>
      <c r="P86" s="99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94" t="s">
        <v>29</v>
      </c>
      <c r="O87" s="624" t="s">
        <v>29</v>
      </c>
      <c r="P87" s="99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94" t="s">
        <v>29</v>
      </c>
      <c r="O88" s="624" t="s">
        <v>29</v>
      </c>
      <c r="P88" s="99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94" t="s">
        <v>29</v>
      </c>
      <c r="O89" s="624" t="s">
        <v>29</v>
      </c>
      <c r="P89" s="99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1030">
        <v>43739.0</v>
      </c>
      <c r="L1" s="292"/>
    </row>
    <row r="2">
      <c r="A2" s="1031" t="s">
        <v>3507</v>
      </c>
      <c r="B2" s="1032" t="s">
        <v>3509</v>
      </c>
      <c r="C2" s="1033"/>
      <c r="D2" s="1033"/>
      <c r="E2" s="1034"/>
    </row>
    <row r="3">
      <c r="A3" s="812" t="s">
        <v>969</v>
      </c>
      <c r="B3" s="430">
        <v>51.0</v>
      </c>
      <c r="C3" s="1035"/>
      <c r="D3" s="1035"/>
      <c r="E3" s="373"/>
    </row>
    <row r="4">
      <c r="A4" s="812" t="s">
        <v>970</v>
      </c>
      <c r="B4" s="430">
        <v>435.0</v>
      </c>
      <c r="C4" s="1035"/>
      <c r="D4" s="1035"/>
      <c r="E4" s="373"/>
    </row>
    <row r="5">
      <c r="A5" s="812" t="s">
        <v>971</v>
      </c>
      <c r="B5" s="430">
        <v>176.0</v>
      </c>
      <c r="C5" s="1035"/>
      <c r="D5" s="1035"/>
      <c r="E5" s="373"/>
    </row>
    <row r="6">
      <c r="A6" s="812" t="s">
        <v>972</v>
      </c>
      <c r="B6" s="433">
        <v>775.0</v>
      </c>
      <c r="C6" s="1035"/>
      <c r="D6" s="1035"/>
      <c r="E6" s="373"/>
    </row>
    <row r="7">
      <c r="A7" s="812" t="s">
        <v>150</v>
      </c>
      <c r="B7" s="430">
        <v>103.0</v>
      </c>
      <c r="C7" s="1035"/>
      <c r="D7" s="1035"/>
      <c r="E7" s="373"/>
    </row>
    <row r="8">
      <c r="A8" s="812" t="s">
        <v>973</v>
      </c>
      <c r="B8" s="430">
        <v>13.0</v>
      </c>
      <c r="C8" s="1035"/>
      <c r="D8" s="1035"/>
      <c r="E8" s="373"/>
    </row>
    <row r="9">
      <c r="A9" s="812" t="s">
        <v>974</v>
      </c>
      <c r="B9" s="430">
        <v>163.0</v>
      </c>
      <c r="C9" s="1035"/>
      <c r="D9" s="1035"/>
      <c r="E9" s="373"/>
    </row>
    <row r="10">
      <c r="A10" s="812" t="s">
        <v>545</v>
      </c>
      <c r="B10" s="430">
        <v>67.0</v>
      </c>
      <c r="C10" s="1035"/>
      <c r="D10" s="1035"/>
      <c r="E10" s="373"/>
    </row>
    <row r="11">
      <c r="A11" s="812" t="s">
        <v>975</v>
      </c>
      <c r="B11" s="430">
        <v>120.0</v>
      </c>
      <c r="C11" s="1035"/>
      <c r="D11" s="1035"/>
      <c r="E11" s="373"/>
    </row>
    <row r="12">
      <c r="A12" s="812" t="s">
        <v>976</v>
      </c>
      <c r="B12" s="430">
        <v>157.0</v>
      </c>
      <c r="C12" s="1035"/>
      <c r="D12" s="1035"/>
      <c r="E12" s="373"/>
    </row>
    <row r="13">
      <c r="A13" s="812" t="s">
        <v>547</v>
      </c>
      <c r="B13" s="430">
        <v>120.0</v>
      </c>
      <c r="C13" s="1035"/>
      <c r="D13" s="1035"/>
      <c r="E13" s="373"/>
    </row>
    <row r="14">
      <c r="A14" s="812" t="s">
        <v>917</v>
      </c>
      <c r="B14" s="430">
        <v>47.0</v>
      </c>
      <c r="C14" s="1035"/>
      <c r="D14" s="1035"/>
      <c r="E14" s="373"/>
    </row>
    <row r="15">
      <c r="A15" s="812" t="s">
        <v>977</v>
      </c>
      <c r="B15" s="430">
        <v>103.0</v>
      </c>
      <c r="C15" s="1035"/>
      <c r="D15" s="1035"/>
      <c r="E15" s="373"/>
    </row>
    <row r="16">
      <c r="A16" s="812" t="s">
        <v>43</v>
      </c>
      <c r="B16" s="430">
        <v>228.0</v>
      </c>
      <c r="C16" s="1035"/>
      <c r="D16" s="1035"/>
      <c r="E16" s="373"/>
    </row>
    <row r="17">
      <c r="A17" s="812" t="s">
        <v>523</v>
      </c>
      <c r="B17" s="430">
        <v>47.0</v>
      </c>
      <c r="C17" s="1035"/>
      <c r="D17" s="1035"/>
      <c r="E17" s="373"/>
    </row>
    <row r="18">
      <c r="A18" s="812" t="s">
        <v>419</v>
      </c>
      <c r="B18" s="430">
        <v>8.0</v>
      </c>
      <c r="C18" s="1035"/>
      <c r="D18" s="1035"/>
      <c r="E18" s="373"/>
    </row>
    <row r="19">
      <c r="A19" s="812" t="s">
        <v>979</v>
      </c>
      <c r="B19" s="430">
        <v>201.0</v>
      </c>
      <c r="C19" s="1035"/>
      <c r="D19" s="1035"/>
      <c r="E19" s="373"/>
    </row>
    <row r="20">
      <c r="A20" s="812" t="s">
        <v>980</v>
      </c>
      <c r="B20" s="430">
        <v>322.0</v>
      </c>
      <c r="C20" s="1035"/>
      <c r="D20" s="1035"/>
      <c r="E20" s="373"/>
    </row>
    <row r="21">
      <c r="A21" s="812" t="s">
        <v>286</v>
      </c>
      <c r="B21" s="430">
        <v>68.0</v>
      </c>
      <c r="C21" s="1035"/>
      <c r="D21" s="1035"/>
      <c r="E21" s="373"/>
    </row>
    <row r="22">
      <c r="A22" s="812" t="s">
        <v>3510</v>
      </c>
      <c r="B22" s="430" t="s">
        <v>29</v>
      </c>
      <c r="C22" s="1035"/>
      <c r="D22" s="1035"/>
      <c r="E22" s="373"/>
    </row>
    <row r="23">
      <c r="A23" s="812" t="s">
        <v>982</v>
      </c>
      <c r="B23" s="430">
        <v>19.0</v>
      </c>
      <c r="C23" s="1035"/>
      <c r="D23" s="1035"/>
      <c r="E23" s="373"/>
    </row>
    <row r="24">
      <c r="A24" s="812" t="s">
        <v>983</v>
      </c>
      <c r="B24" s="430">
        <v>124.0</v>
      </c>
      <c r="C24" s="1035"/>
      <c r="D24" s="1035"/>
      <c r="E24" s="373"/>
    </row>
    <row r="25">
      <c r="A25" s="812" t="s">
        <v>984</v>
      </c>
      <c r="B25" s="430">
        <v>95.0</v>
      </c>
      <c r="C25" s="1035"/>
      <c r="D25" s="1035"/>
      <c r="E25" s="373"/>
    </row>
    <row r="26">
      <c r="A26" s="812" t="s">
        <v>168</v>
      </c>
      <c r="B26" s="430">
        <v>28.0</v>
      </c>
      <c r="C26" s="1035"/>
      <c r="D26" s="1035"/>
      <c r="E26" s="373"/>
    </row>
    <row r="27">
      <c r="A27" s="812" t="s">
        <v>985</v>
      </c>
      <c r="B27" s="430">
        <v>2553.0</v>
      </c>
      <c r="C27" s="1035"/>
      <c r="D27" s="1035"/>
      <c r="E27" s="373"/>
    </row>
    <row r="28">
      <c r="A28" s="812" t="s">
        <v>64</v>
      </c>
      <c r="B28" s="433">
        <v>32.0</v>
      </c>
      <c r="C28" s="1035"/>
      <c r="D28" s="1035"/>
      <c r="E28" s="373"/>
    </row>
    <row r="29">
      <c r="A29" s="812" t="s">
        <v>986</v>
      </c>
      <c r="B29" s="433">
        <v>96.0</v>
      </c>
      <c r="C29" s="1036"/>
      <c r="D29" s="1035"/>
      <c r="E29" s="373"/>
    </row>
    <row r="30">
      <c r="A30" s="812" t="s">
        <v>987</v>
      </c>
      <c r="B30" s="430">
        <v>85.0</v>
      </c>
      <c r="C30" s="1035"/>
      <c r="D30" s="1035"/>
      <c r="E30" s="373"/>
    </row>
    <row r="31">
      <c r="A31" s="812" t="s">
        <v>988</v>
      </c>
      <c r="B31" s="430">
        <v>244.0</v>
      </c>
      <c r="C31" s="1035"/>
      <c r="D31" s="1035"/>
      <c r="E31" s="373"/>
    </row>
    <row r="32">
      <c r="A32" s="812" t="s">
        <v>989</v>
      </c>
      <c r="B32" s="430">
        <v>30.0</v>
      </c>
      <c r="C32" s="1035"/>
      <c r="D32" s="1035"/>
      <c r="E32" s="373"/>
    </row>
    <row r="33">
      <c r="A33" s="812" t="s">
        <v>990</v>
      </c>
      <c r="B33" s="430">
        <v>180.0</v>
      </c>
      <c r="C33" s="1035"/>
      <c r="D33" s="1035"/>
      <c r="E33" s="373"/>
    </row>
    <row r="34">
      <c r="A34" s="812" t="s">
        <v>991</v>
      </c>
      <c r="B34" s="430">
        <v>11.0</v>
      </c>
      <c r="C34" s="1035"/>
      <c r="D34" s="1035"/>
      <c r="E34" s="373"/>
    </row>
    <row r="35">
      <c r="A35" s="812" t="s">
        <v>992</v>
      </c>
      <c r="B35" s="430">
        <v>81.0</v>
      </c>
      <c r="C35" s="1035"/>
      <c r="D35" s="1035"/>
      <c r="E35" s="373"/>
    </row>
    <row r="36">
      <c r="A36" s="812" t="s">
        <v>3511</v>
      </c>
      <c r="B36" s="430">
        <v>16.0</v>
      </c>
      <c r="C36" s="1035"/>
      <c r="D36" s="1035"/>
      <c r="E36" s="373"/>
    </row>
    <row r="37">
      <c r="A37" s="812" t="s">
        <v>224</v>
      </c>
      <c r="B37" s="430">
        <v>24.0</v>
      </c>
      <c r="C37" s="1035"/>
      <c r="D37" s="1035"/>
      <c r="E37" s="373"/>
    </row>
    <row r="38">
      <c r="A38" s="812" t="s">
        <v>3512</v>
      </c>
      <c r="B38" s="430">
        <v>7.0</v>
      </c>
      <c r="C38" s="1035"/>
      <c r="D38" s="1035"/>
      <c r="E38" s="373"/>
    </row>
    <row r="39">
      <c r="A39" s="812" t="s">
        <v>995</v>
      </c>
      <c r="B39" s="430">
        <v>57.0</v>
      </c>
      <c r="C39" s="1035"/>
      <c r="D39" s="1035"/>
      <c r="E39" s="373"/>
    </row>
    <row r="40">
      <c r="A40" s="812" t="s">
        <v>996</v>
      </c>
      <c r="B40" s="430">
        <v>99.0</v>
      </c>
      <c r="C40" s="1035"/>
      <c r="D40" s="1035"/>
      <c r="E40" s="373"/>
    </row>
    <row r="41">
      <c r="A41" s="1037" t="s">
        <v>997</v>
      </c>
      <c r="B41" s="430">
        <v>20.0</v>
      </c>
      <c r="C41" s="1035"/>
      <c r="D41" s="1035"/>
      <c r="E41" s="373"/>
    </row>
    <row r="42">
      <c r="A42" s="1037" t="s">
        <v>77</v>
      </c>
      <c r="B42" s="430">
        <v>10.0</v>
      </c>
      <c r="C42" s="1035"/>
      <c r="D42" s="1035"/>
      <c r="E42" s="373"/>
    </row>
    <row r="43">
      <c r="A43" s="812" t="s">
        <v>998</v>
      </c>
      <c r="B43" s="430">
        <v>65.0</v>
      </c>
      <c r="C43" s="1035"/>
      <c r="D43" s="1035"/>
      <c r="E43" s="373"/>
    </row>
    <row r="44">
      <c r="A44" s="812" t="s">
        <v>999</v>
      </c>
      <c r="B44" s="430">
        <v>215.0</v>
      </c>
      <c r="C44" s="1035"/>
      <c r="D44" s="1035"/>
      <c r="E44" s="373"/>
    </row>
    <row r="45">
      <c r="A45" s="812" t="s">
        <v>1000</v>
      </c>
      <c r="B45" s="430">
        <v>109.0</v>
      </c>
      <c r="C45" s="1035"/>
      <c r="D45" s="1035"/>
      <c r="E45" s="373"/>
    </row>
    <row r="46">
      <c r="A46" s="812" t="s">
        <v>1001</v>
      </c>
      <c r="B46" s="430">
        <v>90.0</v>
      </c>
      <c r="C46" s="1035"/>
      <c r="D46" s="1035"/>
      <c r="E46" s="373"/>
    </row>
    <row r="47">
      <c r="A47" s="1038" t="s">
        <v>1002</v>
      </c>
      <c r="B47" s="430">
        <v>61.0</v>
      </c>
      <c r="C47" s="1035"/>
      <c r="D47" s="1035"/>
      <c r="E47" s="373"/>
    </row>
    <row r="48">
      <c r="A48" s="812" t="s">
        <v>1003</v>
      </c>
      <c r="B48" s="430">
        <v>50.0</v>
      </c>
      <c r="C48" s="1035"/>
      <c r="D48" s="1035"/>
      <c r="E48" s="373"/>
    </row>
    <row r="49">
      <c r="A49" s="812" t="s">
        <v>1004</v>
      </c>
      <c r="B49" s="430">
        <v>16.0</v>
      </c>
      <c r="C49" s="1035"/>
      <c r="D49" s="1035"/>
      <c r="E49" s="373"/>
    </row>
    <row r="50">
      <c r="A50" s="812" t="s">
        <v>1005</v>
      </c>
      <c r="B50" s="430">
        <v>205.0</v>
      </c>
      <c r="C50" s="1035"/>
      <c r="D50" s="1035"/>
      <c r="E50" s="373"/>
    </row>
    <row r="51">
      <c r="A51" s="812" t="s">
        <v>1006</v>
      </c>
      <c r="B51" s="430">
        <v>178.0</v>
      </c>
      <c r="C51" s="1035"/>
      <c r="D51" s="1035"/>
      <c r="E51" s="373"/>
    </row>
    <row r="52">
      <c r="A52" s="812" t="s">
        <v>1007</v>
      </c>
      <c r="B52" s="430">
        <v>16.0</v>
      </c>
      <c r="C52" s="1035"/>
      <c r="D52" s="1035"/>
      <c r="E52" s="373"/>
    </row>
    <row r="53">
      <c r="A53" s="812" t="s">
        <v>1008</v>
      </c>
      <c r="B53" s="430">
        <v>87.0</v>
      </c>
      <c r="C53" s="1035"/>
      <c r="D53" s="1035"/>
      <c r="E53" s="373"/>
    </row>
    <row r="54">
      <c r="A54" s="812" t="s">
        <v>187</v>
      </c>
      <c r="B54" s="430">
        <v>110.0</v>
      </c>
      <c r="C54" s="1035"/>
      <c r="D54" s="1035"/>
      <c r="E54" s="373"/>
    </row>
    <row r="55">
      <c r="A55" s="812" t="s">
        <v>188</v>
      </c>
      <c r="B55" s="430">
        <v>23.0</v>
      </c>
      <c r="C55" s="1035"/>
      <c r="D55" s="1035"/>
      <c r="E55" s="373"/>
    </row>
    <row r="56">
      <c r="A56" s="812" t="s">
        <v>1010</v>
      </c>
      <c r="B56" s="430">
        <v>1230.0</v>
      </c>
      <c r="C56" s="1035"/>
      <c r="D56" s="1035"/>
      <c r="E56" s="373"/>
    </row>
    <row r="57">
      <c r="A57" s="812" t="s">
        <v>1011</v>
      </c>
      <c r="B57" s="430">
        <v>1.0</v>
      </c>
      <c r="C57" s="1035"/>
      <c r="D57" s="1035"/>
      <c r="E57" s="373"/>
    </row>
    <row r="58">
      <c r="A58" s="812" t="s">
        <v>1013</v>
      </c>
      <c r="B58" s="430">
        <v>61.0</v>
      </c>
      <c r="C58" s="1035"/>
      <c r="D58" s="1035"/>
      <c r="E58" s="373"/>
    </row>
    <row r="59">
      <c r="A59" s="812" t="s">
        <v>736</v>
      </c>
      <c r="B59" s="433">
        <v>222.0</v>
      </c>
      <c r="C59" s="1035"/>
      <c r="D59" s="1035"/>
      <c r="E59" s="373"/>
    </row>
    <row r="60">
      <c r="A60" s="812" t="s">
        <v>1015</v>
      </c>
      <c r="B60" s="433">
        <v>30.0</v>
      </c>
      <c r="C60" s="1035"/>
      <c r="D60" s="1035"/>
      <c r="E60" s="373"/>
    </row>
    <row r="61">
      <c r="A61" s="812" t="s">
        <v>2100</v>
      </c>
      <c r="B61" s="430">
        <v>931.0</v>
      </c>
      <c r="C61" s="1035"/>
      <c r="D61" s="1035"/>
      <c r="E61" s="373"/>
    </row>
    <row r="62">
      <c r="A62" s="1037" t="s">
        <v>193</v>
      </c>
      <c r="B62" s="430">
        <v>124.0</v>
      </c>
      <c r="C62" s="1035"/>
      <c r="D62" s="1035"/>
      <c r="E62" s="373"/>
    </row>
    <row r="63">
      <c r="A63" s="1037" t="s">
        <v>1017</v>
      </c>
      <c r="B63" s="430">
        <v>126.0</v>
      </c>
      <c r="C63" s="1035"/>
      <c r="D63" s="1035"/>
      <c r="E63" s="373"/>
    </row>
    <row r="64">
      <c r="A64" s="1037" t="s">
        <v>1018</v>
      </c>
      <c r="B64" s="430">
        <v>23.0</v>
      </c>
      <c r="C64" s="1035"/>
      <c r="D64" s="1035"/>
      <c r="E64" s="373"/>
    </row>
    <row r="65">
      <c r="A65" s="1037" t="s">
        <v>1019</v>
      </c>
      <c r="B65" s="430">
        <v>361.0</v>
      </c>
      <c r="C65" s="1035"/>
      <c r="D65" s="1035"/>
      <c r="E65" s="373"/>
    </row>
    <row r="66">
      <c r="A66" s="1037" t="s">
        <v>746</v>
      </c>
      <c r="B66" s="430">
        <v>33.0</v>
      </c>
      <c r="C66" s="1035"/>
      <c r="D66" s="1035"/>
      <c r="E66" s="373"/>
    </row>
    <row r="67">
      <c r="A67" s="812" t="s">
        <v>1021</v>
      </c>
      <c r="B67" s="430">
        <v>58.0</v>
      </c>
      <c r="C67" s="1035"/>
      <c r="D67" s="1035"/>
      <c r="E67" s="373"/>
    </row>
    <row r="68">
      <c r="A68" s="812" t="s">
        <v>808</v>
      </c>
      <c r="B68" s="433">
        <v>57.0</v>
      </c>
      <c r="C68" s="1035"/>
      <c r="D68" s="1035"/>
      <c r="E68" s="373"/>
    </row>
    <row r="69">
      <c r="A69" s="812" t="s">
        <v>1022</v>
      </c>
      <c r="B69" s="433">
        <v>12.0</v>
      </c>
      <c r="C69" s="1035"/>
      <c r="D69" s="1035"/>
      <c r="E69" s="373"/>
    </row>
    <row r="70">
      <c r="A70" s="812" t="s">
        <v>1023</v>
      </c>
      <c r="B70" s="430">
        <v>34.0</v>
      </c>
      <c r="C70" s="1035"/>
      <c r="D70" s="1035"/>
      <c r="E70" s="373"/>
    </row>
    <row r="71">
      <c r="A71" s="812" t="s">
        <v>1024</v>
      </c>
      <c r="B71" s="430">
        <v>91.0</v>
      </c>
      <c r="C71" s="1035"/>
      <c r="D71" s="1035"/>
      <c r="E71" s="373"/>
    </row>
    <row r="72">
      <c r="A72" s="812" t="s">
        <v>94</v>
      </c>
      <c r="B72" s="430">
        <v>235.0</v>
      </c>
      <c r="C72" s="1035"/>
      <c r="D72" s="1035"/>
      <c r="E72" s="373"/>
    </row>
    <row r="73">
      <c r="A73" s="812" t="s">
        <v>1026</v>
      </c>
      <c r="B73" s="430">
        <v>44.0</v>
      </c>
      <c r="C73" s="1035"/>
      <c r="D73" s="1035"/>
      <c r="E73" s="373"/>
    </row>
    <row r="74">
      <c r="A74" s="812" t="s">
        <v>1027</v>
      </c>
      <c r="B74" s="430">
        <v>38.0</v>
      </c>
      <c r="C74" s="1035"/>
      <c r="D74" s="1035"/>
      <c r="E74" s="373"/>
    </row>
    <row r="75">
      <c r="A75" s="812" t="s">
        <v>1028</v>
      </c>
      <c r="B75" s="430">
        <v>143.0</v>
      </c>
      <c r="C75" s="1035"/>
      <c r="D75" s="1035"/>
      <c r="E75" s="373"/>
    </row>
    <row r="76">
      <c r="A76" s="812" t="s">
        <v>685</v>
      </c>
      <c r="B76" s="430">
        <v>197.0</v>
      </c>
      <c r="C76" s="1035"/>
      <c r="D76" s="1035"/>
      <c r="E76" s="373"/>
    </row>
    <row r="77">
      <c r="A77" s="812" t="s">
        <v>1029</v>
      </c>
      <c r="B77" s="430">
        <v>38.0</v>
      </c>
      <c r="C77" s="1035"/>
      <c r="D77" s="1035"/>
      <c r="E77" s="373"/>
    </row>
    <row r="78">
      <c r="A78" s="1039" t="s">
        <v>3513</v>
      </c>
      <c r="B78" s="430">
        <v>219.0</v>
      </c>
      <c r="C78" s="1035"/>
      <c r="D78" s="1035"/>
      <c r="E78" s="373"/>
    </row>
    <row r="79">
      <c r="A79" s="331" t="s">
        <v>3514</v>
      </c>
      <c r="B79" s="430">
        <v>86.0</v>
      </c>
      <c r="C79" s="1035"/>
      <c r="D79" s="1035"/>
      <c r="E79" s="373"/>
    </row>
    <row r="80">
      <c r="A80" s="331" t="s">
        <v>3510</v>
      </c>
      <c r="B80" s="430">
        <v>152.0</v>
      </c>
      <c r="C80" s="1035"/>
      <c r="D80" s="1035"/>
      <c r="E80" s="373"/>
    </row>
    <row r="81">
      <c r="A81" s="331" t="s">
        <v>3515</v>
      </c>
      <c r="B81" s="430">
        <v>188.0</v>
      </c>
      <c r="C81" s="1035"/>
      <c r="D81" s="1035"/>
      <c r="E81" s="373"/>
    </row>
    <row r="82">
      <c r="A82" s="331" t="s">
        <v>3516</v>
      </c>
      <c r="B82" s="430">
        <v>291.0</v>
      </c>
      <c r="C82" s="1035"/>
      <c r="D82" s="1035"/>
      <c r="E82" s="373"/>
    </row>
    <row r="83">
      <c r="A83" s="328" t="s">
        <v>3517</v>
      </c>
      <c r="B83" s="433">
        <v>177.0</v>
      </c>
      <c r="C83" s="1035"/>
      <c r="D83" s="1040"/>
      <c r="E83" s="373"/>
    </row>
    <row r="84">
      <c r="A84" s="832" t="s">
        <v>967</v>
      </c>
      <c r="B84" s="1041">
        <v>13442.0</v>
      </c>
      <c r="C84" s="104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4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4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4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4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4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4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4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4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4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4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4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4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4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4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4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4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4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4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4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4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4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4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4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4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4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4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4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4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4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4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4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4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4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4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4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4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4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4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4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4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4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4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4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4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4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4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4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4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4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4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4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4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4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4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4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4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4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4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4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4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4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4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4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4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4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4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4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4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4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4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4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4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4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4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4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4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4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4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4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4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4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4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43" t="s">
        <v>29</v>
      </c>
      <c r="K86" s="680" t="str">
        <f>'MS Data'!K85</f>
        <v>43%</v>
      </c>
      <c r="L86" s="104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45"/>
      <c r="C1" s="1045"/>
      <c r="D1" s="1045"/>
      <c r="E1" s="1045"/>
      <c r="F1" s="1045"/>
      <c r="G1" s="1045"/>
      <c r="H1" s="1045"/>
      <c r="I1" s="1045"/>
      <c r="J1" s="292"/>
      <c r="K1" s="291" t="s">
        <v>2117</v>
      </c>
      <c r="L1" s="1046" t="s">
        <v>3518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47" t="s">
        <v>2104</v>
      </c>
      <c r="C2" s="1047" t="s">
        <v>3519</v>
      </c>
      <c r="D2" s="1047"/>
      <c r="E2" s="1047"/>
      <c r="F2" s="1047" t="s">
        <v>3520</v>
      </c>
      <c r="G2" s="1047"/>
      <c r="H2" s="1047"/>
      <c r="I2" s="1047" t="s">
        <v>2081</v>
      </c>
      <c r="J2" s="1048" t="s">
        <v>3521</v>
      </c>
      <c r="K2" s="364" t="s">
        <v>3522</v>
      </c>
    </row>
    <row r="3">
      <c r="A3" s="364" t="s">
        <v>267</v>
      </c>
      <c r="B3" s="1049">
        <v>45.0</v>
      </c>
      <c r="C3" s="1050" t="s">
        <v>3523</v>
      </c>
      <c r="D3" s="1051">
        <f>IFERROR(__xludf.DUMMYFUNCTION("SPLIT(C3,""/"")"),26.0)</f>
        <v>26</v>
      </c>
      <c r="E3" s="1052">
        <f>IFERROR(__xludf.DUMMYFUNCTION("""COMPUTED_VALUE"""),45.0)</f>
        <v>45</v>
      </c>
      <c r="F3" s="1050" t="s">
        <v>3524</v>
      </c>
      <c r="G3" s="1051">
        <f>IFERROR(__xludf.DUMMYFUNCTION("SPLIT(F3,""/"")"),12.0)</f>
        <v>12</v>
      </c>
      <c r="H3" s="1052">
        <f>IFERROR(__xludf.DUMMYFUNCTION("""COMPUTED_VALUE"""),45.0)</f>
        <v>45</v>
      </c>
      <c r="I3" s="104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9">
        <v>42.0</v>
      </c>
      <c r="C4" s="1050" t="s">
        <v>3525</v>
      </c>
      <c r="D4" s="1051">
        <f>IFERROR(__xludf.DUMMYFUNCTION("SPLIT(C4,""/"")"),14.0)</f>
        <v>14</v>
      </c>
      <c r="E4" s="1052">
        <f>IFERROR(__xludf.DUMMYFUNCTION("""COMPUTED_VALUE"""),42.0)</f>
        <v>42</v>
      </c>
      <c r="F4" s="1050" t="s">
        <v>3526</v>
      </c>
      <c r="G4" s="1051">
        <f>IFERROR(__xludf.DUMMYFUNCTION("SPLIT(F4,""/"")"),24.0)</f>
        <v>24</v>
      </c>
      <c r="H4" s="1052">
        <f>IFERROR(__xludf.DUMMYFUNCTION("""COMPUTED_VALUE"""),42.0)</f>
        <v>42</v>
      </c>
      <c r="I4" s="104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9">
        <v>5.0</v>
      </c>
      <c r="C5" s="1050" t="s">
        <v>3527</v>
      </c>
      <c r="D5" s="1051">
        <f>IFERROR(__xludf.DUMMYFUNCTION("SPLIT(C5,""/"")"),1.0)</f>
        <v>1</v>
      </c>
      <c r="E5" s="1052">
        <f>IFERROR(__xludf.DUMMYFUNCTION("""COMPUTED_VALUE"""),5.0)</f>
        <v>5</v>
      </c>
      <c r="F5" s="1050" t="s">
        <v>3528</v>
      </c>
      <c r="G5" s="1051">
        <f>IFERROR(__xludf.DUMMYFUNCTION("SPLIT(F5,""/"")"),4.0)</f>
        <v>4</v>
      </c>
      <c r="H5" s="1052">
        <f>IFERROR(__xludf.DUMMYFUNCTION("""COMPUTED_VALUE"""),5.0)</f>
        <v>5</v>
      </c>
      <c r="I5" s="104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9">
        <v>8.0</v>
      </c>
      <c r="C6" s="1050" t="s">
        <v>3529</v>
      </c>
      <c r="D6" s="1051">
        <f>IFERROR(__xludf.DUMMYFUNCTION("SPLIT(C6,""/"")"),3.0)</f>
        <v>3</v>
      </c>
      <c r="E6" s="1052">
        <f>IFERROR(__xludf.DUMMYFUNCTION("""COMPUTED_VALUE"""),8.0)</f>
        <v>8</v>
      </c>
      <c r="F6" s="1050" t="s">
        <v>3530</v>
      </c>
      <c r="G6" s="1051">
        <f>IFERROR(__xludf.DUMMYFUNCTION("SPLIT(F6,""/"")"),4.0)</f>
        <v>4</v>
      </c>
      <c r="H6" s="1052">
        <f>IFERROR(__xludf.DUMMYFUNCTION("""COMPUTED_VALUE"""),8.0)</f>
        <v>8</v>
      </c>
      <c r="I6" s="104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9">
        <v>6.0</v>
      </c>
      <c r="C7" s="1050" t="s">
        <v>3531</v>
      </c>
      <c r="D7" s="1051">
        <f>IFERROR(__xludf.DUMMYFUNCTION("SPLIT(C7,""/"")"),3.0)</f>
        <v>3</v>
      </c>
      <c r="E7" s="1052">
        <f>IFERROR(__xludf.DUMMYFUNCTION("""COMPUTED_VALUE"""),6.0)</f>
        <v>6</v>
      </c>
      <c r="F7" s="1050" t="s">
        <v>3532</v>
      </c>
      <c r="G7" s="1051">
        <f>IFERROR(__xludf.DUMMYFUNCTION("SPLIT(F7,""/"")"),2.0)</f>
        <v>2</v>
      </c>
      <c r="H7" s="1052">
        <f>IFERROR(__xludf.DUMMYFUNCTION("""COMPUTED_VALUE"""),6.0)</f>
        <v>6</v>
      </c>
      <c r="I7" s="104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9">
        <v>16.0</v>
      </c>
      <c r="C8" s="1050" t="s">
        <v>3533</v>
      </c>
      <c r="D8" s="1051">
        <f>IFERROR(__xludf.DUMMYFUNCTION("SPLIT(C8,""/"")"),7.0)</f>
        <v>7</v>
      </c>
      <c r="E8" s="1052">
        <f>IFERROR(__xludf.DUMMYFUNCTION("""COMPUTED_VALUE"""),16.0)</f>
        <v>16</v>
      </c>
      <c r="F8" s="1050" t="s">
        <v>3534</v>
      </c>
      <c r="G8" s="1051">
        <f>IFERROR(__xludf.DUMMYFUNCTION("SPLIT(F8,""/"")"),1.0)</f>
        <v>1</v>
      </c>
      <c r="H8" s="1052">
        <f>IFERROR(__xludf.DUMMYFUNCTION("""COMPUTED_VALUE"""),16.0)</f>
        <v>16</v>
      </c>
      <c r="I8" s="104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9">
        <v>23.0</v>
      </c>
      <c r="C9" s="1050" t="s">
        <v>3535</v>
      </c>
      <c r="D9" s="1051">
        <f>IFERROR(__xludf.DUMMYFUNCTION("SPLIT(C9,""/"")"),6.0)</f>
        <v>6</v>
      </c>
      <c r="E9" s="1052">
        <f>IFERROR(__xludf.DUMMYFUNCTION("""COMPUTED_VALUE"""),23.0)</f>
        <v>23</v>
      </c>
      <c r="F9" s="1050" t="s">
        <v>3536</v>
      </c>
      <c r="G9" s="1051">
        <f>IFERROR(__xludf.DUMMYFUNCTION("SPLIT(F9,""/"")"),9.0)</f>
        <v>9</v>
      </c>
      <c r="H9" s="1052">
        <f>IFERROR(__xludf.DUMMYFUNCTION("""COMPUTED_VALUE"""),23.0)</f>
        <v>23</v>
      </c>
      <c r="I9" s="104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9">
        <v>2.0</v>
      </c>
      <c r="C10" s="1050" t="s">
        <v>3537</v>
      </c>
      <c r="D10" s="1051">
        <f>IFERROR(__xludf.DUMMYFUNCTION("SPLIT(C10,""/"")"),1.0)</f>
        <v>1</v>
      </c>
      <c r="E10" s="1052">
        <f>IFERROR(__xludf.DUMMYFUNCTION("""COMPUTED_VALUE"""),2.0)</f>
        <v>2</v>
      </c>
      <c r="F10" s="1050" t="s">
        <v>3538</v>
      </c>
      <c r="G10" s="1051">
        <f>IFERROR(__xludf.DUMMYFUNCTION("SPLIT(F10,""/"")"),0.0)</f>
        <v>0</v>
      </c>
      <c r="H10" s="1052">
        <f>IFERROR(__xludf.DUMMYFUNCTION("""COMPUTED_VALUE"""),2.0)</f>
        <v>2</v>
      </c>
      <c r="I10" s="104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9">
        <v>16.0</v>
      </c>
      <c r="C11" s="1050" t="s">
        <v>3539</v>
      </c>
      <c r="D11" s="1051">
        <f>IFERROR(__xludf.DUMMYFUNCTION("SPLIT(C11,""/"")"),5.0)</f>
        <v>5</v>
      </c>
      <c r="E11" s="1052">
        <f>IFERROR(__xludf.DUMMYFUNCTION("""COMPUTED_VALUE"""),16.0)</f>
        <v>16</v>
      </c>
      <c r="F11" s="1050" t="s">
        <v>3540</v>
      </c>
      <c r="G11" s="1051">
        <f>IFERROR(__xludf.DUMMYFUNCTION("SPLIT(F11,""/"")"),11.0)</f>
        <v>11</v>
      </c>
      <c r="H11" s="1052">
        <f>IFERROR(__xludf.DUMMYFUNCTION("""COMPUTED_VALUE"""),16.0)</f>
        <v>16</v>
      </c>
      <c r="I11" s="104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9">
        <v>10.0</v>
      </c>
      <c r="C12" s="1050" t="s">
        <v>3541</v>
      </c>
      <c r="D12" s="1051">
        <f>IFERROR(__xludf.DUMMYFUNCTION("SPLIT(C12,""/"")"),4.0)</f>
        <v>4</v>
      </c>
      <c r="E12" s="1052">
        <f>IFERROR(__xludf.DUMMYFUNCTION("""COMPUTED_VALUE"""),10.0)</f>
        <v>10</v>
      </c>
      <c r="F12" s="1050" t="s">
        <v>3542</v>
      </c>
      <c r="G12" s="1051">
        <f>IFERROR(__xludf.DUMMYFUNCTION("SPLIT(F12,""/"")"),3.0)</f>
        <v>3</v>
      </c>
      <c r="H12" s="1052">
        <f>IFERROR(__xludf.DUMMYFUNCTION("""COMPUTED_VALUE"""),10.0)</f>
        <v>10</v>
      </c>
      <c r="I12" s="104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9">
        <v>5.0</v>
      </c>
      <c r="C13" s="1050" t="s">
        <v>3543</v>
      </c>
      <c r="D13" s="1051">
        <f>IFERROR(__xludf.DUMMYFUNCTION("SPLIT(C13,""/"")"),2.0)</f>
        <v>2</v>
      </c>
      <c r="E13" s="1052">
        <f>IFERROR(__xludf.DUMMYFUNCTION("""COMPUTED_VALUE"""),5.0)</f>
        <v>5</v>
      </c>
      <c r="F13" s="1050" t="s">
        <v>3543</v>
      </c>
      <c r="G13" s="1051">
        <f>IFERROR(__xludf.DUMMYFUNCTION("SPLIT(F13,""/"")"),2.0)</f>
        <v>2</v>
      </c>
      <c r="H13" s="1052">
        <f>IFERROR(__xludf.DUMMYFUNCTION("""COMPUTED_VALUE"""),5.0)</f>
        <v>5</v>
      </c>
      <c r="I13" s="104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9">
        <v>10.0</v>
      </c>
      <c r="C14" s="1050" t="s">
        <v>3544</v>
      </c>
      <c r="D14" s="1051">
        <f>IFERROR(__xludf.DUMMYFUNCTION("SPLIT(C14,""/"")"),2.0)</f>
        <v>2</v>
      </c>
      <c r="E14" s="1052">
        <f>IFERROR(__xludf.DUMMYFUNCTION("""COMPUTED_VALUE"""),10.0)</f>
        <v>10</v>
      </c>
      <c r="F14" s="1050" t="s">
        <v>3542</v>
      </c>
      <c r="G14" s="1051">
        <f>IFERROR(__xludf.DUMMYFUNCTION("SPLIT(F14,""/"")"),3.0)</f>
        <v>3</v>
      </c>
      <c r="H14" s="1052">
        <f>IFERROR(__xludf.DUMMYFUNCTION("""COMPUTED_VALUE"""),10.0)</f>
        <v>10</v>
      </c>
      <c r="I14" s="104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9">
        <v>44.0</v>
      </c>
      <c r="C15" s="1050" t="s">
        <v>3545</v>
      </c>
      <c r="D15" s="1051">
        <f>IFERROR(__xludf.DUMMYFUNCTION("SPLIT(C15,""/"")"),18.0)</f>
        <v>18</v>
      </c>
      <c r="E15" s="1052">
        <f>IFERROR(__xludf.DUMMYFUNCTION("""COMPUTED_VALUE"""),44.0)</f>
        <v>44</v>
      </c>
      <c r="F15" s="1050" t="s">
        <v>3545</v>
      </c>
      <c r="G15" s="1051">
        <f>IFERROR(__xludf.DUMMYFUNCTION("SPLIT(F15,""/"")"),18.0)</f>
        <v>18</v>
      </c>
      <c r="H15" s="1052">
        <f>IFERROR(__xludf.DUMMYFUNCTION("""COMPUTED_VALUE"""),44.0)</f>
        <v>44</v>
      </c>
      <c r="I15" s="104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9">
        <v>28.0</v>
      </c>
      <c r="C16" s="1050" t="s">
        <v>3546</v>
      </c>
      <c r="D16" s="1051">
        <f>IFERROR(__xludf.DUMMYFUNCTION("SPLIT(C16,""/"")"),11.0)</f>
        <v>11</v>
      </c>
      <c r="E16" s="1052">
        <f>IFERROR(__xludf.DUMMYFUNCTION("""COMPUTED_VALUE"""),28.0)</f>
        <v>28</v>
      </c>
      <c r="F16" s="1050" t="s">
        <v>3547</v>
      </c>
      <c r="G16" s="1051">
        <f>IFERROR(__xludf.DUMMYFUNCTION("SPLIT(F16,""/"")"),5.0)</f>
        <v>5</v>
      </c>
      <c r="H16" s="1052">
        <f>IFERROR(__xludf.DUMMYFUNCTION("""COMPUTED_VALUE"""),28.0)</f>
        <v>28</v>
      </c>
      <c r="I16" s="104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9">
        <v>30.0</v>
      </c>
      <c r="C17" s="1050" t="s">
        <v>3548</v>
      </c>
      <c r="D17" s="1051">
        <f>IFERROR(__xludf.DUMMYFUNCTION("SPLIT(C17,""/"")"),23.0)</f>
        <v>23</v>
      </c>
      <c r="E17" s="1052">
        <f>IFERROR(__xludf.DUMMYFUNCTION("""COMPUTED_VALUE"""),30.0)</f>
        <v>30</v>
      </c>
      <c r="F17" s="1050" t="s">
        <v>3549</v>
      </c>
      <c r="G17" s="1051">
        <f>IFERROR(__xludf.DUMMYFUNCTION("SPLIT(F17,""/"")"),0.0)</f>
        <v>0</v>
      </c>
      <c r="H17" s="1052">
        <f>IFERROR(__xludf.DUMMYFUNCTION("""COMPUTED_VALUE"""),30.0)</f>
        <v>30</v>
      </c>
      <c r="I17" s="104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9">
        <v>20.0</v>
      </c>
      <c r="C18" s="1050" t="s">
        <v>3550</v>
      </c>
      <c r="D18" s="1051">
        <f>IFERROR(__xludf.DUMMYFUNCTION("SPLIT(C18,""/"")"),7.0)</f>
        <v>7</v>
      </c>
      <c r="E18" s="1052">
        <f>IFERROR(__xludf.DUMMYFUNCTION("""COMPUTED_VALUE"""),20.0)</f>
        <v>20</v>
      </c>
      <c r="F18" s="1050" t="s">
        <v>3551</v>
      </c>
      <c r="G18" s="1051">
        <f>IFERROR(__xludf.DUMMYFUNCTION("SPLIT(F18,""/"")"),8.0)</f>
        <v>8</v>
      </c>
      <c r="H18" s="1052">
        <f>IFERROR(__xludf.DUMMYFUNCTION("""COMPUTED_VALUE"""),20.0)</f>
        <v>20</v>
      </c>
      <c r="I18" s="1049">
        <v>0.0</v>
      </c>
      <c r="J18" s="363">
        <v>50.0</v>
      </c>
      <c r="K18" s="358" t="str">
        <f t="shared" si="1"/>
        <v>50%</v>
      </c>
    </row>
    <row r="19">
      <c r="A19" s="364" t="s">
        <v>3552</v>
      </c>
      <c r="B19" s="1049">
        <v>81.0</v>
      </c>
      <c r="C19" s="1050" t="s">
        <v>3553</v>
      </c>
      <c r="D19" s="1051">
        <f>IFERROR(__xludf.DUMMYFUNCTION("SPLIT(C19,""/"")"),26.0)</f>
        <v>26</v>
      </c>
      <c r="E19" s="1052">
        <f>IFERROR(__xludf.DUMMYFUNCTION("""COMPUTED_VALUE"""),81.0)</f>
        <v>81</v>
      </c>
      <c r="F19" s="1050" t="s">
        <v>3554</v>
      </c>
      <c r="G19" s="1051">
        <f>IFERROR(__xludf.DUMMYFUNCTION("SPLIT(F19,""/"")"),34.0)</f>
        <v>34</v>
      </c>
      <c r="H19" s="1052">
        <f>IFERROR(__xludf.DUMMYFUNCTION("""COMPUTED_VALUE"""),81.0)</f>
        <v>81</v>
      </c>
      <c r="I19" s="104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9">
        <v>137.0</v>
      </c>
      <c r="C20" s="1050" t="s">
        <v>3555</v>
      </c>
      <c r="D20" s="1051">
        <f>IFERROR(__xludf.DUMMYFUNCTION("SPLIT(C20,""/"")"),59.0)</f>
        <v>59</v>
      </c>
      <c r="E20" s="1052">
        <f>IFERROR(__xludf.DUMMYFUNCTION("""COMPUTED_VALUE"""),137.0)</f>
        <v>137</v>
      </c>
      <c r="F20" s="1050" t="s">
        <v>3556</v>
      </c>
      <c r="G20" s="1051">
        <f>IFERROR(__xludf.DUMMYFUNCTION("SPLIT(F20,""/"")"),36.0)</f>
        <v>36</v>
      </c>
      <c r="H20" s="1052">
        <f>IFERROR(__xludf.DUMMYFUNCTION("""COMPUTED_VALUE"""),137.0)</f>
        <v>137</v>
      </c>
      <c r="I20" s="104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9">
        <v>9.0</v>
      </c>
      <c r="C21" s="1050" t="s">
        <v>3557</v>
      </c>
      <c r="D21" s="1051">
        <f>IFERROR(__xludf.DUMMYFUNCTION("SPLIT(C21,""/"")"),1.0)</f>
        <v>1</v>
      </c>
      <c r="E21" s="1052">
        <f>IFERROR(__xludf.DUMMYFUNCTION("""COMPUTED_VALUE"""),9.0)</f>
        <v>9</v>
      </c>
      <c r="F21" s="1050" t="s">
        <v>3558</v>
      </c>
      <c r="G21" s="1051">
        <f>IFERROR(__xludf.DUMMYFUNCTION("SPLIT(F21,""/"")"),6.0)</f>
        <v>6</v>
      </c>
      <c r="H21" s="1052">
        <f>IFERROR(__xludf.DUMMYFUNCTION("""COMPUTED_VALUE"""),9.0)</f>
        <v>9</v>
      </c>
      <c r="I21" s="104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9">
        <v>68.0</v>
      </c>
      <c r="C22" s="1050" t="s">
        <v>3559</v>
      </c>
      <c r="D22" s="1051">
        <f>IFERROR(__xludf.DUMMYFUNCTION("SPLIT(C22,""/"")"),34.0)</f>
        <v>34</v>
      </c>
      <c r="E22" s="1052">
        <f>IFERROR(__xludf.DUMMYFUNCTION("""COMPUTED_VALUE"""),68.0)</f>
        <v>68</v>
      </c>
      <c r="F22" s="1050" t="s">
        <v>3560</v>
      </c>
      <c r="G22" s="1051">
        <f>IFERROR(__xludf.DUMMYFUNCTION("SPLIT(F22,""/"")"),16.0)</f>
        <v>16</v>
      </c>
      <c r="H22" s="1052">
        <f>IFERROR(__xludf.DUMMYFUNCTION("""COMPUTED_VALUE"""),68.0)</f>
        <v>68</v>
      </c>
      <c r="I22" s="104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9">
        <v>21.0</v>
      </c>
      <c r="C23" s="1050" t="s">
        <v>3561</v>
      </c>
      <c r="D23" s="1051">
        <f>IFERROR(__xludf.DUMMYFUNCTION("SPLIT(C23,""/"")"),8.0)</f>
        <v>8</v>
      </c>
      <c r="E23" s="1052">
        <f>IFERROR(__xludf.DUMMYFUNCTION("""COMPUTED_VALUE"""),21.0)</f>
        <v>21</v>
      </c>
      <c r="F23" s="1050" t="s">
        <v>3562</v>
      </c>
      <c r="G23" s="1051">
        <f>IFERROR(__xludf.DUMMYFUNCTION("SPLIT(F23,""/"")"),9.0)</f>
        <v>9</v>
      </c>
      <c r="H23" s="1052">
        <f>IFERROR(__xludf.DUMMYFUNCTION("""COMPUTED_VALUE"""),21.0)</f>
        <v>21</v>
      </c>
      <c r="I23" s="104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9">
        <v>20.0</v>
      </c>
      <c r="C24" s="1050" t="s">
        <v>3563</v>
      </c>
      <c r="D24" s="1051">
        <f>IFERROR(__xludf.DUMMYFUNCTION("SPLIT(C24,""/"")"),10.0)</f>
        <v>10</v>
      </c>
      <c r="E24" s="1052">
        <f>IFERROR(__xludf.DUMMYFUNCTION("""COMPUTED_VALUE"""),20.0)</f>
        <v>20</v>
      </c>
      <c r="F24" s="1050" t="s">
        <v>3564</v>
      </c>
      <c r="G24" s="1051">
        <f>IFERROR(__xludf.DUMMYFUNCTION("SPLIT(F24,""/"")"),3.0)</f>
        <v>3</v>
      </c>
      <c r="H24" s="1052">
        <f>IFERROR(__xludf.DUMMYFUNCTION("""COMPUTED_VALUE"""),20.0)</f>
        <v>20</v>
      </c>
      <c r="I24" s="104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9">
        <v>85.0</v>
      </c>
      <c r="C25" s="1050" t="s">
        <v>3565</v>
      </c>
      <c r="D25" s="1051">
        <f>IFERROR(__xludf.DUMMYFUNCTION("SPLIT(C25,""/"")"),31.0)</f>
        <v>31</v>
      </c>
      <c r="E25" s="1052">
        <f>IFERROR(__xludf.DUMMYFUNCTION("""COMPUTED_VALUE"""),85.0)</f>
        <v>85</v>
      </c>
      <c r="F25" s="1050" t="s">
        <v>3566</v>
      </c>
      <c r="G25" s="1051">
        <f>IFERROR(__xludf.DUMMYFUNCTION("SPLIT(F25,""/"")"),27.0)</f>
        <v>27</v>
      </c>
      <c r="H25" s="1052">
        <f>IFERROR(__xludf.DUMMYFUNCTION("""COMPUTED_VALUE"""),85.0)</f>
        <v>85</v>
      </c>
      <c r="I25" s="104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9">
        <v>229.0</v>
      </c>
      <c r="C26" s="1050" t="s">
        <v>3567</v>
      </c>
      <c r="D26" s="1051">
        <f>IFERROR(__xludf.DUMMYFUNCTION("SPLIT(C26,""/"")"),98.0)</f>
        <v>98</v>
      </c>
      <c r="E26" s="1052">
        <f>IFERROR(__xludf.DUMMYFUNCTION("""COMPUTED_VALUE"""),229.0)</f>
        <v>229</v>
      </c>
      <c r="F26" s="1050" t="s">
        <v>3568</v>
      </c>
      <c r="G26" s="1051">
        <f>IFERROR(__xludf.DUMMYFUNCTION("SPLIT(F26,""/"")"),86.0)</f>
        <v>86</v>
      </c>
      <c r="H26" s="1052">
        <f>IFERROR(__xludf.DUMMYFUNCTION("""COMPUTED_VALUE"""),229.0)</f>
        <v>229</v>
      </c>
      <c r="I26" s="104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9">
        <v>182.0</v>
      </c>
      <c r="C27" s="1050" t="s">
        <v>3569</v>
      </c>
      <c r="D27" s="1051">
        <f>IFERROR(__xludf.DUMMYFUNCTION("SPLIT(C27,""/"")"),103.0)</f>
        <v>103</v>
      </c>
      <c r="E27" s="1052">
        <f>IFERROR(__xludf.DUMMYFUNCTION("""COMPUTED_VALUE"""),182.0)</f>
        <v>182</v>
      </c>
      <c r="F27" s="1050" t="s">
        <v>3570</v>
      </c>
      <c r="G27" s="1051">
        <f>IFERROR(__xludf.DUMMYFUNCTION("SPLIT(F27,""/"")"),10.0)</f>
        <v>10</v>
      </c>
      <c r="H27" s="1052">
        <f>IFERROR(__xludf.DUMMYFUNCTION("""COMPUTED_VALUE"""),182.0)</f>
        <v>182</v>
      </c>
      <c r="I27" s="104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9">
        <v>14.0</v>
      </c>
      <c r="C28" s="1050" t="s">
        <v>3571</v>
      </c>
      <c r="D28" s="1051">
        <f>IFERROR(__xludf.DUMMYFUNCTION("SPLIT(C28,""/"")"),7.0)</f>
        <v>7</v>
      </c>
      <c r="E28" s="1052">
        <f>IFERROR(__xludf.DUMMYFUNCTION("""COMPUTED_VALUE"""),14.0)</f>
        <v>14</v>
      </c>
      <c r="F28" s="1050" t="s">
        <v>3572</v>
      </c>
      <c r="G28" s="1051">
        <f>IFERROR(__xludf.DUMMYFUNCTION("SPLIT(F28,""/"")"),3.0)</f>
        <v>3</v>
      </c>
      <c r="H28" s="1052">
        <f>IFERROR(__xludf.DUMMYFUNCTION("""COMPUTED_VALUE"""),14.0)</f>
        <v>14</v>
      </c>
      <c r="I28" s="104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9">
        <v>15.0</v>
      </c>
      <c r="C29" s="1050" t="s">
        <v>3573</v>
      </c>
      <c r="D29" s="1051">
        <f>IFERROR(__xludf.DUMMYFUNCTION("SPLIT(C29,""/"")"),8.0)</f>
        <v>8</v>
      </c>
      <c r="E29" s="1052">
        <f>IFERROR(__xludf.DUMMYFUNCTION("""COMPUTED_VALUE"""),15.0)</f>
        <v>15</v>
      </c>
      <c r="F29" s="1050" t="s">
        <v>3574</v>
      </c>
      <c r="G29" s="1051">
        <f>IFERROR(__xludf.DUMMYFUNCTION("SPLIT(F29,""/"")"),2.0)</f>
        <v>2</v>
      </c>
      <c r="H29" s="1052">
        <f>IFERROR(__xludf.DUMMYFUNCTION("""COMPUTED_VALUE"""),15.0)</f>
        <v>15</v>
      </c>
      <c r="I29" s="1049">
        <v>3.0</v>
      </c>
      <c r="J29" s="363" t="s">
        <v>3575</v>
      </c>
      <c r="K29" s="358" t="str">
        <f t="shared" si="1"/>
        <v>na%</v>
      </c>
    </row>
    <row r="30">
      <c r="A30" s="364" t="s">
        <v>1062</v>
      </c>
      <c r="B30" s="1049">
        <v>0.0</v>
      </c>
      <c r="C30" s="1050" t="s">
        <v>3576</v>
      </c>
      <c r="D30" s="1051">
        <f>IFERROR(__xludf.DUMMYFUNCTION("SPLIT(C30,""/"")"),0.0)</f>
        <v>0</v>
      </c>
      <c r="E30" s="1052">
        <f>IFERROR(__xludf.DUMMYFUNCTION("""COMPUTED_VALUE"""),0.0)</f>
        <v>0</v>
      </c>
      <c r="F30" s="1050" t="s">
        <v>3576</v>
      </c>
      <c r="G30" s="1051">
        <f>IFERROR(__xludf.DUMMYFUNCTION("SPLIT(F30,""/"")"),0.0)</f>
        <v>0</v>
      </c>
      <c r="H30" s="1052">
        <f>IFERROR(__xludf.DUMMYFUNCTION("""COMPUTED_VALUE"""),0.0)</f>
        <v>0</v>
      </c>
      <c r="I30" s="1049">
        <v>0.0</v>
      </c>
      <c r="J30" s="363" t="s">
        <v>3575</v>
      </c>
      <c r="K30" s="358" t="str">
        <f t="shared" si="1"/>
        <v>na%</v>
      </c>
    </row>
    <row r="31">
      <c r="A31" s="364" t="s">
        <v>1063</v>
      </c>
      <c r="B31" s="1049">
        <v>48.0</v>
      </c>
      <c r="C31" s="1050" t="s">
        <v>3577</v>
      </c>
      <c r="D31" s="1051">
        <f>IFERROR(__xludf.DUMMYFUNCTION("SPLIT(C31,""/"")"),18.0)</f>
        <v>18</v>
      </c>
      <c r="E31" s="1052">
        <f>IFERROR(__xludf.DUMMYFUNCTION("""COMPUTED_VALUE"""),48.0)</f>
        <v>48</v>
      </c>
      <c r="F31" s="1050" t="s">
        <v>3578</v>
      </c>
      <c r="G31" s="1051">
        <f>IFERROR(__xludf.DUMMYFUNCTION("SPLIT(F31,""/"")"),15.0)</f>
        <v>15</v>
      </c>
      <c r="H31" s="1052">
        <f>IFERROR(__xludf.DUMMYFUNCTION("""COMPUTED_VALUE"""),48.0)</f>
        <v>48</v>
      </c>
      <c r="I31" s="104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9">
        <v>232.0</v>
      </c>
      <c r="C32" s="1050" t="s">
        <v>3579</v>
      </c>
      <c r="D32" s="1051">
        <f>IFERROR(__xludf.DUMMYFUNCTION("SPLIT(C32,""/"")"),110.0)</f>
        <v>110</v>
      </c>
      <c r="E32" s="1052">
        <f>IFERROR(__xludf.DUMMYFUNCTION("""COMPUTED_VALUE"""),232.0)</f>
        <v>232</v>
      </c>
      <c r="F32" s="1050" t="s">
        <v>3580</v>
      </c>
      <c r="G32" s="1051">
        <f>IFERROR(__xludf.DUMMYFUNCTION("SPLIT(F32,""/"")"),86.0)</f>
        <v>86</v>
      </c>
      <c r="H32" s="1052">
        <f>IFERROR(__xludf.DUMMYFUNCTION("""COMPUTED_VALUE"""),232.0)</f>
        <v>232</v>
      </c>
      <c r="I32" s="104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9">
        <v>21.0</v>
      </c>
      <c r="C33" s="1050" t="s">
        <v>3581</v>
      </c>
      <c r="D33" s="1051">
        <f>IFERROR(__xludf.DUMMYFUNCTION("SPLIT(C33,""/"")"),7.0)</f>
        <v>7</v>
      </c>
      <c r="E33" s="1052">
        <f>IFERROR(__xludf.DUMMYFUNCTION("""COMPUTED_VALUE"""),21.0)</f>
        <v>21</v>
      </c>
      <c r="F33" s="1050" t="s">
        <v>3581</v>
      </c>
      <c r="G33" s="1051">
        <f>IFERROR(__xludf.DUMMYFUNCTION("SPLIT(F33,""/"")"),7.0)</f>
        <v>7</v>
      </c>
      <c r="H33" s="1052">
        <f>IFERROR(__xludf.DUMMYFUNCTION("""COMPUTED_VALUE"""),21.0)</f>
        <v>21</v>
      </c>
      <c r="I33" s="104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9">
        <v>1.0</v>
      </c>
      <c r="C34" s="1050" t="s">
        <v>3582</v>
      </c>
      <c r="D34" s="1051">
        <f>IFERROR(__xludf.DUMMYFUNCTION("SPLIT(C34,""/"")"),1.0)</f>
        <v>1</v>
      </c>
      <c r="E34" s="1052">
        <f>IFERROR(__xludf.DUMMYFUNCTION("""COMPUTED_VALUE"""),1.0)</f>
        <v>1</v>
      </c>
      <c r="F34" s="1050" t="s">
        <v>3583</v>
      </c>
      <c r="G34" s="1051">
        <f>IFERROR(__xludf.DUMMYFUNCTION("SPLIT(F34,""/"")"),0.0)</f>
        <v>0</v>
      </c>
      <c r="H34" s="1052">
        <f>IFERROR(__xludf.DUMMYFUNCTION("""COMPUTED_VALUE"""),1.0)</f>
        <v>1</v>
      </c>
      <c r="I34" s="104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9">
        <v>20.0</v>
      </c>
      <c r="C35" s="1050" t="s">
        <v>3584</v>
      </c>
      <c r="D35" s="1051">
        <f>IFERROR(__xludf.DUMMYFUNCTION("SPLIT(C35,""/"")"),15.0)</f>
        <v>15</v>
      </c>
      <c r="E35" s="1052">
        <f>IFERROR(__xludf.DUMMYFUNCTION("""COMPUTED_VALUE"""),20.0)</f>
        <v>20</v>
      </c>
      <c r="F35" s="1050" t="s">
        <v>3585</v>
      </c>
      <c r="G35" s="1051">
        <f>IFERROR(__xludf.DUMMYFUNCTION("SPLIT(F35,""/"")"),0.0)</f>
        <v>0</v>
      </c>
      <c r="H35" s="1052">
        <f>IFERROR(__xludf.DUMMYFUNCTION("""COMPUTED_VALUE"""),20.0)</f>
        <v>20</v>
      </c>
      <c r="I35" s="104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9">
        <v>111.0</v>
      </c>
      <c r="C36" s="1050" t="s">
        <v>3586</v>
      </c>
      <c r="D36" s="1051">
        <f>IFERROR(__xludf.DUMMYFUNCTION("SPLIT(C36,""/"")"),32.0)</f>
        <v>32</v>
      </c>
      <c r="E36" s="1052">
        <f>IFERROR(__xludf.DUMMYFUNCTION("""COMPUTED_VALUE"""),111.0)</f>
        <v>111</v>
      </c>
      <c r="F36" s="1050" t="s">
        <v>3587</v>
      </c>
      <c r="G36" s="1051">
        <f>IFERROR(__xludf.DUMMYFUNCTION("SPLIT(F36,""/"")"),60.0)</f>
        <v>60</v>
      </c>
      <c r="H36" s="1052">
        <f>IFERROR(__xludf.DUMMYFUNCTION("""COMPUTED_VALUE"""),111.0)</f>
        <v>111</v>
      </c>
      <c r="I36" s="104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9">
        <v>12.0</v>
      </c>
      <c r="C37" s="1050" t="s">
        <v>3588</v>
      </c>
      <c r="D37" s="1051">
        <f>IFERROR(__xludf.DUMMYFUNCTION("SPLIT(C37,""/"")"),2.0)</f>
        <v>2</v>
      </c>
      <c r="E37" s="1052">
        <f>IFERROR(__xludf.DUMMYFUNCTION("""COMPUTED_VALUE"""),12.0)</f>
        <v>12</v>
      </c>
      <c r="F37" s="1050" t="s">
        <v>3589</v>
      </c>
      <c r="G37" s="1051">
        <f>IFERROR(__xludf.DUMMYFUNCTION("SPLIT(F37,""/"")"),5.0)</f>
        <v>5</v>
      </c>
      <c r="H37" s="1052">
        <f>IFERROR(__xludf.DUMMYFUNCTION("""COMPUTED_VALUE"""),12.0)</f>
        <v>12</v>
      </c>
      <c r="I37" s="104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9">
        <v>41.0</v>
      </c>
      <c r="C38" s="1050" t="s">
        <v>3590</v>
      </c>
      <c r="D38" s="1051">
        <f>IFERROR(__xludf.DUMMYFUNCTION("SPLIT(C38,""/"")"),23.0)</f>
        <v>23</v>
      </c>
      <c r="E38" s="1052">
        <f>IFERROR(__xludf.DUMMYFUNCTION("""COMPUTED_VALUE"""),41.0)</f>
        <v>41</v>
      </c>
      <c r="F38" s="1050" t="s">
        <v>3591</v>
      </c>
      <c r="G38" s="1051">
        <f>IFERROR(__xludf.DUMMYFUNCTION("SPLIT(F38,""/"")"),13.0)</f>
        <v>13</v>
      </c>
      <c r="H38" s="1052">
        <f>IFERROR(__xludf.DUMMYFUNCTION("""COMPUTED_VALUE"""),41.0)</f>
        <v>41</v>
      </c>
      <c r="I38" s="104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9">
        <v>48.0</v>
      </c>
      <c r="C39" s="1053" t="s">
        <v>3592</v>
      </c>
      <c r="D39" s="1051">
        <f>IFERROR(__xludf.DUMMYFUNCTION("SPLIT(C39,""/"")"),16.0)</f>
        <v>16</v>
      </c>
      <c r="E39" s="1052">
        <f>IFERROR(__xludf.DUMMYFUNCTION("""COMPUTED_VALUE"""),48.0)</f>
        <v>48</v>
      </c>
      <c r="F39" s="1053" t="s">
        <v>3593</v>
      </c>
      <c r="G39" s="1051">
        <f>IFERROR(__xludf.DUMMYFUNCTION("SPLIT(F39,""/"")"),26.0)</f>
        <v>26</v>
      </c>
      <c r="H39" s="1052">
        <f>IFERROR(__xludf.DUMMYFUNCTION("""COMPUTED_VALUE"""),48.0)</f>
        <v>48</v>
      </c>
      <c r="I39" s="104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54">
        <v>123.0</v>
      </c>
      <c r="C40" s="1055" t="s">
        <v>3594</v>
      </c>
      <c r="D40" s="1051">
        <f>IFERROR(__xludf.DUMMYFUNCTION("SPLIT(C40,""/"")"),53.0)</f>
        <v>53</v>
      </c>
      <c r="E40" s="611">
        <f>IFERROR(__xludf.DUMMYFUNCTION("""COMPUTED_VALUE"""),123.0)</f>
        <v>123</v>
      </c>
      <c r="F40" s="1055" t="s">
        <v>3595</v>
      </c>
      <c r="G40" s="1051">
        <f>IFERROR(__xludf.DUMMYFUNCTION("SPLIT(F40,""/"")"),49.0)</f>
        <v>49</v>
      </c>
      <c r="H40" s="611">
        <f>IFERROR(__xludf.DUMMYFUNCTION("""COMPUTED_VALUE"""),123.0)</f>
        <v>123</v>
      </c>
      <c r="I40" s="1056">
        <v>22.0</v>
      </c>
      <c r="J40" s="105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57" t="s">
        <v>69</v>
      </c>
      <c r="B41" s="1058">
        <v>12.0</v>
      </c>
      <c r="C41" s="1050" t="s">
        <v>3596</v>
      </c>
      <c r="D41" s="1051">
        <f>IFERROR(__xludf.DUMMYFUNCTION("SPLIT(C41,""/"")"),7.0)</f>
        <v>7</v>
      </c>
      <c r="E41" s="851">
        <f>IFERROR(__xludf.DUMMYFUNCTION("""COMPUTED_VALUE"""),12.0)</f>
        <v>12</v>
      </c>
      <c r="F41" s="1050" t="s">
        <v>3597</v>
      </c>
      <c r="G41" s="105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49">
        <v>22.0</v>
      </c>
      <c r="C42" s="1050" t="s">
        <v>3598</v>
      </c>
      <c r="D42" s="1051">
        <f>IFERROR(__xludf.DUMMYFUNCTION("SPLIT(C42,""/"")"),8.0)</f>
        <v>8</v>
      </c>
      <c r="E42" s="1052">
        <f>IFERROR(__xludf.DUMMYFUNCTION("""COMPUTED_VALUE"""),22.0)</f>
        <v>22</v>
      </c>
      <c r="F42" s="1050" t="s">
        <v>3598</v>
      </c>
      <c r="G42" s="1051">
        <f>IFERROR(__xludf.DUMMYFUNCTION("SPLIT(F42,""/"")"),8.0)</f>
        <v>8</v>
      </c>
      <c r="H42" s="1052">
        <f>IFERROR(__xludf.DUMMYFUNCTION("""COMPUTED_VALUE"""),22.0)</f>
        <v>22</v>
      </c>
      <c r="I42" s="104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9">
        <v>218.0</v>
      </c>
      <c r="C43" s="1050" t="s">
        <v>3599</v>
      </c>
      <c r="D43" s="1051">
        <f>IFERROR(__xludf.DUMMYFUNCTION("SPLIT(C43,""/"")"),90.0)</f>
        <v>90</v>
      </c>
      <c r="E43" s="1052">
        <f>IFERROR(__xludf.DUMMYFUNCTION("""COMPUTED_VALUE"""),218.0)</f>
        <v>218</v>
      </c>
      <c r="F43" s="1050" t="s">
        <v>3600</v>
      </c>
      <c r="G43" s="1051">
        <f>IFERROR(__xludf.DUMMYFUNCTION("SPLIT(F43,""/"")"),83.0)</f>
        <v>83</v>
      </c>
      <c r="H43" s="1052">
        <f>IFERROR(__xludf.DUMMYFUNCTION("""COMPUTED_VALUE"""),218.0)</f>
        <v>218</v>
      </c>
      <c r="I43" s="104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9">
        <v>14.0</v>
      </c>
      <c r="C44" s="1050" t="s">
        <v>3601</v>
      </c>
      <c r="D44" s="1051">
        <f>IFERROR(__xludf.DUMMYFUNCTION("SPLIT(C44,""/"")"),10.0)</f>
        <v>10</v>
      </c>
      <c r="E44" s="1052">
        <f>IFERROR(__xludf.DUMMYFUNCTION("""COMPUTED_VALUE"""),14.0)</f>
        <v>14</v>
      </c>
      <c r="F44" s="1050" t="s">
        <v>3602</v>
      </c>
      <c r="G44" s="1051">
        <f>IFERROR(__xludf.DUMMYFUNCTION("SPLIT(F44,""/"")"),0.0)</f>
        <v>0</v>
      </c>
      <c r="H44" s="1052">
        <f>IFERROR(__xludf.DUMMYFUNCTION("""COMPUTED_VALUE"""),14.0)</f>
        <v>14</v>
      </c>
      <c r="I44" s="104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9">
        <v>51.0</v>
      </c>
      <c r="C45" s="1050" t="s">
        <v>3603</v>
      </c>
      <c r="D45" s="1051">
        <f>IFERROR(__xludf.DUMMYFUNCTION("SPLIT(C45,""/"")"),24.0)</f>
        <v>24</v>
      </c>
      <c r="E45" s="1052">
        <f>IFERROR(__xludf.DUMMYFUNCTION("""COMPUTED_VALUE"""),51.0)</f>
        <v>51</v>
      </c>
      <c r="F45" s="1050" t="s">
        <v>3604</v>
      </c>
      <c r="G45" s="1051">
        <f>IFERROR(__xludf.DUMMYFUNCTION("SPLIT(F45,""/"")"),9.0)</f>
        <v>9</v>
      </c>
      <c r="H45" s="1052">
        <f>IFERROR(__xludf.DUMMYFUNCTION("""COMPUTED_VALUE"""),51.0)</f>
        <v>51</v>
      </c>
      <c r="I45" s="104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9">
        <v>189.0</v>
      </c>
      <c r="C46" s="1050" t="s">
        <v>3605</v>
      </c>
      <c r="D46" s="1051">
        <f>IFERROR(__xludf.DUMMYFUNCTION("SPLIT(C46,""/"")"),44.0)</f>
        <v>44</v>
      </c>
      <c r="E46" s="1052">
        <f>IFERROR(__xludf.DUMMYFUNCTION("""COMPUTED_VALUE"""),189.0)</f>
        <v>189</v>
      </c>
      <c r="F46" s="1050" t="s">
        <v>3606</v>
      </c>
      <c r="G46" s="1051">
        <f>IFERROR(__xludf.DUMMYFUNCTION("SPLIT(F46,""/"")"),98.0)</f>
        <v>98</v>
      </c>
      <c r="H46" s="1052">
        <f>IFERROR(__xludf.DUMMYFUNCTION("""COMPUTED_VALUE"""),189.0)</f>
        <v>189</v>
      </c>
      <c r="I46" s="104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9">
        <v>34.0</v>
      </c>
      <c r="C47" s="1050" t="s">
        <v>3607</v>
      </c>
      <c r="D47" s="1051">
        <f>IFERROR(__xludf.DUMMYFUNCTION("SPLIT(C47,""/"")"),23.0)</f>
        <v>23</v>
      </c>
      <c r="E47" s="1052">
        <f>IFERROR(__xludf.DUMMYFUNCTION("""COMPUTED_VALUE"""),34.0)</f>
        <v>34</v>
      </c>
      <c r="F47" s="1050" t="s">
        <v>3608</v>
      </c>
      <c r="G47" s="1051">
        <f>IFERROR(__xludf.DUMMYFUNCTION("SPLIT(F47,""/"")"),2.0)</f>
        <v>2</v>
      </c>
      <c r="H47" s="1052">
        <f>IFERROR(__xludf.DUMMYFUNCTION("""COMPUTED_VALUE"""),34.0)</f>
        <v>34</v>
      </c>
      <c r="I47" s="104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9">
        <v>25.0</v>
      </c>
      <c r="C48" s="1050" t="s">
        <v>3609</v>
      </c>
      <c r="D48" s="1051">
        <f>IFERROR(__xludf.DUMMYFUNCTION("SPLIT(C48,""/"")"),12.0)</f>
        <v>12</v>
      </c>
      <c r="E48" s="1052">
        <f>IFERROR(__xludf.DUMMYFUNCTION("""COMPUTED_VALUE"""),25.0)</f>
        <v>25</v>
      </c>
      <c r="F48" s="1050" t="s">
        <v>3610</v>
      </c>
      <c r="G48" s="1051">
        <f>IFERROR(__xludf.DUMMYFUNCTION("SPLIT(F48,""/"")"),9.0)</f>
        <v>9</v>
      </c>
      <c r="H48" s="1052">
        <f>IFERROR(__xludf.DUMMYFUNCTION("""COMPUTED_VALUE"""),25.0)</f>
        <v>25</v>
      </c>
      <c r="I48" s="104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9">
        <v>42.0</v>
      </c>
      <c r="C49" s="1050" t="s">
        <v>3611</v>
      </c>
      <c r="D49" s="1051">
        <f>IFERROR(__xludf.DUMMYFUNCTION("SPLIT(C49,""/"")"),12.0)</f>
        <v>12</v>
      </c>
      <c r="E49" s="1052">
        <f>IFERROR(__xludf.DUMMYFUNCTION("""COMPUTED_VALUE"""),42.0)</f>
        <v>42</v>
      </c>
      <c r="F49" s="1050" t="s">
        <v>3612</v>
      </c>
      <c r="G49" s="1051">
        <f>IFERROR(__xludf.DUMMYFUNCTION("SPLIT(F49,""/"")"),20.0)</f>
        <v>20</v>
      </c>
      <c r="H49" s="1052">
        <f>IFERROR(__xludf.DUMMYFUNCTION("""COMPUTED_VALUE"""),42.0)</f>
        <v>42</v>
      </c>
      <c r="I49" s="104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9">
        <v>72.0</v>
      </c>
      <c r="C50" s="1050" t="s">
        <v>3613</v>
      </c>
      <c r="D50" s="1051">
        <f>IFERROR(__xludf.DUMMYFUNCTION("SPLIT(C50,""/"")"),28.0)</f>
        <v>28</v>
      </c>
      <c r="E50" s="1052">
        <f>IFERROR(__xludf.DUMMYFUNCTION("""COMPUTED_VALUE"""),72.0)</f>
        <v>72</v>
      </c>
      <c r="F50" s="1050" t="s">
        <v>3613</v>
      </c>
      <c r="G50" s="1051">
        <f>IFERROR(__xludf.DUMMYFUNCTION("SPLIT(F50,""/"")"),28.0)</f>
        <v>28</v>
      </c>
      <c r="H50" s="1052">
        <f>IFERROR(__xludf.DUMMYFUNCTION("""COMPUTED_VALUE"""),72.0)</f>
        <v>72</v>
      </c>
      <c r="I50" s="104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9">
        <v>1.0</v>
      </c>
      <c r="C51" s="1050" t="s">
        <v>3582</v>
      </c>
      <c r="D51" s="1051">
        <f>IFERROR(__xludf.DUMMYFUNCTION("SPLIT(C51,""/"")"),1.0)</f>
        <v>1</v>
      </c>
      <c r="E51" s="1052">
        <f>IFERROR(__xludf.DUMMYFUNCTION("""COMPUTED_VALUE"""),1.0)</f>
        <v>1</v>
      </c>
      <c r="F51" s="1050" t="s">
        <v>3583</v>
      </c>
      <c r="G51" s="1051">
        <f>IFERROR(__xludf.DUMMYFUNCTION("SPLIT(F51,""/"")"),0.0)</f>
        <v>0</v>
      </c>
      <c r="H51" s="1052">
        <f>IFERROR(__xludf.DUMMYFUNCTION("""COMPUTED_VALUE"""),1.0)</f>
        <v>1</v>
      </c>
      <c r="I51" s="104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9">
        <v>56.0</v>
      </c>
      <c r="C52" s="1050" t="s">
        <v>3614</v>
      </c>
      <c r="D52" s="1051">
        <f>IFERROR(__xludf.DUMMYFUNCTION("SPLIT(C52,""/"")"),17.0)</f>
        <v>17</v>
      </c>
      <c r="E52" s="1052">
        <f>IFERROR(__xludf.DUMMYFUNCTION("""COMPUTED_VALUE"""),56.0)</f>
        <v>56</v>
      </c>
      <c r="F52" s="1050" t="s">
        <v>3615</v>
      </c>
      <c r="G52" s="1051">
        <f>IFERROR(__xludf.DUMMYFUNCTION("SPLIT(F52,""/"")"),26.0)</f>
        <v>26</v>
      </c>
      <c r="H52" s="1052">
        <f>IFERROR(__xludf.DUMMYFUNCTION("""COMPUTED_VALUE"""),56.0)</f>
        <v>56</v>
      </c>
      <c r="I52" s="104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9">
        <v>14.0</v>
      </c>
      <c r="C53" s="1050" t="s">
        <v>3616</v>
      </c>
      <c r="D53" s="1051">
        <f>IFERROR(__xludf.DUMMYFUNCTION("SPLIT(C53,""/"")"),6.0)</f>
        <v>6</v>
      </c>
      <c r="E53" s="1052">
        <f>IFERROR(__xludf.DUMMYFUNCTION("""COMPUTED_VALUE"""),14.0)</f>
        <v>14</v>
      </c>
      <c r="F53" s="1050" t="s">
        <v>3571</v>
      </c>
      <c r="G53" s="1051">
        <f>IFERROR(__xludf.DUMMYFUNCTION("SPLIT(F53,""/"")"),7.0)</f>
        <v>7</v>
      </c>
      <c r="H53" s="1052">
        <f>IFERROR(__xludf.DUMMYFUNCTION("""COMPUTED_VALUE"""),14.0)</f>
        <v>14</v>
      </c>
      <c r="I53" s="104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9">
        <v>39.0</v>
      </c>
      <c r="C54" s="1050" t="s">
        <v>3617</v>
      </c>
      <c r="D54" s="1051">
        <f>IFERROR(__xludf.DUMMYFUNCTION("SPLIT(C54,""/"")"),7.0)</f>
        <v>7</v>
      </c>
      <c r="E54" s="1052">
        <f>IFERROR(__xludf.DUMMYFUNCTION("""COMPUTED_VALUE"""),39.0)</f>
        <v>39</v>
      </c>
      <c r="F54" s="1050" t="s">
        <v>3618</v>
      </c>
      <c r="G54" s="1051">
        <f>IFERROR(__xludf.DUMMYFUNCTION("SPLIT(F54,""/"")"),22.0)</f>
        <v>22</v>
      </c>
      <c r="H54" s="1052">
        <f>IFERROR(__xludf.DUMMYFUNCTION("""COMPUTED_VALUE"""),39.0)</f>
        <v>39</v>
      </c>
      <c r="I54" s="104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9">
        <v>42.0</v>
      </c>
      <c r="C55" s="1050" t="s">
        <v>3619</v>
      </c>
      <c r="D55" s="1051">
        <f>IFERROR(__xludf.DUMMYFUNCTION("SPLIT(C55,""/"")"),17.0)</f>
        <v>17</v>
      </c>
      <c r="E55" s="1052">
        <f>IFERROR(__xludf.DUMMYFUNCTION("""COMPUTED_VALUE"""),42.0)</f>
        <v>42</v>
      </c>
      <c r="F55" s="1050" t="s">
        <v>3620</v>
      </c>
      <c r="G55" s="1051">
        <f>IFERROR(__xludf.DUMMYFUNCTION("SPLIT(F55,""/"")"),18.0)</f>
        <v>18</v>
      </c>
      <c r="H55" s="1052">
        <f>IFERROR(__xludf.DUMMYFUNCTION("""COMPUTED_VALUE"""),42.0)</f>
        <v>42</v>
      </c>
      <c r="I55" s="104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9">
        <v>29.0</v>
      </c>
      <c r="C56" s="1050" t="s">
        <v>3621</v>
      </c>
      <c r="D56" s="1051">
        <f>IFERROR(__xludf.DUMMYFUNCTION("SPLIT(C56,""/"")"),18.0)</f>
        <v>18</v>
      </c>
      <c r="E56" s="1052">
        <f>IFERROR(__xludf.DUMMYFUNCTION("""COMPUTED_VALUE"""),29.0)</f>
        <v>29</v>
      </c>
      <c r="F56" s="1050" t="s">
        <v>3622</v>
      </c>
      <c r="G56" s="1051">
        <f>IFERROR(__xludf.DUMMYFUNCTION("SPLIT(F56,""/"")"),1.0)</f>
        <v>1</v>
      </c>
      <c r="H56" s="1052">
        <f>IFERROR(__xludf.DUMMYFUNCTION("""COMPUTED_VALUE"""),29.0)</f>
        <v>29</v>
      </c>
      <c r="I56" s="104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9">
        <v>109.0</v>
      </c>
      <c r="C57" s="1050" t="s">
        <v>3623</v>
      </c>
      <c r="D57" s="1051">
        <f>IFERROR(__xludf.DUMMYFUNCTION("SPLIT(C57,""/"")"),48.0)</f>
        <v>48</v>
      </c>
      <c r="E57" s="1052">
        <f>IFERROR(__xludf.DUMMYFUNCTION("""COMPUTED_VALUE"""),109.0)</f>
        <v>109</v>
      </c>
      <c r="F57" s="1050" t="s">
        <v>3624</v>
      </c>
      <c r="G57" s="1051">
        <f>IFERROR(__xludf.DUMMYFUNCTION("SPLIT(F57,""/"")"),46.0)</f>
        <v>46</v>
      </c>
      <c r="H57" s="1052">
        <f>IFERROR(__xludf.DUMMYFUNCTION("""COMPUTED_VALUE"""),109.0)</f>
        <v>109</v>
      </c>
      <c r="I57" s="104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9">
        <v>21.0</v>
      </c>
      <c r="C58" s="1050" t="s">
        <v>3562</v>
      </c>
      <c r="D58" s="1051">
        <f>IFERROR(__xludf.DUMMYFUNCTION("SPLIT(C58,""/"")"),9.0)</f>
        <v>9</v>
      </c>
      <c r="E58" s="1052">
        <f>IFERROR(__xludf.DUMMYFUNCTION("""COMPUTED_VALUE"""),21.0)</f>
        <v>21</v>
      </c>
      <c r="F58" s="1050" t="s">
        <v>3625</v>
      </c>
      <c r="G58" s="1051">
        <f>IFERROR(__xludf.DUMMYFUNCTION("SPLIT(F58,""/"")"),6.0)</f>
        <v>6</v>
      </c>
      <c r="H58" s="1052">
        <f>IFERROR(__xludf.DUMMYFUNCTION("""COMPUTED_VALUE"""),21.0)</f>
        <v>21</v>
      </c>
      <c r="I58" s="104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9">
        <v>111.0</v>
      </c>
      <c r="C59" s="1050" t="s">
        <v>3626</v>
      </c>
      <c r="D59" s="1051">
        <f>IFERROR(__xludf.DUMMYFUNCTION("SPLIT(C59,""/"")"),49.0)</f>
        <v>49</v>
      </c>
      <c r="E59" s="1052">
        <f>IFERROR(__xludf.DUMMYFUNCTION("""COMPUTED_VALUE"""),111.0)</f>
        <v>111</v>
      </c>
      <c r="F59" s="1050" t="s">
        <v>3627</v>
      </c>
      <c r="G59" s="1051">
        <f>IFERROR(__xludf.DUMMYFUNCTION("SPLIT(F59,""/"")"),29.0)</f>
        <v>29</v>
      </c>
      <c r="H59" s="1052">
        <f>IFERROR(__xludf.DUMMYFUNCTION("""COMPUTED_VALUE"""),111.0)</f>
        <v>111</v>
      </c>
      <c r="I59" s="104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9">
        <v>60.0</v>
      </c>
      <c r="C60" s="1050" t="s">
        <v>3628</v>
      </c>
      <c r="D60" s="1051">
        <f>IFERROR(__xludf.DUMMYFUNCTION("SPLIT(C60,""/"")"),25.0)</f>
        <v>25</v>
      </c>
      <c r="E60" s="1052">
        <f>IFERROR(__xludf.DUMMYFUNCTION("""COMPUTED_VALUE"""),60.0)</f>
        <v>60</v>
      </c>
      <c r="F60" s="1050" t="s">
        <v>3629</v>
      </c>
      <c r="G60" s="1051">
        <f>IFERROR(__xludf.DUMMYFUNCTION("SPLIT(F60,""/"")"),21.0)</f>
        <v>21</v>
      </c>
      <c r="H60" s="1052">
        <f>IFERROR(__xludf.DUMMYFUNCTION("""COMPUTED_VALUE"""),60.0)</f>
        <v>60</v>
      </c>
      <c r="I60" s="104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9">
        <v>57.0</v>
      </c>
      <c r="C61" s="1050" t="s">
        <v>3630</v>
      </c>
      <c r="D61" s="1051">
        <f>IFERROR(__xludf.DUMMYFUNCTION("SPLIT(C61,""/"")"),21.0)</f>
        <v>21</v>
      </c>
      <c r="E61" s="1052">
        <f>IFERROR(__xludf.DUMMYFUNCTION("""COMPUTED_VALUE"""),57.0)</f>
        <v>57</v>
      </c>
      <c r="F61" s="1050" t="s">
        <v>3631</v>
      </c>
      <c r="G61" s="1051">
        <f>IFERROR(__xludf.DUMMYFUNCTION("SPLIT(F61,""/"")"),26.0)</f>
        <v>26</v>
      </c>
      <c r="H61" s="1052">
        <f>IFERROR(__xludf.DUMMYFUNCTION("""COMPUTED_VALUE"""),57.0)</f>
        <v>57</v>
      </c>
      <c r="I61" s="104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9">
        <v>1.0</v>
      </c>
      <c r="C62" s="1050" t="s">
        <v>3582</v>
      </c>
      <c r="D62" s="1051">
        <f>IFERROR(__xludf.DUMMYFUNCTION("SPLIT(C62,""/"")"),1.0)</f>
        <v>1</v>
      </c>
      <c r="E62" s="1052">
        <f>IFERROR(__xludf.DUMMYFUNCTION("""COMPUTED_VALUE"""),1.0)</f>
        <v>1</v>
      </c>
      <c r="F62" s="1050" t="s">
        <v>3583</v>
      </c>
      <c r="G62" s="1051">
        <f>IFERROR(__xludf.DUMMYFUNCTION("SPLIT(F62,""/"")"),0.0)</f>
        <v>0</v>
      </c>
      <c r="H62" s="1052">
        <f>IFERROR(__xludf.DUMMYFUNCTION("""COMPUTED_VALUE"""),1.0)</f>
        <v>1</v>
      </c>
      <c r="I62" s="1049">
        <v>1.0</v>
      </c>
      <c r="J62" s="363" t="s">
        <v>3575</v>
      </c>
      <c r="K62" s="358" t="str">
        <f t="shared" si="1"/>
        <v>na%</v>
      </c>
    </row>
    <row r="63">
      <c r="A63" s="364" t="s">
        <v>1088</v>
      </c>
      <c r="B63" s="1049">
        <v>38.0</v>
      </c>
      <c r="C63" s="1050" t="s">
        <v>3632</v>
      </c>
      <c r="D63" s="1051">
        <f>IFERROR(__xludf.DUMMYFUNCTION("SPLIT(C63,""/"")"),21.0)</f>
        <v>21</v>
      </c>
      <c r="E63" s="1052">
        <f>IFERROR(__xludf.DUMMYFUNCTION("""COMPUTED_VALUE"""),38.0)</f>
        <v>38</v>
      </c>
      <c r="F63" s="1050" t="s">
        <v>3633</v>
      </c>
      <c r="G63" s="1051">
        <f>IFERROR(__xludf.DUMMYFUNCTION("SPLIT(F63,""/"")"),2.0)</f>
        <v>2</v>
      </c>
      <c r="H63" s="1052">
        <f>IFERROR(__xludf.DUMMYFUNCTION("""COMPUTED_VALUE"""),38.0)</f>
        <v>38</v>
      </c>
      <c r="I63" s="104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9">
        <v>63.0</v>
      </c>
      <c r="C64" s="1050" t="s">
        <v>3634</v>
      </c>
      <c r="D64" s="1051">
        <f>IFERROR(__xludf.DUMMYFUNCTION("SPLIT(C64,""/"")"),31.0)</f>
        <v>31</v>
      </c>
      <c r="E64" s="1052">
        <f>IFERROR(__xludf.DUMMYFUNCTION("""COMPUTED_VALUE"""),63.0)</f>
        <v>63</v>
      </c>
      <c r="F64" s="1050" t="s">
        <v>3635</v>
      </c>
      <c r="G64" s="1051">
        <f>IFERROR(__xludf.DUMMYFUNCTION("SPLIT(F64,""/"")"),20.0)</f>
        <v>20</v>
      </c>
      <c r="H64" s="1052">
        <f>IFERROR(__xludf.DUMMYFUNCTION("""COMPUTED_VALUE"""),63.0)</f>
        <v>63</v>
      </c>
      <c r="I64" s="104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9">
        <v>0.0</v>
      </c>
      <c r="C65" s="1050" t="s">
        <v>3576</v>
      </c>
      <c r="D65" s="1051">
        <f>IFERROR(__xludf.DUMMYFUNCTION("SPLIT(C65,""/"")"),0.0)</f>
        <v>0</v>
      </c>
      <c r="E65" s="1052">
        <f>IFERROR(__xludf.DUMMYFUNCTION("""COMPUTED_VALUE"""),0.0)</f>
        <v>0</v>
      </c>
      <c r="F65" s="1050" t="s">
        <v>3576</v>
      </c>
      <c r="G65" s="1051">
        <f>IFERROR(__xludf.DUMMYFUNCTION("SPLIT(F65,""/"")"),0.0)</f>
        <v>0</v>
      </c>
      <c r="H65" s="1052">
        <f>IFERROR(__xludf.DUMMYFUNCTION("""COMPUTED_VALUE"""),0.0)</f>
        <v>0</v>
      </c>
      <c r="I65" s="1049">
        <v>0.0</v>
      </c>
      <c r="J65" s="363" t="s">
        <v>3575</v>
      </c>
      <c r="K65" s="358" t="str">
        <f t="shared" si="1"/>
        <v>na%</v>
      </c>
    </row>
    <row r="66">
      <c r="A66" s="364" t="s">
        <v>807</v>
      </c>
      <c r="B66" s="1049">
        <v>19.0</v>
      </c>
      <c r="C66" s="1050" t="s">
        <v>3636</v>
      </c>
      <c r="D66" s="1051">
        <f>IFERROR(__xludf.DUMMYFUNCTION("SPLIT(C66,""/"")"),9.0)</f>
        <v>9</v>
      </c>
      <c r="E66" s="1052">
        <f>IFERROR(__xludf.DUMMYFUNCTION("""COMPUTED_VALUE"""),19.0)</f>
        <v>19</v>
      </c>
      <c r="F66" s="1050" t="s">
        <v>3637</v>
      </c>
      <c r="G66" s="1051">
        <f>IFERROR(__xludf.DUMMYFUNCTION("SPLIT(F66,""/"")"),2.0)</f>
        <v>2</v>
      </c>
      <c r="H66" s="1052">
        <f>IFERROR(__xludf.DUMMYFUNCTION("""COMPUTED_VALUE"""),19.0)</f>
        <v>19</v>
      </c>
      <c r="I66" s="104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9">
        <v>4.0</v>
      </c>
      <c r="C67" s="1050" t="s">
        <v>3638</v>
      </c>
      <c r="D67" s="1051">
        <f>IFERROR(__xludf.DUMMYFUNCTION("SPLIT(C67,""/"")"),1.0)</f>
        <v>1</v>
      </c>
      <c r="E67" s="1052">
        <f>IFERROR(__xludf.DUMMYFUNCTION("""COMPUTED_VALUE"""),4.0)</f>
        <v>4</v>
      </c>
      <c r="F67" s="1050" t="s">
        <v>3638</v>
      </c>
      <c r="G67" s="1051">
        <f>IFERROR(__xludf.DUMMYFUNCTION("SPLIT(F67,""/"")"),1.0)</f>
        <v>1</v>
      </c>
      <c r="H67" s="1052">
        <f>IFERROR(__xludf.DUMMYFUNCTION("""COMPUTED_VALUE"""),4.0)</f>
        <v>4</v>
      </c>
      <c r="I67" s="104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9">
        <v>44.0</v>
      </c>
      <c r="C68" s="1050" t="s">
        <v>3639</v>
      </c>
      <c r="D68" s="1051">
        <f>IFERROR(__xludf.DUMMYFUNCTION("SPLIT(C68,""/"")"),15.0)</f>
        <v>15</v>
      </c>
      <c r="E68" s="1052">
        <f>IFERROR(__xludf.DUMMYFUNCTION("""COMPUTED_VALUE"""),44.0)</f>
        <v>44</v>
      </c>
      <c r="F68" s="1050" t="s">
        <v>3639</v>
      </c>
      <c r="G68" s="1051">
        <f>IFERROR(__xludf.DUMMYFUNCTION("SPLIT(F68,""/"")"),15.0)</f>
        <v>15</v>
      </c>
      <c r="H68" s="1052">
        <f>IFERROR(__xludf.DUMMYFUNCTION("""COMPUTED_VALUE"""),44.0)</f>
        <v>44</v>
      </c>
      <c r="I68" s="104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9">
        <v>44.0</v>
      </c>
      <c r="C69" s="1050" t="s">
        <v>3640</v>
      </c>
      <c r="D69" s="1051">
        <f>IFERROR(__xludf.DUMMYFUNCTION("SPLIT(C69,""/"")"),26.0)</f>
        <v>26</v>
      </c>
      <c r="E69" s="1052">
        <f>IFERROR(__xludf.DUMMYFUNCTION("""COMPUTED_VALUE"""),44.0)</f>
        <v>44</v>
      </c>
      <c r="F69" s="1050" t="s">
        <v>3641</v>
      </c>
      <c r="G69" s="1051">
        <f>IFERROR(__xludf.DUMMYFUNCTION("SPLIT(F69,""/"")"),4.0)</f>
        <v>4</v>
      </c>
      <c r="H69" s="1052">
        <f>IFERROR(__xludf.DUMMYFUNCTION("""COMPUTED_VALUE"""),44.0)</f>
        <v>44</v>
      </c>
      <c r="I69" s="104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9">
        <v>0.0</v>
      </c>
      <c r="C70" s="1050" t="s">
        <v>3576</v>
      </c>
      <c r="D70" s="1051">
        <f>IFERROR(__xludf.DUMMYFUNCTION("SPLIT(C70,""/"")"),0.0)</f>
        <v>0</v>
      </c>
      <c r="E70" s="1052">
        <f>IFERROR(__xludf.DUMMYFUNCTION("""COMPUTED_VALUE"""),0.0)</f>
        <v>0</v>
      </c>
      <c r="F70" s="1050" t="s">
        <v>3576</v>
      </c>
      <c r="G70" s="1051">
        <f>IFERROR(__xludf.DUMMYFUNCTION("SPLIT(F70,""/"")"),0.0)</f>
        <v>0</v>
      </c>
      <c r="H70" s="1052">
        <f>IFERROR(__xludf.DUMMYFUNCTION("""COMPUTED_VALUE"""),0.0)</f>
        <v>0</v>
      </c>
      <c r="I70" s="104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9">
        <v>11.0</v>
      </c>
      <c r="C71" s="1050" t="s">
        <v>3642</v>
      </c>
      <c r="D71" s="1051">
        <f>IFERROR(__xludf.DUMMYFUNCTION("SPLIT(C71,""/"")"),10.0)</f>
        <v>10</v>
      </c>
      <c r="E71" s="1052">
        <f>IFERROR(__xludf.DUMMYFUNCTION("""COMPUTED_VALUE"""),11.0)</f>
        <v>11</v>
      </c>
      <c r="F71" s="1050" t="s">
        <v>3643</v>
      </c>
      <c r="G71" s="1051">
        <f>IFERROR(__xludf.DUMMYFUNCTION("SPLIT(F71,""/"")"),0.0)</f>
        <v>0</v>
      </c>
      <c r="H71" s="1052">
        <f>IFERROR(__xludf.DUMMYFUNCTION("""COMPUTED_VALUE"""),11.0)</f>
        <v>11</v>
      </c>
      <c r="I71" s="104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9">
        <v>25.0</v>
      </c>
      <c r="C72" s="1050" t="s">
        <v>3644</v>
      </c>
      <c r="D72" s="1051">
        <f>IFERROR(__xludf.DUMMYFUNCTION("SPLIT(C72,""/"")"),8.0)</f>
        <v>8</v>
      </c>
      <c r="E72" s="1052">
        <f>IFERROR(__xludf.DUMMYFUNCTION("""COMPUTED_VALUE"""),25.0)</f>
        <v>25</v>
      </c>
      <c r="F72" s="1050" t="s">
        <v>3609</v>
      </c>
      <c r="G72" s="1051">
        <f>IFERROR(__xludf.DUMMYFUNCTION("SPLIT(F72,""/"")"),12.0)</f>
        <v>12</v>
      </c>
      <c r="H72" s="1052">
        <f>IFERROR(__xludf.DUMMYFUNCTION("""COMPUTED_VALUE"""),25.0)</f>
        <v>25</v>
      </c>
      <c r="I72" s="104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9">
        <v>57.0</v>
      </c>
      <c r="C73" s="1050" t="s">
        <v>3645</v>
      </c>
      <c r="D73" s="1051">
        <f>IFERROR(__xludf.DUMMYFUNCTION("SPLIT(C73,""/"")"),15.0)</f>
        <v>15</v>
      </c>
      <c r="E73" s="1052">
        <f>IFERROR(__xludf.DUMMYFUNCTION("""COMPUTED_VALUE"""),57.0)</f>
        <v>57</v>
      </c>
      <c r="F73" s="1050" t="s">
        <v>3646</v>
      </c>
      <c r="G73" s="1051">
        <f>IFERROR(__xludf.DUMMYFUNCTION("SPLIT(F73,""/"")"),33.0)</f>
        <v>33</v>
      </c>
      <c r="H73" s="1052">
        <f>IFERROR(__xludf.DUMMYFUNCTION("""COMPUTED_VALUE"""),57.0)</f>
        <v>57</v>
      </c>
      <c r="I73" s="104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9">
        <v>3.0</v>
      </c>
      <c r="C74" s="1050" t="s">
        <v>3647</v>
      </c>
      <c r="D74" s="1051">
        <f>IFERROR(__xludf.DUMMYFUNCTION("SPLIT(C74,""/"")"),1.0)</f>
        <v>1</v>
      </c>
      <c r="E74" s="1052">
        <f>IFERROR(__xludf.DUMMYFUNCTION("""COMPUTED_VALUE"""),3.0)</f>
        <v>3</v>
      </c>
      <c r="F74" s="1050" t="s">
        <v>3648</v>
      </c>
      <c r="G74" s="1051">
        <f>IFERROR(__xludf.DUMMYFUNCTION("SPLIT(F74,""/"")"),2.0)</f>
        <v>2</v>
      </c>
      <c r="H74" s="1052">
        <f>IFERROR(__xludf.DUMMYFUNCTION("""COMPUTED_VALUE"""),3.0)</f>
        <v>3</v>
      </c>
      <c r="I74" s="104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9">
        <v>29.0</v>
      </c>
      <c r="C75" s="1050" t="s">
        <v>3649</v>
      </c>
      <c r="D75" s="1051">
        <f>IFERROR(__xludf.DUMMYFUNCTION("SPLIT(C75,""/"")"),9.0)</f>
        <v>9</v>
      </c>
      <c r="E75" s="1052">
        <f>IFERROR(__xludf.DUMMYFUNCTION("""COMPUTED_VALUE"""),29.0)</f>
        <v>29</v>
      </c>
      <c r="F75" s="1050" t="s">
        <v>3650</v>
      </c>
      <c r="G75" s="1051">
        <f>IFERROR(__xludf.DUMMYFUNCTION("SPLIT(F75,""/"")"),16.0)</f>
        <v>16</v>
      </c>
      <c r="H75" s="1052">
        <f>IFERROR(__xludf.DUMMYFUNCTION("""COMPUTED_VALUE"""),29.0)</f>
        <v>29</v>
      </c>
      <c r="I75" s="104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9">
        <v>24.0</v>
      </c>
      <c r="C76" s="1050" t="s">
        <v>3651</v>
      </c>
      <c r="D76" s="1051">
        <f>IFERROR(__xludf.DUMMYFUNCTION("SPLIT(C76,""/"")"),11.0)</f>
        <v>11</v>
      </c>
      <c r="E76" s="1052">
        <f>IFERROR(__xludf.DUMMYFUNCTION("""COMPUTED_VALUE"""),24.0)</f>
        <v>24</v>
      </c>
      <c r="F76" s="1050" t="s">
        <v>3652</v>
      </c>
      <c r="G76" s="1051">
        <f>IFERROR(__xludf.DUMMYFUNCTION("SPLIT(F76,""/"")"),9.0)</f>
        <v>9</v>
      </c>
      <c r="H76" s="1052">
        <f>IFERROR(__xludf.DUMMYFUNCTION("""COMPUTED_VALUE"""),24.0)</f>
        <v>24</v>
      </c>
      <c r="I76" s="104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9">
        <v>117.0</v>
      </c>
      <c r="C77" s="1050" t="s">
        <v>3653</v>
      </c>
      <c r="D77" s="1051">
        <f>IFERROR(__xludf.DUMMYFUNCTION("SPLIT(C77,""/"")"),30.0)</f>
        <v>30</v>
      </c>
      <c r="E77" s="1052">
        <f>IFERROR(__xludf.DUMMYFUNCTION("""COMPUTED_VALUE"""),117.0)</f>
        <v>117</v>
      </c>
      <c r="F77" s="1050" t="s">
        <v>3654</v>
      </c>
      <c r="G77" s="1051">
        <f>IFERROR(__xludf.DUMMYFUNCTION("SPLIT(F77,""/"")"),36.0)</f>
        <v>36</v>
      </c>
      <c r="H77" s="1052">
        <f>IFERROR(__xludf.DUMMYFUNCTION("""COMPUTED_VALUE"""),117.0)</f>
        <v>117</v>
      </c>
      <c r="I77" s="104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9">
        <v>62.0</v>
      </c>
      <c r="C78" s="1050" t="s">
        <v>3655</v>
      </c>
      <c r="D78" s="1051">
        <f>IFERROR(__xludf.DUMMYFUNCTION("SPLIT(C78,""/"")"),39.0)</f>
        <v>39</v>
      </c>
      <c r="E78" s="1052">
        <f>IFERROR(__xludf.DUMMYFUNCTION("""COMPUTED_VALUE"""),62.0)</f>
        <v>62</v>
      </c>
      <c r="F78" s="1050" t="s">
        <v>3656</v>
      </c>
      <c r="G78" s="1051">
        <f>IFERROR(__xludf.DUMMYFUNCTION("SPLIT(F78,""/"")"),4.0)</f>
        <v>4</v>
      </c>
      <c r="H78" s="1052">
        <f>IFERROR(__xludf.DUMMYFUNCTION("""COMPUTED_VALUE"""),62.0)</f>
        <v>62</v>
      </c>
      <c r="I78" s="104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9">
        <v>6.0</v>
      </c>
      <c r="C79" s="1050" t="s">
        <v>3531</v>
      </c>
      <c r="D79" s="1051">
        <f>IFERROR(__xludf.DUMMYFUNCTION("SPLIT(C79,""/"")"),3.0)</f>
        <v>3</v>
      </c>
      <c r="E79" s="1052">
        <f>IFERROR(__xludf.DUMMYFUNCTION("""COMPUTED_VALUE"""),6.0)</f>
        <v>6</v>
      </c>
      <c r="F79" s="1050" t="s">
        <v>3531</v>
      </c>
      <c r="G79" s="1051">
        <f>IFERROR(__xludf.DUMMYFUNCTION("SPLIT(F79,""/"")"),3.0)</f>
        <v>3</v>
      </c>
      <c r="H79" s="1052">
        <f>IFERROR(__xludf.DUMMYFUNCTION("""COMPUTED_VALUE"""),6.0)</f>
        <v>6</v>
      </c>
      <c r="I79" s="104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9">
        <v>21.0</v>
      </c>
      <c r="C80" s="1050" t="s">
        <v>3657</v>
      </c>
      <c r="D80" s="1051">
        <f>IFERROR(__xludf.DUMMYFUNCTION("SPLIT(C80,""/"")"),4.0)</f>
        <v>4</v>
      </c>
      <c r="E80" s="1052">
        <f>IFERROR(__xludf.DUMMYFUNCTION("""COMPUTED_VALUE"""),21.0)</f>
        <v>21</v>
      </c>
      <c r="F80" s="1050" t="s">
        <v>3581</v>
      </c>
      <c r="G80" s="1051">
        <f>IFERROR(__xludf.DUMMYFUNCTION("SPLIT(F80,""/"")"),7.0)</f>
        <v>7</v>
      </c>
      <c r="H80" s="1052">
        <f>IFERROR(__xludf.DUMMYFUNCTION("""COMPUTED_VALUE"""),21.0)</f>
        <v>21</v>
      </c>
      <c r="I80" s="104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9">
        <v>15.0</v>
      </c>
      <c r="C81" s="1050" t="s">
        <v>3658</v>
      </c>
      <c r="D81" s="1051">
        <f>IFERROR(__xludf.DUMMYFUNCTION("SPLIT(C81,""/"")"),9.0)</f>
        <v>9</v>
      </c>
      <c r="E81" s="1052">
        <f>IFERROR(__xludf.DUMMYFUNCTION("""COMPUTED_VALUE"""),15.0)</f>
        <v>15</v>
      </c>
      <c r="F81" s="1050" t="s">
        <v>3659</v>
      </c>
      <c r="G81" s="1051">
        <f>IFERROR(__xludf.DUMMYFUNCTION("SPLIT(F81,""/"")"),4.0)</f>
        <v>4</v>
      </c>
      <c r="H81" s="1052">
        <f>IFERROR(__xludf.DUMMYFUNCTION("""COMPUTED_VALUE"""),15.0)</f>
        <v>15</v>
      </c>
      <c r="I81" s="104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9">
        <v>17.0</v>
      </c>
      <c r="C82" s="1050" t="s">
        <v>3660</v>
      </c>
      <c r="D82" s="1051">
        <f>IFERROR(__xludf.DUMMYFUNCTION("SPLIT(C82,""/"")"),6.0)</f>
        <v>6</v>
      </c>
      <c r="E82" s="1052">
        <f>IFERROR(__xludf.DUMMYFUNCTION("""COMPUTED_VALUE"""),17.0)</f>
        <v>17</v>
      </c>
      <c r="F82" s="1050" t="s">
        <v>3661</v>
      </c>
      <c r="G82" s="1051">
        <f>IFERROR(__xludf.DUMMYFUNCTION("SPLIT(F82,""/"")"),9.0)</f>
        <v>9</v>
      </c>
      <c r="H82" s="1052">
        <f>IFERROR(__xludf.DUMMYFUNCTION("""COMPUTED_VALUE"""),17.0)</f>
        <v>17</v>
      </c>
      <c r="I82" s="104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9">
        <v>8.0</v>
      </c>
      <c r="C83" s="1050" t="s">
        <v>3662</v>
      </c>
      <c r="D83" s="1051">
        <f>IFERROR(__xludf.DUMMYFUNCTION("SPLIT(C83,""/"")"),5.0)</f>
        <v>5</v>
      </c>
      <c r="E83" s="1052">
        <f>IFERROR(__xludf.DUMMYFUNCTION("""COMPUTED_VALUE"""),8.0)</f>
        <v>8</v>
      </c>
      <c r="F83" s="1050" t="s">
        <v>3529</v>
      </c>
      <c r="G83" s="1051">
        <f>IFERROR(__xludf.DUMMYFUNCTION("SPLIT(F83,""/"")"),3.0)</f>
        <v>3</v>
      </c>
      <c r="H83" s="1052">
        <f>IFERROR(__xludf.DUMMYFUNCTION("""COMPUTED_VALUE"""),8.0)</f>
        <v>8</v>
      </c>
      <c r="I83" s="104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9">
        <v>24.0</v>
      </c>
      <c r="C84" s="1050" t="s">
        <v>3663</v>
      </c>
      <c r="D84" s="1051">
        <f>IFERROR(__xludf.DUMMYFUNCTION("SPLIT(C84,""/"")"),10.0)</f>
        <v>10</v>
      </c>
      <c r="E84" s="1052">
        <f>IFERROR(__xludf.DUMMYFUNCTION("""COMPUTED_VALUE"""),24.0)</f>
        <v>24</v>
      </c>
      <c r="F84" s="1050" t="s">
        <v>3664</v>
      </c>
      <c r="G84" s="1051">
        <f>IFERROR(__xludf.DUMMYFUNCTION("SPLIT(F84,""/"")"),6.0)</f>
        <v>6</v>
      </c>
      <c r="H84" s="1052">
        <f>IFERROR(__xludf.DUMMYFUNCTION("""COMPUTED_VALUE"""),24.0)</f>
        <v>24</v>
      </c>
      <c r="I84" s="104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59">
        <v>3678.0</v>
      </c>
      <c r="C85" s="1050" t="s">
        <v>3665</v>
      </c>
      <c r="D85" s="1060">
        <f>IFERROR(__xludf.DUMMYFUNCTION("SPLIT(C85,""/"")"),1535.0)</f>
        <v>1535</v>
      </c>
      <c r="E85" s="1061">
        <f>IFERROR(__xludf.DUMMYFUNCTION("""COMPUTED_VALUE"""),3678.0)</f>
        <v>3678</v>
      </c>
      <c r="F85" s="1050" t="s">
        <v>3666</v>
      </c>
      <c r="G85" s="1060">
        <f>IFERROR(__xludf.DUMMYFUNCTION("SPLIT(F85,""/"")"),1246.0)</f>
        <v>1246</v>
      </c>
      <c r="H85" s="1061">
        <f>IFERROR(__xludf.DUMMYFUNCTION("""COMPUTED_VALUE"""),3678.0)</f>
        <v>3678</v>
      </c>
      <c r="I85" s="1049">
        <v>527.0</v>
      </c>
      <c r="J85" s="363">
        <v>43.0</v>
      </c>
      <c r="K85" s="358" t="str">
        <f t="shared" si="1"/>
        <v>43%</v>
      </c>
    </row>
    <row r="86">
      <c r="B86" s="1062"/>
      <c r="C86" s="1062"/>
      <c r="D86" s="1062"/>
      <c r="E86" s="1062"/>
      <c r="F86" s="1062"/>
      <c r="G86" s="1062"/>
      <c r="H86" s="1062"/>
      <c r="I86" s="1062"/>
    </row>
    <row r="87">
      <c r="B87" s="1062"/>
      <c r="C87" s="1062"/>
      <c r="D87" s="1062"/>
      <c r="E87" s="1062"/>
      <c r="F87" s="1062"/>
      <c r="G87" s="1062"/>
      <c r="H87" s="1062"/>
      <c r="I87" s="1062"/>
    </row>
    <row r="88">
      <c r="B88" s="1062"/>
      <c r="C88" s="1062"/>
      <c r="D88" s="1062"/>
      <c r="E88" s="1062"/>
      <c r="F88" s="1062"/>
      <c r="G88" s="1062"/>
      <c r="H88" s="1062"/>
      <c r="I88" s="1062"/>
    </row>
    <row r="89">
      <c r="B89" s="1062"/>
      <c r="C89" s="1062"/>
      <c r="D89" s="1062"/>
      <c r="E89" s="1062"/>
      <c r="F89" s="1062"/>
      <c r="G89" s="1062"/>
      <c r="H89" s="1062"/>
      <c r="I89" s="1062"/>
    </row>
    <row r="90">
      <c r="B90" s="1062"/>
      <c r="C90" s="1062"/>
      <c r="D90" s="1062"/>
      <c r="E90" s="1062"/>
      <c r="F90" s="1062"/>
      <c r="G90" s="1062"/>
      <c r="H90" s="1062"/>
      <c r="I90" s="1062"/>
    </row>
    <row r="91">
      <c r="B91" s="1062"/>
      <c r="C91" s="1062"/>
      <c r="D91" s="1062"/>
      <c r="E91" s="1062"/>
      <c r="F91" s="1062"/>
      <c r="G91" s="1062"/>
      <c r="H91" s="1062"/>
      <c r="I91" s="1062"/>
    </row>
    <row r="92">
      <c r="B92" s="1062"/>
      <c r="C92" s="1062"/>
      <c r="D92" s="1062"/>
      <c r="E92" s="1062"/>
      <c r="F92" s="1062"/>
      <c r="G92" s="1062"/>
      <c r="H92" s="1062"/>
      <c r="I92" s="1062"/>
    </row>
    <row r="93">
      <c r="B93" s="1062"/>
      <c r="C93" s="1062"/>
      <c r="D93" s="1062"/>
      <c r="E93" s="1062"/>
      <c r="F93" s="1062"/>
      <c r="G93" s="1062"/>
      <c r="H93" s="1062"/>
      <c r="I93" s="1062"/>
    </row>
    <row r="94">
      <c r="B94" s="1062"/>
      <c r="C94" s="1062"/>
      <c r="D94" s="1062"/>
      <c r="E94" s="1062"/>
      <c r="F94" s="1062"/>
      <c r="G94" s="1062"/>
      <c r="H94" s="1062"/>
      <c r="I94" s="1062"/>
    </row>
    <row r="95">
      <c r="B95" s="1062"/>
      <c r="C95" s="1062"/>
      <c r="D95" s="1062"/>
      <c r="E95" s="1062"/>
      <c r="F95" s="1062"/>
      <c r="G95" s="1062"/>
      <c r="H95" s="1062"/>
      <c r="I95" s="1062"/>
    </row>
    <row r="96">
      <c r="B96" s="1062"/>
      <c r="C96" s="1062"/>
      <c r="D96" s="1062"/>
      <c r="E96" s="1062"/>
      <c r="F96" s="1062"/>
      <c r="G96" s="1062"/>
      <c r="H96" s="1062"/>
      <c r="I96" s="1062"/>
    </row>
    <row r="97">
      <c r="B97" s="1062"/>
      <c r="C97" s="1062"/>
      <c r="D97" s="1062"/>
      <c r="E97" s="1062"/>
      <c r="F97" s="1062"/>
      <c r="G97" s="1062"/>
      <c r="H97" s="1062"/>
      <c r="I97" s="1062"/>
    </row>
    <row r="98">
      <c r="B98" s="1062"/>
      <c r="C98" s="1062"/>
      <c r="D98" s="1062"/>
      <c r="E98" s="1062"/>
      <c r="F98" s="1062"/>
      <c r="G98" s="1062"/>
      <c r="H98" s="1062"/>
      <c r="I98" s="1062"/>
    </row>
    <row r="99">
      <c r="B99" s="1062"/>
      <c r="C99" s="1062"/>
      <c r="D99" s="1062"/>
      <c r="E99" s="1062"/>
      <c r="F99" s="1062"/>
      <c r="G99" s="1062"/>
      <c r="H99" s="1062"/>
      <c r="I99" s="1062"/>
    </row>
    <row r="100">
      <c r="B100" s="1062"/>
      <c r="C100" s="1062"/>
      <c r="D100" s="1062"/>
      <c r="E100" s="1062"/>
      <c r="F100" s="1062"/>
      <c r="G100" s="1062"/>
      <c r="H100" s="1062"/>
      <c r="I100" s="1062"/>
    </row>
    <row r="101">
      <c r="B101" s="1062"/>
      <c r="C101" s="1062"/>
      <c r="D101" s="1062"/>
      <c r="E101" s="1062"/>
      <c r="F101" s="1062"/>
      <c r="G101" s="1062"/>
      <c r="H101" s="1062"/>
      <c r="I101" s="1062"/>
    </row>
    <row r="102">
      <c r="B102" s="1062"/>
      <c r="C102" s="1062"/>
      <c r="D102" s="1062"/>
      <c r="E102" s="1062"/>
      <c r="F102" s="1062"/>
      <c r="G102" s="1062"/>
      <c r="H102" s="1062"/>
      <c r="I102" s="1062"/>
    </row>
    <row r="103">
      <c r="B103" s="1062"/>
      <c r="C103" s="1062"/>
      <c r="D103" s="1062"/>
      <c r="E103" s="1062"/>
      <c r="F103" s="1062"/>
      <c r="G103" s="1062"/>
      <c r="H103" s="1062"/>
      <c r="I103" s="1062"/>
    </row>
    <row r="104">
      <c r="B104" s="1062"/>
      <c r="C104" s="1062"/>
      <c r="D104" s="1062"/>
      <c r="E104" s="1062"/>
      <c r="F104" s="1062"/>
      <c r="G104" s="1062"/>
      <c r="H104" s="1062"/>
      <c r="I104" s="1062"/>
    </row>
    <row r="105">
      <c r="B105" s="1062"/>
      <c r="C105" s="1062"/>
      <c r="D105" s="1062"/>
      <c r="E105" s="1062"/>
      <c r="F105" s="1062"/>
      <c r="G105" s="1062"/>
      <c r="H105" s="1062"/>
      <c r="I105" s="1062"/>
    </row>
    <row r="106">
      <c r="B106" s="1062"/>
      <c r="C106" s="1062"/>
      <c r="D106" s="1062"/>
      <c r="E106" s="1062"/>
      <c r="F106" s="1062"/>
      <c r="G106" s="1062"/>
      <c r="H106" s="1062"/>
      <c r="I106" s="1062"/>
    </row>
    <row r="107">
      <c r="B107" s="1062"/>
      <c r="C107" s="1062"/>
      <c r="D107" s="1062"/>
      <c r="E107" s="1062"/>
      <c r="F107" s="1062"/>
      <c r="G107" s="1062"/>
      <c r="H107" s="1062"/>
      <c r="I107" s="1062"/>
    </row>
    <row r="108">
      <c r="B108" s="1062"/>
      <c r="C108" s="1062"/>
      <c r="D108" s="1062"/>
      <c r="E108" s="1062"/>
      <c r="F108" s="1062"/>
      <c r="G108" s="1062"/>
      <c r="H108" s="1062"/>
      <c r="I108" s="1062"/>
    </row>
    <row r="109">
      <c r="B109" s="1062"/>
      <c r="C109" s="1062"/>
      <c r="D109" s="1062"/>
      <c r="E109" s="1062"/>
      <c r="F109" s="1062"/>
      <c r="G109" s="1062"/>
      <c r="H109" s="1062"/>
      <c r="I109" s="1062"/>
    </row>
    <row r="110">
      <c r="B110" s="1062"/>
      <c r="C110" s="1062"/>
      <c r="D110" s="1062"/>
      <c r="E110" s="1062"/>
      <c r="F110" s="1062"/>
      <c r="G110" s="1062"/>
      <c r="H110" s="1062"/>
      <c r="I110" s="1062"/>
    </row>
    <row r="111">
      <c r="B111" s="1062"/>
      <c r="C111" s="1062"/>
      <c r="D111" s="1062"/>
      <c r="E111" s="1062"/>
      <c r="F111" s="1062"/>
      <c r="G111" s="1062"/>
      <c r="H111" s="1062"/>
      <c r="I111" s="1062"/>
    </row>
    <row r="112">
      <c r="B112" s="1062"/>
      <c r="C112" s="1062"/>
      <c r="D112" s="1062"/>
      <c r="E112" s="1062"/>
      <c r="F112" s="1062"/>
      <c r="G112" s="1062"/>
      <c r="H112" s="1062"/>
      <c r="I112" s="1062"/>
    </row>
    <row r="113">
      <c r="B113" s="1062"/>
      <c r="C113" s="1062"/>
      <c r="D113" s="1062"/>
      <c r="E113" s="1062"/>
      <c r="F113" s="1062"/>
      <c r="G113" s="1062"/>
      <c r="H113" s="1062"/>
      <c r="I113" s="1062"/>
    </row>
    <row r="114">
      <c r="B114" s="1062"/>
      <c r="C114" s="1062"/>
      <c r="D114" s="1062"/>
      <c r="E114" s="1062"/>
      <c r="F114" s="1062"/>
      <c r="G114" s="1062"/>
      <c r="H114" s="1062"/>
      <c r="I114" s="1062"/>
    </row>
    <row r="115">
      <c r="B115" s="1062"/>
      <c r="C115" s="1062"/>
      <c r="D115" s="1062"/>
      <c r="E115" s="1062"/>
      <c r="F115" s="1062"/>
      <c r="G115" s="1062"/>
      <c r="H115" s="1062"/>
      <c r="I115" s="1062"/>
    </row>
    <row r="116">
      <c r="B116" s="1062"/>
      <c r="C116" s="1062"/>
      <c r="D116" s="1062"/>
      <c r="E116" s="1062"/>
      <c r="F116" s="1062"/>
      <c r="G116" s="1062"/>
      <c r="H116" s="1062"/>
      <c r="I116" s="1062"/>
    </row>
    <row r="117">
      <c r="B117" s="1062"/>
      <c r="C117" s="1062"/>
      <c r="D117" s="1062"/>
      <c r="E117" s="1062"/>
      <c r="F117" s="1062"/>
      <c r="G117" s="1062"/>
      <c r="H117" s="1062"/>
      <c r="I117" s="1062"/>
    </row>
    <row r="118">
      <c r="B118" s="1062"/>
      <c r="C118" s="1062"/>
      <c r="D118" s="1062"/>
      <c r="E118" s="1062"/>
      <c r="F118" s="1062"/>
      <c r="G118" s="1062"/>
      <c r="H118" s="1062"/>
      <c r="I118" s="1062"/>
    </row>
    <row r="119">
      <c r="B119" s="1062"/>
      <c r="C119" s="1062"/>
      <c r="D119" s="1062"/>
      <c r="E119" s="1062"/>
      <c r="F119" s="1062"/>
      <c r="G119" s="1062"/>
      <c r="H119" s="1062"/>
      <c r="I119" s="1062"/>
    </row>
    <row r="120">
      <c r="B120" s="1062"/>
      <c r="C120" s="1062"/>
      <c r="D120" s="1062"/>
      <c r="E120" s="1062"/>
      <c r="F120" s="1062"/>
      <c r="G120" s="1062"/>
      <c r="H120" s="1062"/>
      <c r="I120" s="1062"/>
    </row>
    <row r="121">
      <c r="B121" s="1062"/>
      <c r="C121" s="1062"/>
      <c r="D121" s="1062"/>
      <c r="E121" s="1062"/>
      <c r="F121" s="1062"/>
      <c r="G121" s="1062"/>
      <c r="H121" s="1062"/>
      <c r="I121" s="1062"/>
    </row>
    <row r="122">
      <c r="B122" s="1062"/>
      <c r="C122" s="1062"/>
      <c r="D122" s="1062"/>
      <c r="E122" s="1062"/>
      <c r="F122" s="1062"/>
      <c r="G122" s="1062"/>
      <c r="H122" s="1062"/>
      <c r="I122" s="1062"/>
    </row>
    <row r="123">
      <c r="B123" s="1062"/>
      <c r="C123" s="1062"/>
      <c r="D123" s="1062"/>
      <c r="E123" s="1062"/>
      <c r="F123" s="1062"/>
      <c r="G123" s="1062"/>
      <c r="H123" s="1062"/>
      <c r="I123" s="1062"/>
    </row>
    <row r="124">
      <c r="B124" s="1062"/>
      <c r="C124" s="1062"/>
      <c r="D124" s="1062"/>
      <c r="E124" s="1062"/>
      <c r="F124" s="1062"/>
      <c r="G124" s="1062"/>
      <c r="H124" s="1062"/>
      <c r="I124" s="1062"/>
    </row>
    <row r="125">
      <c r="B125" s="1062"/>
      <c r="C125" s="1062"/>
      <c r="D125" s="1062"/>
      <c r="E125" s="1062"/>
      <c r="F125" s="1062"/>
      <c r="G125" s="1062"/>
      <c r="H125" s="1062"/>
      <c r="I125" s="1062"/>
    </row>
    <row r="126">
      <c r="B126" s="1062"/>
      <c r="C126" s="1062"/>
      <c r="D126" s="1062"/>
      <c r="E126" s="1062"/>
      <c r="F126" s="1062"/>
      <c r="G126" s="1062"/>
      <c r="H126" s="1062"/>
      <c r="I126" s="1062"/>
    </row>
    <row r="127">
      <c r="B127" s="1062"/>
      <c r="C127" s="1062"/>
      <c r="D127" s="1062"/>
      <c r="E127" s="1062"/>
      <c r="F127" s="1062"/>
      <c r="G127" s="1062"/>
      <c r="H127" s="1062"/>
      <c r="I127" s="1062"/>
    </row>
    <row r="128">
      <c r="B128" s="1062"/>
      <c r="C128" s="1062"/>
      <c r="D128" s="1062"/>
      <c r="E128" s="1062"/>
      <c r="F128" s="1062"/>
      <c r="G128" s="1062"/>
      <c r="H128" s="1062"/>
      <c r="I128" s="1062"/>
    </row>
    <row r="129">
      <c r="B129" s="1062"/>
      <c r="C129" s="1062"/>
      <c r="D129" s="1062"/>
      <c r="E129" s="1062"/>
      <c r="F129" s="1062"/>
      <c r="G129" s="1062"/>
      <c r="H129" s="1062"/>
      <c r="I129" s="1062"/>
    </row>
    <row r="130">
      <c r="B130" s="1062"/>
      <c r="C130" s="1062"/>
      <c r="D130" s="1062"/>
      <c r="E130" s="1062"/>
      <c r="F130" s="1062"/>
      <c r="G130" s="1062"/>
      <c r="H130" s="1062"/>
      <c r="I130" s="1062"/>
    </row>
    <row r="131">
      <c r="B131" s="1062"/>
      <c r="C131" s="1062"/>
      <c r="D131" s="1062"/>
      <c r="E131" s="1062"/>
      <c r="F131" s="1062"/>
      <c r="G131" s="1062"/>
      <c r="H131" s="1062"/>
      <c r="I131" s="1062"/>
    </row>
    <row r="132">
      <c r="B132" s="1062"/>
      <c r="C132" s="1062"/>
      <c r="D132" s="1062"/>
      <c r="E132" s="1062"/>
      <c r="F132" s="1062"/>
      <c r="G132" s="1062"/>
      <c r="H132" s="1062"/>
      <c r="I132" s="1062"/>
    </row>
    <row r="133">
      <c r="B133" s="1062"/>
      <c r="C133" s="1062"/>
      <c r="D133" s="1062"/>
      <c r="E133" s="1062"/>
      <c r="F133" s="1062"/>
      <c r="G133" s="1062"/>
      <c r="H133" s="1062"/>
      <c r="I133" s="1062"/>
    </row>
    <row r="134">
      <c r="B134" s="1062"/>
      <c r="C134" s="1062"/>
      <c r="D134" s="1062"/>
      <c r="E134" s="1062"/>
      <c r="F134" s="1062"/>
      <c r="G134" s="1062"/>
      <c r="H134" s="1062"/>
      <c r="I134" s="1062"/>
    </row>
    <row r="135">
      <c r="B135" s="1062"/>
      <c r="C135" s="1062"/>
      <c r="D135" s="1062"/>
      <c r="E135" s="1062"/>
      <c r="F135" s="1062"/>
      <c r="G135" s="1062"/>
      <c r="H135" s="1062"/>
      <c r="I135" s="1062"/>
    </row>
    <row r="136">
      <c r="B136" s="1062"/>
      <c r="C136" s="1062"/>
      <c r="D136" s="1062"/>
      <c r="E136" s="1062"/>
      <c r="F136" s="1062"/>
      <c r="G136" s="1062"/>
      <c r="H136" s="1062"/>
      <c r="I136" s="1062"/>
    </row>
    <row r="137">
      <c r="B137" s="1062"/>
      <c r="C137" s="1062"/>
      <c r="D137" s="1062"/>
      <c r="E137" s="1062"/>
      <c r="F137" s="1062"/>
      <c r="G137" s="1062"/>
      <c r="H137" s="1062"/>
      <c r="I137" s="1062"/>
    </row>
    <row r="138">
      <c r="B138" s="1062"/>
      <c r="C138" s="1062"/>
      <c r="D138" s="1062"/>
      <c r="E138" s="1062"/>
      <c r="F138" s="1062"/>
      <c r="G138" s="1062"/>
      <c r="H138" s="1062"/>
      <c r="I138" s="1062"/>
    </row>
    <row r="139">
      <c r="B139" s="1062"/>
      <c r="C139" s="1062"/>
      <c r="D139" s="1062"/>
      <c r="E139" s="1062"/>
      <c r="F139" s="1062"/>
      <c r="G139" s="1062"/>
      <c r="H139" s="1062"/>
      <c r="I139" s="1062"/>
    </row>
    <row r="140">
      <c r="B140" s="1062"/>
      <c r="C140" s="1062"/>
      <c r="D140" s="1062"/>
      <c r="E140" s="1062"/>
      <c r="F140" s="1062"/>
      <c r="G140" s="1062"/>
      <c r="H140" s="1062"/>
      <c r="I140" s="1062"/>
    </row>
    <row r="141">
      <c r="B141" s="1062"/>
      <c r="C141" s="1062"/>
      <c r="D141" s="1062"/>
      <c r="E141" s="1062"/>
      <c r="F141" s="1062"/>
      <c r="G141" s="1062"/>
      <c r="H141" s="1062"/>
      <c r="I141" s="1062"/>
    </row>
    <row r="142">
      <c r="B142" s="1062"/>
      <c r="C142" s="1062"/>
      <c r="D142" s="1062"/>
      <c r="E142" s="1062"/>
      <c r="F142" s="1062"/>
      <c r="G142" s="1062"/>
      <c r="H142" s="1062"/>
      <c r="I142" s="1062"/>
    </row>
    <row r="143">
      <c r="B143" s="1062"/>
      <c r="C143" s="1062"/>
      <c r="D143" s="1062"/>
      <c r="E143" s="1062"/>
      <c r="F143" s="1062"/>
      <c r="G143" s="1062"/>
      <c r="H143" s="1062"/>
      <c r="I143" s="1062"/>
    </row>
    <row r="144">
      <c r="B144" s="1062"/>
      <c r="C144" s="1062"/>
      <c r="D144" s="1062"/>
      <c r="E144" s="1062"/>
      <c r="F144" s="1062"/>
      <c r="G144" s="1062"/>
      <c r="H144" s="1062"/>
      <c r="I144" s="1062"/>
    </row>
    <row r="145">
      <c r="B145" s="1062"/>
      <c r="C145" s="1062"/>
      <c r="D145" s="1062"/>
      <c r="E145" s="1062"/>
      <c r="F145" s="1062"/>
      <c r="G145" s="1062"/>
      <c r="H145" s="1062"/>
      <c r="I145" s="1062"/>
    </row>
    <row r="146">
      <c r="B146" s="1062"/>
      <c r="C146" s="1062"/>
      <c r="D146" s="1062"/>
      <c r="E146" s="1062"/>
      <c r="F146" s="1062"/>
      <c r="G146" s="1062"/>
      <c r="H146" s="1062"/>
      <c r="I146" s="1062"/>
    </row>
    <row r="147">
      <c r="B147" s="1062"/>
      <c r="C147" s="1062"/>
      <c r="D147" s="1062"/>
      <c r="E147" s="1062"/>
      <c r="F147" s="1062"/>
      <c r="G147" s="1062"/>
      <c r="H147" s="1062"/>
      <c r="I147" s="1062"/>
    </row>
    <row r="148">
      <c r="B148" s="1062"/>
      <c r="C148" s="1062"/>
      <c r="D148" s="1062"/>
      <c r="E148" s="1062"/>
      <c r="F148" s="1062"/>
      <c r="G148" s="1062"/>
      <c r="H148" s="1062"/>
      <c r="I148" s="1062"/>
    </row>
    <row r="149">
      <c r="B149" s="1062"/>
      <c r="C149" s="1062"/>
      <c r="D149" s="1062"/>
      <c r="E149" s="1062"/>
      <c r="F149" s="1062"/>
      <c r="G149" s="1062"/>
      <c r="H149" s="1062"/>
      <c r="I149" s="1062"/>
    </row>
    <row r="150">
      <c r="B150" s="1062"/>
      <c r="C150" s="1062"/>
      <c r="D150" s="1062"/>
      <c r="E150" s="1062"/>
      <c r="F150" s="1062"/>
      <c r="G150" s="1062"/>
      <c r="H150" s="1062"/>
      <c r="I150" s="1062"/>
    </row>
    <row r="151">
      <c r="B151" s="1062"/>
      <c r="C151" s="1062"/>
      <c r="D151" s="1062"/>
      <c r="E151" s="1062"/>
      <c r="F151" s="1062"/>
      <c r="G151" s="1062"/>
      <c r="H151" s="1062"/>
      <c r="I151" s="1062"/>
    </row>
    <row r="152">
      <c r="B152" s="1062"/>
      <c r="C152" s="1062"/>
      <c r="D152" s="1062"/>
      <c r="E152" s="1062"/>
      <c r="F152" s="1062"/>
      <c r="G152" s="1062"/>
      <c r="H152" s="1062"/>
      <c r="I152" s="1062"/>
    </row>
    <row r="153">
      <c r="B153" s="1062"/>
      <c r="C153" s="1062"/>
      <c r="D153" s="1062"/>
      <c r="E153" s="1062"/>
      <c r="F153" s="1062"/>
      <c r="G153" s="1062"/>
      <c r="H153" s="1062"/>
      <c r="I153" s="1062"/>
    </row>
    <row r="154">
      <c r="B154" s="1062"/>
      <c r="C154" s="1062"/>
      <c r="D154" s="1062"/>
      <c r="E154" s="1062"/>
      <c r="F154" s="1062"/>
      <c r="G154" s="1062"/>
      <c r="H154" s="1062"/>
      <c r="I154" s="1062"/>
    </row>
    <row r="155">
      <c r="B155" s="1062"/>
      <c r="C155" s="1062"/>
      <c r="D155" s="1062"/>
      <c r="E155" s="1062"/>
      <c r="F155" s="1062"/>
      <c r="G155" s="1062"/>
      <c r="H155" s="1062"/>
      <c r="I155" s="1062"/>
    </row>
    <row r="156">
      <c r="B156" s="1062"/>
      <c r="C156" s="1062"/>
      <c r="D156" s="1062"/>
      <c r="E156" s="1062"/>
      <c r="F156" s="1062"/>
      <c r="G156" s="1062"/>
      <c r="H156" s="1062"/>
      <c r="I156" s="1062"/>
    </row>
    <row r="157">
      <c r="B157" s="1062"/>
      <c r="C157" s="1062"/>
      <c r="D157" s="1062"/>
      <c r="E157" s="1062"/>
      <c r="F157" s="1062"/>
      <c r="G157" s="1062"/>
      <c r="H157" s="1062"/>
      <c r="I157" s="1062"/>
    </row>
    <row r="158">
      <c r="B158" s="1062"/>
      <c r="C158" s="1062"/>
      <c r="D158" s="1062"/>
      <c r="E158" s="1062"/>
      <c r="F158" s="1062"/>
      <c r="G158" s="1062"/>
      <c r="H158" s="1062"/>
      <c r="I158" s="1062"/>
    </row>
    <row r="159">
      <c r="B159" s="1062"/>
      <c r="C159" s="1062"/>
      <c r="D159" s="1062"/>
      <c r="E159" s="1062"/>
      <c r="F159" s="1062"/>
      <c r="G159" s="1062"/>
      <c r="H159" s="1062"/>
      <c r="I159" s="1062"/>
    </row>
    <row r="160">
      <c r="B160" s="1062"/>
      <c r="C160" s="1062"/>
      <c r="D160" s="1062"/>
      <c r="E160" s="1062"/>
      <c r="F160" s="1062"/>
      <c r="G160" s="1062"/>
      <c r="H160" s="1062"/>
      <c r="I160" s="1062"/>
    </row>
    <row r="161">
      <c r="B161" s="1062"/>
      <c r="C161" s="1062"/>
      <c r="D161" s="1062"/>
      <c r="E161" s="1062"/>
      <c r="F161" s="1062"/>
      <c r="G161" s="1062"/>
      <c r="H161" s="1062"/>
      <c r="I161" s="1062"/>
    </row>
    <row r="162">
      <c r="B162" s="1062"/>
      <c r="C162" s="1062"/>
      <c r="D162" s="1062"/>
      <c r="E162" s="1062"/>
      <c r="F162" s="1062"/>
      <c r="G162" s="1062"/>
      <c r="H162" s="1062"/>
      <c r="I162" s="1062"/>
    </row>
    <row r="163">
      <c r="B163" s="1062"/>
      <c r="C163" s="1062"/>
      <c r="D163" s="1062"/>
      <c r="E163" s="1062"/>
      <c r="F163" s="1062"/>
      <c r="G163" s="1062"/>
      <c r="H163" s="1062"/>
      <c r="I163" s="1062"/>
    </row>
    <row r="164">
      <c r="B164" s="1062"/>
      <c r="C164" s="1062"/>
      <c r="D164" s="1062"/>
      <c r="E164" s="1062"/>
      <c r="F164" s="1062"/>
      <c r="G164" s="1062"/>
      <c r="H164" s="1062"/>
      <c r="I164" s="1062"/>
    </row>
    <row r="165">
      <c r="B165" s="1062"/>
      <c r="C165" s="1062"/>
      <c r="D165" s="1062"/>
      <c r="E165" s="1062"/>
      <c r="F165" s="1062"/>
      <c r="G165" s="1062"/>
      <c r="H165" s="1062"/>
      <c r="I165" s="1062"/>
    </row>
    <row r="166">
      <c r="B166" s="1062"/>
      <c r="C166" s="1062"/>
      <c r="D166" s="1062"/>
      <c r="E166" s="1062"/>
      <c r="F166" s="1062"/>
      <c r="G166" s="1062"/>
      <c r="H166" s="1062"/>
      <c r="I166" s="1062"/>
    </row>
    <row r="167">
      <c r="B167" s="1062"/>
      <c r="C167" s="1062"/>
      <c r="D167" s="1062"/>
      <c r="E167" s="1062"/>
      <c r="F167" s="1062"/>
      <c r="G167" s="1062"/>
      <c r="H167" s="1062"/>
      <c r="I167" s="1062"/>
    </row>
    <row r="168">
      <c r="B168" s="1062"/>
      <c r="C168" s="1062"/>
      <c r="D168" s="1062"/>
      <c r="E168" s="1062"/>
      <c r="F168" s="1062"/>
      <c r="G168" s="1062"/>
      <c r="H168" s="1062"/>
      <c r="I168" s="1062"/>
    </row>
    <row r="169">
      <c r="B169" s="1062"/>
      <c r="C169" s="1062"/>
      <c r="D169" s="1062"/>
      <c r="E169" s="1062"/>
      <c r="F169" s="1062"/>
      <c r="G169" s="1062"/>
      <c r="H169" s="1062"/>
      <c r="I169" s="1062"/>
    </row>
    <row r="170">
      <c r="B170" s="1062"/>
      <c r="C170" s="1062"/>
      <c r="D170" s="1062"/>
      <c r="E170" s="1062"/>
      <c r="F170" s="1062"/>
      <c r="G170" s="1062"/>
      <c r="H170" s="1062"/>
      <c r="I170" s="1062"/>
    </row>
    <row r="171">
      <c r="B171" s="1062"/>
      <c r="C171" s="1062"/>
      <c r="D171" s="1062"/>
      <c r="E171" s="1062"/>
      <c r="F171" s="1062"/>
      <c r="G171" s="1062"/>
      <c r="H171" s="1062"/>
      <c r="I171" s="1062"/>
    </row>
    <row r="172">
      <c r="B172" s="1062"/>
      <c r="C172" s="1062"/>
      <c r="D172" s="1062"/>
      <c r="E172" s="1062"/>
      <c r="F172" s="1062"/>
      <c r="G172" s="1062"/>
      <c r="H172" s="1062"/>
      <c r="I172" s="1062"/>
    </row>
    <row r="173">
      <c r="B173" s="1062"/>
      <c r="C173" s="1062"/>
      <c r="D173" s="1062"/>
      <c r="E173" s="1062"/>
      <c r="F173" s="1062"/>
      <c r="G173" s="1062"/>
      <c r="H173" s="1062"/>
      <c r="I173" s="1062"/>
    </row>
    <row r="174">
      <c r="B174" s="1062"/>
      <c r="C174" s="1062"/>
      <c r="D174" s="1062"/>
      <c r="E174" s="1062"/>
      <c r="F174" s="1062"/>
      <c r="G174" s="1062"/>
      <c r="H174" s="1062"/>
      <c r="I174" s="1062"/>
    </row>
    <row r="175">
      <c r="B175" s="1062"/>
      <c r="C175" s="1062"/>
      <c r="D175" s="1062"/>
      <c r="E175" s="1062"/>
      <c r="F175" s="1062"/>
      <c r="G175" s="1062"/>
      <c r="H175" s="1062"/>
      <c r="I175" s="1062"/>
    </row>
    <row r="176">
      <c r="B176" s="1062"/>
      <c r="C176" s="1062"/>
      <c r="D176" s="1062"/>
      <c r="E176" s="1062"/>
      <c r="F176" s="1062"/>
      <c r="G176" s="1062"/>
      <c r="H176" s="1062"/>
      <c r="I176" s="1062"/>
    </row>
    <row r="177">
      <c r="B177" s="1062"/>
      <c r="C177" s="1062"/>
      <c r="D177" s="1062"/>
      <c r="E177" s="1062"/>
      <c r="F177" s="1062"/>
      <c r="G177" s="1062"/>
      <c r="H177" s="1062"/>
      <c r="I177" s="1062"/>
    </row>
    <row r="178">
      <c r="B178" s="1062"/>
      <c r="C178" s="1062"/>
      <c r="D178" s="1062"/>
      <c r="E178" s="1062"/>
      <c r="F178" s="1062"/>
      <c r="G178" s="1062"/>
      <c r="H178" s="1062"/>
      <c r="I178" s="1062"/>
    </row>
    <row r="179">
      <c r="B179" s="1062"/>
      <c r="C179" s="1062"/>
      <c r="D179" s="1062"/>
      <c r="E179" s="1062"/>
      <c r="F179" s="1062"/>
      <c r="G179" s="1062"/>
      <c r="H179" s="1062"/>
      <c r="I179" s="1062"/>
    </row>
    <row r="180">
      <c r="B180" s="1062"/>
      <c r="C180" s="1062"/>
      <c r="D180" s="1062"/>
      <c r="E180" s="1062"/>
      <c r="F180" s="1062"/>
      <c r="G180" s="1062"/>
      <c r="H180" s="1062"/>
      <c r="I180" s="1062"/>
    </row>
    <row r="181">
      <c r="B181" s="1062"/>
      <c r="C181" s="1062"/>
      <c r="D181" s="1062"/>
      <c r="E181" s="1062"/>
      <c r="F181" s="1062"/>
      <c r="G181" s="1062"/>
      <c r="H181" s="1062"/>
      <c r="I181" s="1062"/>
    </row>
    <row r="182">
      <c r="B182" s="1062"/>
      <c r="C182" s="1062"/>
      <c r="D182" s="1062"/>
      <c r="E182" s="1062"/>
      <c r="F182" s="1062"/>
      <c r="G182" s="1062"/>
      <c r="H182" s="1062"/>
      <c r="I182" s="1062"/>
    </row>
    <row r="183">
      <c r="B183" s="1062"/>
      <c r="C183" s="1062"/>
      <c r="D183" s="1062"/>
      <c r="E183" s="1062"/>
      <c r="F183" s="1062"/>
      <c r="G183" s="1062"/>
      <c r="H183" s="1062"/>
      <c r="I183" s="1062"/>
    </row>
    <row r="184">
      <c r="B184" s="1062"/>
      <c r="C184" s="1062"/>
      <c r="D184" s="1062"/>
      <c r="E184" s="1062"/>
      <c r="F184" s="1062"/>
      <c r="G184" s="1062"/>
      <c r="H184" s="1062"/>
      <c r="I184" s="1062"/>
    </row>
    <row r="185">
      <c r="B185" s="1062"/>
      <c r="C185" s="1062"/>
      <c r="D185" s="1062"/>
      <c r="E185" s="1062"/>
      <c r="F185" s="1062"/>
      <c r="G185" s="1062"/>
      <c r="H185" s="1062"/>
      <c r="I185" s="1062"/>
    </row>
    <row r="186">
      <c r="B186" s="1062"/>
      <c r="C186" s="1062"/>
      <c r="D186" s="1062"/>
      <c r="E186" s="1062"/>
      <c r="F186" s="1062"/>
      <c r="G186" s="1062"/>
      <c r="H186" s="1062"/>
      <c r="I186" s="1062"/>
    </row>
    <row r="187">
      <c r="B187" s="1062"/>
      <c r="C187" s="1062"/>
      <c r="D187" s="1062"/>
      <c r="E187" s="1062"/>
      <c r="F187" s="1062"/>
      <c r="G187" s="1062"/>
      <c r="H187" s="1062"/>
      <c r="I187" s="1062"/>
    </row>
    <row r="188">
      <c r="B188" s="1062"/>
      <c r="C188" s="1062"/>
      <c r="D188" s="1062"/>
      <c r="E188" s="1062"/>
      <c r="F188" s="1062"/>
      <c r="G188" s="1062"/>
      <c r="H188" s="1062"/>
      <c r="I188" s="1062"/>
    </row>
    <row r="189">
      <c r="B189" s="1062"/>
      <c r="C189" s="1062"/>
      <c r="D189" s="1062"/>
      <c r="E189" s="1062"/>
      <c r="F189" s="1062"/>
      <c r="G189" s="1062"/>
      <c r="H189" s="1062"/>
      <c r="I189" s="1062"/>
    </row>
    <row r="190">
      <c r="B190" s="1062"/>
      <c r="C190" s="1062"/>
      <c r="D190" s="1062"/>
      <c r="E190" s="1062"/>
      <c r="F190" s="1062"/>
      <c r="G190" s="1062"/>
      <c r="H190" s="1062"/>
      <c r="I190" s="1062"/>
    </row>
    <row r="191">
      <c r="B191" s="1062"/>
      <c r="C191" s="1062"/>
      <c r="D191" s="1062"/>
      <c r="E191" s="1062"/>
      <c r="F191" s="1062"/>
      <c r="G191" s="1062"/>
      <c r="H191" s="1062"/>
      <c r="I191" s="1062"/>
    </row>
    <row r="192">
      <c r="B192" s="1062"/>
      <c r="C192" s="1062"/>
      <c r="D192" s="1062"/>
      <c r="E192" s="1062"/>
      <c r="F192" s="1062"/>
      <c r="G192" s="1062"/>
      <c r="H192" s="1062"/>
      <c r="I192" s="1062"/>
    </row>
    <row r="193">
      <c r="B193" s="1062"/>
      <c r="C193" s="1062"/>
      <c r="D193" s="1062"/>
      <c r="E193" s="1062"/>
      <c r="F193" s="1062"/>
      <c r="G193" s="1062"/>
      <c r="H193" s="1062"/>
      <c r="I193" s="1062"/>
    </row>
    <row r="194">
      <c r="B194" s="1062"/>
      <c r="C194" s="1062"/>
      <c r="D194" s="1062"/>
      <c r="E194" s="1062"/>
      <c r="F194" s="1062"/>
      <c r="G194" s="1062"/>
      <c r="H194" s="1062"/>
      <c r="I194" s="1062"/>
    </row>
    <row r="195">
      <c r="B195" s="1062"/>
      <c r="C195" s="1062"/>
      <c r="D195" s="1062"/>
      <c r="E195" s="1062"/>
      <c r="F195" s="1062"/>
      <c r="G195" s="1062"/>
      <c r="H195" s="1062"/>
      <c r="I195" s="1062"/>
    </row>
    <row r="196">
      <c r="B196" s="1062"/>
      <c r="C196" s="1062"/>
      <c r="D196" s="1062"/>
      <c r="E196" s="1062"/>
      <c r="F196" s="1062"/>
      <c r="G196" s="1062"/>
      <c r="H196" s="1062"/>
      <c r="I196" s="1062"/>
    </row>
    <row r="197">
      <c r="B197" s="1062"/>
      <c r="C197" s="1062"/>
      <c r="D197" s="1062"/>
      <c r="E197" s="1062"/>
      <c r="F197" s="1062"/>
      <c r="G197" s="1062"/>
      <c r="H197" s="1062"/>
      <c r="I197" s="1062"/>
    </row>
    <row r="198">
      <c r="B198" s="1062"/>
      <c r="C198" s="1062"/>
      <c r="D198" s="1062"/>
      <c r="E198" s="1062"/>
      <c r="F198" s="1062"/>
      <c r="G198" s="1062"/>
      <c r="H198" s="1062"/>
      <c r="I198" s="1062"/>
    </row>
    <row r="199">
      <c r="B199" s="1062"/>
      <c r="C199" s="1062"/>
      <c r="D199" s="1062"/>
      <c r="E199" s="1062"/>
      <c r="F199" s="1062"/>
      <c r="G199" s="1062"/>
      <c r="H199" s="1062"/>
      <c r="I199" s="1062"/>
    </row>
    <row r="200">
      <c r="B200" s="1062"/>
      <c r="C200" s="1062"/>
      <c r="D200" s="1062"/>
      <c r="E200" s="1062"/>
      <c r="F200" s="1062"/>
      <c r="G200" s="1062"/>
      <c r="H200" s="1062"/>
      <c r="I200" s="1062"/>
    </row>
    <row r="201">
      <c r="B201" s="1062"/>
      <c r="C201" s="1062"/>
      <c r="D201" s="1062"/>
      <c r="E201" s="1062"/>
      <c r="F201" s="1062"/>
      <c r="G201" s="1062"/>
      <c r="H201" s="1062"/>
      <c r="I201" s="1062"/>
    </row>
    <row r="202">
      <c r="B202" s="1062"/>
      <c r="C202" s="1062"/>
      <c r="D202" s="1062"/>
      <c r="E202" s="1062"/>
      <c r="F202" s="1062"/>
      <c r="G202" s="1062"/>
      <c r="H202" s="1062"/>
      <c r="I202" s="1062"/>
    </row>
    <row r="203">
      <c r="B203" s="1062"/>
      <c r="C203" s="1062"/>
      <c r="D203" s="1062"/>
      <c r="E203" s="1062"/>
      <c r="F203" s="1062"/>
      <c r="G203" s="1062"/>
      <c r="H203" s="1062"/>
      <c r="I203" s="1062"/>
    </row>
    <row r="204">
      <c r="B204" s="1062"/>
      <c r="C204" s="1062"/>
      <c r="D204" s="1062"/>
      <c r="E204" s="1062"/>
      <c r="F204" s="1062"/>
      <c r="G204" s="1062"/>
      <c r="H204" s="1062"/>
      <c r="I204" s="1062"/>
    </row>
    <row r="205">
      <c r="B205" s="1062"/>
      <c r="C205" s="1062"/>
      <c r="D205" s="1062"/>
      <c r="E205" s="1062"/>
      <c r="F205" s="1062"/>
      <c r="G205" s="1062"/>
      <c r="H205" s="1062"/>
      <c r="I205" s="1062"/>
    </row>
    <row r="206">
      <c r="B206" s="1062"/>
      <c r="C206" s="1062"/>
      <c r="D206" s="1062"/>
      <c r="E206" s="1062"/>
      <c r="F206" s="1062"/>
      <c r="G206" s="1062"/>
      <c r="H206" s="1062"/>
      <c r="I206" s="1062"/>
    </row>
    <row r="207">
      <c r="B207" s="1062"/>
      <c r="C207" s="1062"/>
      <c r="D207" s="1062"/>
      <c r="E207" s="1062"/>
      <c r="F207" s="1062"/>
      <c r="G207" s="1062"/>
      <c r="H207" s="1062"/>
      <c r="I207" s="1062"/>
    </row>
    <row r="208">
      <c r="B208" s="1062"/>
      <c r="C208" s="1062"/>
      <c r="D208" s="1062"/>
      <c r="E208" s="1062"/>
      <c r="F208" s="1062"/>
      <c r="G208" s="1062"/>
      <c r="H208" s="1062"/>
      <c r="I208" s="1062"/>
    </row>
    <row r="209">
      <c r="B209" s="1062"/>
      <c r="C209" s="1062"/>
      <c r="D209" s="1062"/>
      <c r="E209" s="1062"/>
      <c r="F209" s="1062"/>
      <c r="G209" s="1062"/>
      <c r="H209" s="1062"/>
      <c r="I209" s="1062"/>
    </row>
    <row r="210">
      <c r="B210" s="1062"/>
      <c r="C210" s="1062"/>
      <c r="D210" s="1062"/>
      <c r="E210" s="1062"/>
      <c r="F210" s="1062"/>
      <c r="G210" s="1062"/>
      <c r="H210" s="1062"/>
      <c r="I210" s="1062"/>
    </row>
    <row r="211">
      <c r="B211" s="1062"/>
      <c r="C211" s="1062"/>
      <c r="D211" s="1062"/>
      <c r="E211" s="1062"/>
      <c r="F211" s="1062"/>
      <c r="G211" s="1062"/>
      <c r="H211" s="1062"/>
      <c r="I211" s="1062"/>
    </row>
    <row r="212">
      <c r="B212" s="1062"/>
      <c r="C212" s="1062"/>
      <c r="D212" s="1062"/>
      <c r="E212" s="1062"/>
      <c r="F212" s="1062"/>
      <c r="G212" s="1062"/>
      <c r="H212" s="1062"/>
      <c r="I212" s="1062"/>
    </row>
    <row r="213">
      <c r="B213" s="1062"/>
      <c r="C213" s="1062"/>
      <c r="D213" s="1062"/>
      <c r="E213" s="1062"/>
      <c r="F213" s="1062"/>
      <c r="G213" s="1062"/>
      <c r="H213" s="1062"/>
      <c r="I213" s="1062"/>
    </row>
    <row r="214">
      <c r="B214" s="1062"/>
      <c r="C214" s="1062"/>
      <c r="D214" s="1062"/>
      <c r="E214" s="1062"/>
      <c r="F214" s="1062"/>
      <c r="G214" s="1062"/>
      <c r="H214" s="1062"/>
      <c r="I214" s="1062"/>
    </row>
    <row r="215">
      <c r="B215" s="1062"/>
      <c r="C215" s="1062"/>
      <c r="D215" s="1062"/>
      <c r="E215" s="1062"/>
      <c r="F215" s="1062"/>
      <c r="G215" s="1062"/>
      <c r="H215" s="1062"/>
      <c r="I215" s="1062"/>
    </row>
    <row r="216">
      <c r="B216" s="1062"/>
      <c r="C216" s="1062"/>
      <c r="D216" s="1062"/>
      <c r="E216" s="1062"/>
      <c r="F216" s="1062"/>
      <c r="G216" s="1062"/>
      <c r="H216" s="1062"/>
      <c r="I216" s="1062"/>
    </row>
    <row r="217">
      <c r="B217" s="1062"/>
      <c r="C217" s="1062"/>
      <c r="D217" s="1062"/>
      <c r="E217" s="1062"/>
      <c r="F217" s="1062"/>
      <c r="G217" s="1062"/>
      <c r="H217" s="1062"/>
      <c r="I217" s="1062"/>
    </row>
    <row r="218">
      <c r="B218" s="1062"/>
      <c r="C218" s="1062"/>
      <c r="D218" s="1062"/>
      <c r="E218" s="1062"/>
      <c r="F218" s="1062"/>
      <c r="G218" s="1062"/>
      <c r="H218" s="1062"/>
      <c r="I218" s="1062"/>
    </row>
    <row r="219">
      <c r="B219" s="1062"/>
      <c r="C219" s="1062"/>
      <c r="D219" s="1062"/>
      <c r="E219" s="1062"/>
      <c r="F219" s="1062"/>
      <c r="G219" s="1062"/>
      <c r="H219" s="1062"/>
      <c r="I219" s="1062"/>
    </row>
    <row r="220">
      <c r="B220" s="1062"/>
      <c r="C220" s="1062"/>
      <c r="D220" s="1062"/>
      <c r="E220" s="1062"/>
      <c r="F220" s="1062"/>
      <c r="G220" s="1062"/>
      <c r="H220" s="1062"/>
      <c r="I220" s="1062"/>
    </row>
    <row r="221">
      <c r="B221" s="1062"/>
      <c r="C221" s="1062"/>
      <c r="D221" s="1062"/>
      <c r="E221" s="1062"/>
      <c r="F221" s="1062"/>
      <c r="G221" s="1062"/>
      <c r="H221" s="1062"/>
      <c r="I221" s="1062"/>
    </row>
    <row r="222">
      <c r="B222" s="1062"/>
      <c r="C222" s="1062"/>
      <c r="D222" s="1062"/>
      <c r="E222" s="1062"/>
      <c r="F222" s="1062"/>
      <c r="G222" s="1062"/>
      <c r="H222" s="1062"/>
      <c r="I222" s="1062"/>
    </row>
    <row r="223">
      <c r="B223" s="1062"/>
      <c r="C223" s="1062"/>
      <c r="D223" s="1062"/>
      <c r="E223" s="1062"/>
      <c r="F223" s="1062"/>
      <c r="G223" s="1062"/>
      <c r="H223" s="1062"/>
      <c r="I223" s="1062"/>
    </row>
    <row r="224">
      <c r="B224" s="1062"/>
      <c r="C224" s="1062"/>
      <c r="D224" s="1062"/>
      <c r="E224" s="1062"/>
      <c r="F224" s="1062"/>
      <c r="G224" s="1062"/>
      <c r="H224" s="1062"/>
      <c r="I224" s="1062"/>
    </row>
    <row r="225">
      <c r="B225" s="1062"/>
      <c r="C225" s="1062"/>
      <c r="D225" s="1062"/>
      <c r="E225" s="1062"/>
      <c r="F225" s="1062"/>
      <c r="G225" s="1062"/>
      <c r="H225" s="1062"/>
      <c r="I225" s="1062"/>
    </row>
    <row r="226">
      <c r="B226" s="1062"/>
      <c r="C226" s="1062"/>
      <c r="D226" s="1062"/>
      <c r="E226" s="1062"/>
      <c r="F226" s="1062"/>
      <c r="G226" s="1062"/>
      <c r="H226" s="1062"/>
      <c r="I226" s="1062"/>
    </row>
    <row r="227">
      <c r="B227" s="1062"/>
      <c r="C227" s="1062"/>
      <c r="D227" s="1062"/>
      <c r="E227" s="1062"/>
      <c r="F227" s="1062"/>
      <c r="G227" s="1062"/>
      <c r="H227" s="1062"/>
      <c r="I227" s="1062"/>
    </row>
    <row r="228">
      <c r="B228" s="1062"/>
      <c r="C228" s="1062"/>
      <c r="D228" s="1062"/>
      <c r="E228" s="1062"/>
      <c r="F228" s="1062"/>
      <c r="G228" s="1062"/>
      <c r="H228" s="1062"/>
      <c r="I228" s="1062"/>
    </row>
    <row r="229">
      <c r="B229" s="1062"/>
      <c r="C229" s="1062"/>
      <c r="D229" s="1062"/>
      <c r="E229" s="1062"/>
      <c r="F229" s="1062"/>
      <c r="G229" s="1062"/>
      <c r="H229" s="1062"/>
      <c r="I229" s="1062"/>
    </row>
    <row r="230">
      <c r="B230" s="1062"/>
      <c r="C230" s="1062"/>
      <c r="D230" s="1062"/>
      <c r="E230" s="1062"/>
      <c r="F230" s="1062"/>
      <c r="G230" s="1062"/>
      <c r="H230" s="1062"/>
      <c r="I230" s="1062"/>
    </row>
    <row r="231">
      <c r="B231" s="1062"/>
      <c r="C231" s="1062"/>
      <c r="D231" s="1062"/>
      <c r="E231" s="1062"/>
      <c r="F231" s="1062"/>
      <c r="G231" s="1062"/>
      <c r="H231" s="1062"/>
      <c r="I231" s="1062"/>
    </row>
    <row r="232">
      <c r="B232" s="1062"/>
      <c r="C232" s="1062"/>
      <c r="D232" s="1062"/>
      <c r="E232" s="1062"/>
      <c r="F232" s="1062"/>
      <c r="G232" s="1062"/>
      <c r="H232" s="1062"/>
      <c r="I232" s="1062"/>
    </row>
    <row r="233">
      <c r="B233" s="1062"/>
      <c r="C233" s="1062"/>
      <c r="D233" s="1062"/>
      <c r="E233" s="1062"/>
      <c r="F233" s="1062"/>
      <c r="G233" s="1062"/>
      <c r="H233" s="1062"/>
      <c r="I233" s="1062"/>
    </row>
    <row r="234">
      <c r="B234" s="1062"/>
      <c r="C234" s="1062"/>
      <c r="D234" s="1062"/>
      <c r="E234" s="1062"/>
      <c r="F234" s="1062"/>
      <c r="G234" s="1062"/>
      <c r="H234" s="1062"/>
      <c r="I234" s="1062"/>
    </row>
    <row r="235">
      <c r="B235" s="1062"/>
      <c r="C235" s="1062"/>
      <c r="D235" s="1062"/>
      <c r="E235" s="1062"/>
      <c r="F235" s="1062"/>
      <c r="G235" s="1062"/>
      <c r="H235" s="1062"/>
      <c r="I235" s="1062"/>
    </row>
    <row r="236">
      <c r="B236" s="1062"/>
      <c r="C236" s="1062"/>
      <c r="D236" s="1062"/>
      <c r="E236" s="1062"/>
      <c r="F236" s="1062"/>
      <c r="G236" s="1062"/>
      <c r="H236" s="1062"/>
      <c r="I236" s="1062"/>
    </row>
    <row r="237">
      <c r="B237" s="1062"/>
      <c r="C237" s="1062"/>
      <c r="D237" s="1062"/>
      <c r="E237" s="1062"/>
      <c r="F237" s="1062"/>
      <c r="G237" s="1062"/>
      <c r="H237" s="1062"/>
      <c r="I237" s="1062"/>
    </row>
    <row r="238">
      <c r="B238" s="1062"/>
      <c r="C238" s="1062"/>
      <c r="D238" s="1062"/>
      <c r="E238" s="1062"/>
      <c r="F238" s="1062"/>
      <c r="G238" s="1062"/>
      <c r="H238" s="1062"/>
      <c r="I238" s="1062"/>
    </row>
    <row r="239">
      <c r="B239" s="1062"/>
      <c r="C239" s="1062"/>
      <c r="D239" s="1062"/>
      <c r="E239" s="1062"/>
      <c r="F239" s="1062"/>
      <c r="G239" s="1062"/>
      <c r="H239" s="1062"/>
      <c r="I239" s="1062"/>
    </row>
    <row r="240">
      <c r="B240" s="1062"/>
      <c r="C240" s="1062"/>
      <c r="D240" s="1062"/>
      <c r="E240" s="1062"/>
      <c r="F240" s="1062"/>
      <c r="G240" s="1062"/>
      <c r="H240" s="1062"/>
      <c r="I240" s="1062"/>
    </row>
    <row r="241">
      <c r="B241" s="1062"/>
      <c r="C241" s="1062"/>
      <c r="D241" s="1062"/>
      <c r="E241" s="1062"/>
      <c r="F241" s="1062"/>
      <c r="G241" s="1062"/>
      <c r="H241" s="1062"/>
      <c r="I241" s="1062"/>
    </row>
    <row r="242">
      <c r="B242" s="1062"/>
      <c r="C242" s="1062"/>
      <c r="D242" s="1062"/>
      <c r="E242" s="1062"/>
      <c r="F242" s="1062"/>
      <c r="G242" s="1062"/>
      <c r="H242" s="1062"/>
      <c r="I242" s="1062"/>
    </row>
    <row r="243">
      <c r="B243" s="1062"/>
      <c r="C243" s="1062"/>
      <c r="D243" s="1062"/>
      <c r="E243" s="1062"/>
      <c r="F243" s="1062"/>
      <c r="G243" s="1062"/>
      <c r="H243" s="1062"/>
      <c r="I243" s="1062"/>
    </row>
    <row r="244">
      <c r="B244" s="1062"/>
      <c r="C244" s="1062"/>
      <c r="D244" s="1062"/>
      <c r="E244" s="1062"/>
      <c r="F244" s="1062"/>
      <c r="G244" s="1062"/>
      <c r="H244" s="1062"/>
      <c r="I244" s="1062"/>
    </row>
    <row r="245">
      <c r="B245" s="1062"/>
      <c r="C245" s="1062"/>
      <c r="D245" s="1062"/>
      <c r="E245" s="1062"/>
      <c r="F245" s="1062"/>
      <c r="G245" s="1062"/>
      <c r="H245" s="1062"/>
      <c r="I245" s="1062"/>
    </row>
    <row r="246">
      <c r="B246" s="1062"/>
      <c r="C246" s="1062"/>
      <c r="D246" s="1062"/>
      <c r="E246" s="1062"/>
      <c r="F246" s="1062"/>
      <c r="G246" s="1062"/>
      <c r="H246" s="1062"/>
      <c r="I246" s="1062"/>
    </row>
    <row r="247">
      <c r="B247" s="1062"/>
      <c r="C247" s="1062"/>
      <c r="D247" s="1062"/>
      <c r="E247" s="1062"/>
      <c r="F247" s="1062"/>
      <c r="G247" s="1062"/>
      <c r="H247" s="1062"/>
      <c r="I247" s="1062"/>
    </row>
    <row r="248">
      <c r="B248" s="1062"/>
      <c r="C248" s="1062"/>
      <c r="D248" s="1062"/>
      <c r="E248" s="1062"/>
      <c r="F248" s="1062"/>
      <c r="G248" s="1062"/>
      <c r="H248" s="1062"/>
      <c r="I248" s="1062"/>
    </row>
    <row r="249">
      <c r="B249" s="1062"/>
      <c r="C249" s="1062"/>
      <c r="D249" s="1062"/>
      <c r="E249" s="1062"/>
      <c r="F249" s="1062"/>
      <c r="G249" s="1062"/>
      <c r="H249" s="1062"/>
      <c r="I249" s="1062"/>
    </row>
    <row r="250">
      <c r="B250" s="1062"/>
      <c r="C250" s="1062"/>
      <c r="D250" s="1062"/>
      <c r="E250" s="1062"/>
      <c r="F250" s="1062"/>
      <c r="G250" s="1062"/>
      <c r="H250" s="1062"/>
      <c r="I250" s="1062"/>
    </row>
    <row r="251">
      <c r="B251" s="1062"/>
      <c r="C251" s="1062"/>
      <c r="D251" s="1062"/>
      <c r="E251" s="1062"/>
      <c r="F251" s="1062"/>
      <c r="G251" s="1062"/>
      <c r="H251" s="1062"/>
      <c r="I251" s="1062"/>
    </row>
    <row r="252">
      <c r="B252" s="1062"/>
      <c r="C252" s="1062"/>
      <c r="D252" s="1062"/>
      <c r="E252" s="1062"/>
      <c r="F252" s="1062"/>
      <c r="G252" s="1062"/>
      <c r="H252" s="1062"/>
      <c r="I252" s="1062"/>
    </row>
    <row r="253">
      <c r="B253" s="1062"/>
      <c r="C253" s="1062"/>
      <c r="D253" s="1062"/>
      <c r="E253" s="1062"/>
      <c r="F253" s="1062"/>
      <c r="G253" s="1062"/>
      <c r="H253" s="1062"/>
      <c r="I253" s="1062"/>
    </row>
    <row r="254">
      <c r="B254" s="1062"/>
      <c r="C254" s="1062"/>
      <c r="D254" s="1062"/>
      <c r="E254" s="1062"/>
      <c r="F254" s="1062"/>
      <c r="G254" s="1062"/>
      <c r="H254" s="1062"/>
      <c r="I254" s="1062"/>
    </row>
    <row r="255">
      <c r="B255" s="1062"/>
      <c r="C255" s="1062"/>
      <c r="D255" s="1062"/>
      <c r="E255" s="1062"/>
      <c r="F255" s="1062"/>
      <c r="G255" s="1062"/>
      <c r="H255" s="1062"/>
      <c r="I255" s="1062"/>
    </row>
    <row r="256">
      <c r="B256" s="1062"/>
      <c r="C256" s="1062"/>
      <c r="D256" s="1062"/>
      <c r="E256" s="1062"/>
      <c r="F256" s="1062"/>
      <c r="G256" s="1062"/>
      <c r="H256" s="1062"/>
      <c r="I256" s="1062"/>
    </row>
    <row r="257">
      <c r="B257" s="1062"/>
      <c r="C257" s="1062"/>
      <c r="D257" s="1062"/>
      <c r="E257" s="1062"/>
      <c r="F257" s="1062"/>
      <c r="G257" s="1062"/>
      <c r="H257" s="1062"/>
      <c r="I257" s="1062"/>
    </row>
    <row r="258">
      <c r="B258" s="1062"/>
      <c r="C258" s="1062"/>
      <c r="D258" s="1062"/>
      <c r="E258" s="1062"/>
      <c r="F258" s="1062"/>
      <c r="G258" s="1062"/>
      <c r="H258" s="1062"/>
      <c r="I258" s="1062"/>
    </row>
    <row r="259">
      <c r="B259" s="1062"/>
      <c r="C259" s="1062"/>
      <c r="D259" s="1062"/>
      <c r="E259" s="1062"/>
      <c r="F259" s="1062"/>
      <c r="G259" s="1062"/>
      <c r="H259" s="1062"/>
      <c r="I259" s="1062"/>
    </row>
    <row r="260">
      <c r="B260" s="1062"/>
      <c r="C260" s="1062"/>
      <c r="D260" s="1062"/>
      <c r="E260" s="1062"/>
      <c r="F260" s="1062"/>
      <c r="G260" s="1062"/>
      <c r="H260" s="1062"/>
      <c r="I260" s="1062"/>
    </row>
    <row r="261">
      <c r="B261" s="1062"/>
      <c r="C261" s="1062"/>
      <c r="D261" s="1062"/>
      <c r="E261" s="1062"/>
      <c r="F261" s="1062"/>
      <c r="G261" s="1062"/>
      <c r="H261" s="1062"/>
      <c r="I261" s="1062"/>
    </row>
    <row r="262">
      <c r="B262" s="1062"/>
      <c r="C262" s="1062"/>
      <c r="D262" s="1062"/>
      <c r="E262" s="1062"/>
      <c r="F262" s="1062"/>
      <c r="G262" s="1062"/>
      <c r="H262" s="1062"/>
      <c r="I262" s="1062"/>
    </row>
    <row r="263">
      <c r="B263" s="1062"/>
      <c r="C263" s="1062"/>
      <c r="D263" s="1062"/>
      <c r="E263" s="1062"/>
      <c r="F263" s="1062"/>
      <c r="G263" s="1062"/>
      <c r="H263" s="1062"/>
      <c r="I263" s="1062"/>
    </row>
    <row r="264">
      <c r="B264" s="1062"/>
      <c r="C264" s="1062"/>
      <c r="D264" s="1062"/>
      <c r="E264" s="1062"/>
      <c r="F264" s="1062"/>
      <c r="G264" s="1062"/>
      <c r="H264" s="1062"/>
      <c r="I264" s="1062"/>
    </row>
    <row r="265">
      <c r="B265" s="1062"/>
      <c r="C265" s="1062"/>
      <c r="D265" s="1062"/>
      <c r="E265" s="1062"/>
      <c r="F265" s="1062"/>
      <c r="G265" s="1062"/>
      <c r="H265" s="1062"/>
      <c r="I265" s="1062"/>
    </row>
    <row r="266">
      <c r="B266" s="1062"/>
      <c r="C266" s="1062"/>
      <c r="D266" s="1062"/>
      <c r="E266" s="1062"/>
      <c r="F266" s="1062"/>
      <c r="G266" s="1062"/>
      <c r="H266" s="1062"/>
      <c r="I266" s="1062"/>
    </row>
    <row r="267">
      <c r="B267" s="1062"/>
      <c r="C267" s="1062"/>
      <c r="D267" s="1062"/>
      <c r="E267" s="1062"/>
      <c r="F267" s="1062"/>
      <c r="G267" s="1062"/>
      <c r="H267" s="1062"/>
      <c r="I267" s="1062"/>
    </row>
    <row r="268">
      <c r="B268" s="1062"/>
      <c r="C268" s="1062"/>
      <c r="D268" s="1062"/>
      <c r="E268" s="1062"/>
      <c r="F268" s="1062"/>
      <c r="G268" s="1062"/>
      <c r="H268" s="1062"/>
      <c r="I268" s="1062"/>
    </row>
    <row r="269">
      <c r="B269" s="1062"/>
      <c r="C269" s="1062"/>
      <c r="D269" s="1062"/>
      <c r="E269" s="1062"/>
      <c r="F269" s="1062"/>
      <c r="G269" s="1062"/>
      <c r="H269" s="1062"/>
      <c r="I269" s="1062"/>
    </row>
    <row r="270">
      <c r="B270" s="1062"/>
      <c r="C270" s="1062"/>
      <c r="D270" s="1062"/>
      <c r="E270" s="1062"/>
      <c r="F270" s="1062"/>
      <c r="G270" s="1062"/>
      <c r="H270" s="1062"/>
      <c r="I270" s="1062"/>
    </row>
    <row r="271">
      <c r="B271" s="1062"/>
      <c r="C271" s="1062"/>
      <c r="D271" s="1062"/>
      <c r="E271" s="1062"/>
      <c r="F271" s="1062"/>
      <c r="G271" s="1062"/>
      <c r="H271" s="1062"/>
      <c r="I271" s="1062"/>
    </row>
    <row r="272">
      <c r="B272" s="1062"/>
      <c r="C272" s="1062"/>
      <c r="D272" s="1062"/>
      <c r="E272" s="1062"/>
      <c r="F272" s="1062"/>
      <c r="G272" s="1062"/>
      <c r="H272" s="1062"/>
      <c r="I272" s="1062"/>
    </row>
    <row r="273">
      <c r="B273" s="1062"/>
      <c r="C273" s="1062"/>
      <c r="D273" s="1062"/>
      <c r="E273" s="1062"/>
      <c r="F273" s="1062"/>
      <c r="G273" s="1062"/>
      <c r="H273" s="1062"/>
      <c r="I273" s="1062"/>
    </row>
    <row r="274">
      <c r="B274" s="1062"/>
      <c r="C274" s="1062"/>
      <c r="D274" s="1062"/>
      <c r="E274" s="1062"/>
      <c r="F274" s="1062"/>
      <c r="G274" s="1062"/>
      <c r="H274" s="1062"/>
      <c r="I274" s="1062"/>
    </row>
    <row r="275">
      <c r="B275" s="1062"/>
      <c r="C275" s="1062"/>
      <c r="D275" s="1062"/>
      <c r="E275" s="1062"/>
      <c r="F275" s="1062"/>
      <c r="G275" s="1062"/>
      <c r="H275" s="1062"/>
      <c r="I275" s="1062"/>
    </row>
    <row r="276">
      <c r="B276" s="1062"/>
      <c r="C276" s="1062"/>
      <c r="D276" s="1062"/>
      <c r="E276" s="1062"/>
      <c r="F276" s="1062"/>
      <c r="G276" s="1062"/>
      <c r="H276" s="1062"/>
      <c r="I276" s="1062"/>
    </row>
    <row r="277">
      <c r="B277" s="1062"/>
      <c r="C277" s="1062"/>
      <c r="D277" s="1062"/>
      <c r="E277" s="1062"/>
      <c r="F277" s="1062"/>
      <c r="G277" s="1062"/>
      <c r="H277" s="1062"/>
      <c r="I277" s="1062"/>
    </row>
    <row r="278">
      <c r="B278" s="1062"/>
      <c r="C278" s="1062"/>
      <c r="D278" s="1062"/>
      <c r="E278" s="1062"/>
      <c r="F278" s="1062"/>
      <c r="G278" s="1062"/>
      <c r="H278" s="1062"/>
      <c r="I278" s="1062"/>
    </row>
    <row r="279">
      <c r="B279" s="1062"/>
      <c r="C279" s="1062"/>
      <c r="D279" s="1062"/>
      <c r="E279" s="1062"/>
      <c r="F279" s="1062"/>
      <c r="G279" s="1062"/>
      <c r="H279" s="1062"/>
      <c r="I279" s="1062"/>
    </row>
    <row r="280">
      <c r="B280" s="1062"/>
      <c r="C280" s="1062"/>
      <c r="D280" s="1062"/>
      <c r="E280" s="1062"/>
      <c r="F280" s="1062"/>
      <c r="G280" s="1062"/>
      <c r="H280" s="1062"/>
      <c r="I280" s="1062"/>
    </row>
    <row r="281">
      <c r="B281" s="1062"/>
      <c r="C281" s="1062"/>
      <c r="D281" s="1062"/>
      <c r="E281" s="1062"/>
      <c r="F281" s="1062"/>
      <c r="G281" s="1062"/>
      <c r="H281" s="1062"/>
      <c r="I281" s="1062"/>
    </row>
    <row r="282">
      <c r="B282" s="1062"/>
      <c r="C282" s="1062"/>
      <c r="D282" s="1062"/>
      <c r="E282" s="1062"/>
      <c r="F282" s="1062"/>
      <c r="G282" s="1062"/>
      <c r="H282" s="1062"/>
      <c r="I282" s="1062"/>
    </row>
    <row r="283">
      <c r="B283" s="1062"/>
      <c r="C283" s="1062"/>
      <c r="D283" s="1062"/>
      <c r="E283" s="1062"/>
      <c r="F283" s="1062"/>
      <c r="G283" s="1062"/>
      <c r="H283" s="1062"/>
      <c r="I283" s="1062"/>
    </row>
    <row r="284">
      <c r="B284" s="1062"/>
      <c r="C284" s="1062"/>
      <c r="D284" s="1062"/>
      <c r="E284" s="1062"/>
      <c r="F284" s="1062"/>
      <c r="G284" s="1062"/>
      <c r="H284" s="1062"/>
      <c r="I284" s="1062"/>
    </row>
    <row r="285">
      <c r="B285" s="1062"/>
      <c r="C285" s="1062"/>
      <c r="D285" s="1062"/>
      <c r="E285" s="1062"/>
      <c r="F285" s="1062"/>
      <c r="G285" s="1062"/>
      <c r="H285" s="1062"/>
      <c r="I285" s="1062"/>
    </row>
    <row r="286">
      <c r="B286" s="1062"/>
      <c r="C286" s="1062"/>
      <c r="D286" s="1062"/>
      <c r="E286" s="1062"/>
      <c r="F286" s="1062"/>
      <c r="G286" s="1062"/>
      <c r="H286" s="1062"/>
      <c r="I286" s="1062"/>
    </row>
    <row r="287">
      <c r="B287" s="1062"/>
      <c r="C287" s="1062"/>
      <c r="D287" s="1062"/>
      <c r="E287" s="1062"/>
      <c r="F287" s="1062"/>
      <c r="G287" s="1062"/>
      <c r="H287" s="1062"/>
      <c r="I287" s="1062"/>
    </row>
    <row r="288">
      <c r="B288" s="1062"/>
      <c r="C288" s="1062"/>
      <c r="D288" s="1062"/>
      <c r="E288" s="1062"/>
      <c r="F288" s="1062"/>
      <c r="G288" s="1062"/>
      <c r="H288" s="1062"/>
      <c r="I288" s="1062"/>
    </row>
    <row r="289">
      <c r="B289" s="1062"/>
      <c r="C289" s="1062"/>
      <c r="D289" s="1062"/>
      <c r="E289" s="1062"/>
      <c r="F289" s="1062"/>
      <c r="G289" s="1062"/>
      <c r="H289" s="1062"/>
      <c r="I289" s="1062"/>
    </row>
    <row r="290">
      <c r="B290" s="1062"/>
      <c r="C290" s="1062"/>
      <c r="D290" s="1062"/>
      <c r="E290" s="1062"/>
      <c r="F290" s="1062"/>
      <c r="G290" s="1062"/>
      <c r="H290" s="1062"/>
      <c r="I290" s="1062"/>
    </row>
    <row r="291">
      <c r="B291" s="1062"/>
      <c r="C291" s="1062"/>
      <c r="D291" s="1062"/>
      <c r="E291" s="1062"/>
      <c r="F291" s="1062"/>
      <c r="G291" s="1062"/>
      <c r="H291" s="1062"/>
      <c r="I291" s="1062"/>
    </row>
    <row r="292">
      <c r="B292" s="1062"/>
      <c r="C292" s="1062"/>
      <c r="D292" s="1062"/>
      <c r="E292" s="1062"/>
      <c r="F292" s="1062"/>
      <c r="G292" s="1062"/>
      <c r="H292" s="1062"/>
      <c r="I292" s="1062"/>
    </row>
    <row r="293">
      <c r="B293" s="1062"/>
      <c r="C293" s="1062"/>
      <c r="D293" s="1062"/>
      <c r="E293" s="1062"/>
      <c r="F293" s="1062"/>
      <c r="G293" s="1062"/>
      <c r="H293" s="1062"/>
      <c r="I293" s="1062"/>
    </row>
    <row r="294">
      <c r="B294" s="1062"/>
      <c r="C294" s="1062"/>
      <c r="D294" s="1062"/>
      <c r="E294" s="1062"/>
      <c r="F294" s="1062"/>
      <c r="G294" s="1062"/>
      <c r="H294" s="1062"/>
      <c r="I294" s="1062"/>
    </row>
    <row r="295">
      <c r="B295" s="1062"/>
      <c r="C295" s="1062"/>
      <c r="D295" s="1062"/>
      <c r="E295" s="1062"/>
      <c r="F295" s="1062"/>
      <c r="G295" s="1062"/>
      <c r="H295" s="1062"/>
      <c r="I295" s="1062"/>
    </row>
    <row r="296">
      <c r="B296" s="1062"/>
      <c r="C296" s="1062"/>
      <c r="D296" s="1062"/>
      <c r="E296" s="1062"/>
      <c r="F296" s="1062"/>
      <c r="G296" s="1062"/>
      <c r="H296" s="1062"/>
      <c r="I296" s="1062"/>
    </row>
    <row r="297">
      <c r="B297" s="1062"/>
      <c r="C297" s="1062"/>
      <c r="D297" s="1062"/>
      <c r="E297" s="1062"/>
      <c r="F297" s="1062"/>
      <c r="G297" s="1062"/>
      <c r="H297" s="1062"/>
      <c r="I297" s="1062"/>
    </row>
    <row r="298">
      <c r="B298" s="1062"/>
      <c r="C298" s="1062"/>
      <c r="D298" s="1062"/>
      <c r="E298" s="1062"/>
      <c r="F298" s="1062"/>
      <c r="G298" s="1062"/>
      <c r="H298" s="1062"/>
      <c r="I298" s="1062"/>
    </row>
    <row r="299">
      <c r="B299" s="1062"/>
      <c r="C299" s="1062"/>
      <c r="D299" s="1062"/>
      <c r="E299" s="1062"/>
      <c r="F299" s="1062"/>
      <c r="G299" s="1062"/>
      <c r="H299" s="1062"/>
      <c r="I299" s="1062"/>
    </row>
    <row r="300">
      <c r="B300" s="1062"/>
      <c r="C300" s="1062"/>
      <c r="D300" s="1062"/>
      <c r="E300" s="1062"/>
      <c r="F300" s="1062"/>
      <c r="G300" s="1062"/>
      <c r="H300" s="1062"/>
      <c r="I300" s="1062"/>
    </row>
    <row r="301">
      <c r="B301" s="1062"/>
      <c r="C301" s="1062"/>
      <c r="D301" s="1062"/>
      <c r="E301" s="1062"/>
      <c r="F301" s="1062"/>
      <c r="G301" s="1062"/>
      <c r="H301" s="1062"/>
      <c r="I301" s="1062"/>
    </row>
    <row r="302">
      <c r="B302" s="1062"/>
      <c r="C302" s="1062"/>
      <c r="D302" s="1062"/>
      <c r="E302" s="1062"/>
      <c r="F302" s="1062"/>
      <c r="G302" s="1062"/>
      <c r="H302" s="1062"/>
      <c r="I302" s="1062"/>
    </row>
    <row r="303">
      <c r="B303" s="1062"/>
      <c r="C303" s="1062"/>
      <c r="D303" s="1062"/>
      <c r="E303" s="1062"/>
      <c r="F303" s="1062"/>
      <c r="G303" s="1062"/>
      <c r="H303" s="1062"/>
      <c r="I303" s="1062"/>
    </row>
    <row r="304">
      <c r="B304" s="1062"/>
      <c r="C304" s="1062"/>
      <c r="D304" s="1062"/>
      <c r="E304" s="1062"/>
      <c r="F304" s="1062"/>
      <c r="G304" s="1062"/>
      <c r="H304" s="1062"/>
      <c r="I304" s="1062"/>
    </row>
    <row r="305">
      <c r="B305" s="1062"/>
      <c r="C305" s="1062"/>
      <c r="D305" s="1062"/>
      <c r="E305" s="1062"/>
      <c r="F305" s="1062"/>
      <c r="G305" s="1062"/>
      <c r="H305" s="1062"/>
      <c r="I305" s="1062"/>
    </row>
    <row r="306">
      <c r="B306" s="1062"/>
      <c r="C306" s="1062"/>
      <c r="D306" s="1062"/>
      <c r="E306" s="1062"/>
      <c r="F306" s="1062"/>
      <c r="G306" s="1062"/>
      <c r="H306" s="1062"/>
      <c r="I306" s="1062"/>
    </row>
    <row r="307">
      <c r="B307" s="1062"/>
      <c r="C307" s="1062"/>
      <c r="D307" s="1062"/>
      <c r="E307" s="1062"/>
      <c r="F307" s="1062"/>
      <c r="G307" s="1062"/>
      <c r="H307" s="1062"/>
      <c r="I307" s="1062"/>
    </row>
    <row r="308">
      <c r="B308" s="1062"/>
      <c r="C308" s="1062"/>
      <c r="D308" s="1062"/>
      <c r="E308" s="1062"/>
      <c r="F308" s="1062"/>
      <c r="G308" s="1062"/>
      <c r="H308" s="1062"/>
      <c r="I308" s="1062"/>
    </row>
    <row r="309">
      <c r="B309" s="1062"/>
      <c r="C309" s="1062"/>
      <c r="D309" s="1062"/>
      <c r="E309" s="1062"/>
      <c r="F309" s="1062"/>
      <c r="G309" s="1062"/>
      <c r="H309" s="1062"/>
      <c r="I309" s="1062"/>
    </row>
    <row r="310">
      <c r="B310" s="1062"/>
      <c r="C310" s="1062"/>
      <c r="D310" s="1062"/>
      <c r="E310" s="1062"/>
      <c r="F310" s="1062"/>
      <c r="G310" s="1062"/>
      <c r="H310" s="1062"/>
      <c r="I310" s="1062"/>
    </row>
    <row r="311">
      <c r="B311" s="1062"/>
      <c r="C311" s="1062"/>
      <c r="D311" s="1062"/>
      <c r="E311" s="1062"/>
      <c r="F311" s="1062"/>
      <c r="G311" s="1062"/>
      <c r="H311" s="1062"/>
      <c r="I311" s="1062"/>
    </row>
    <row r="312">
      <c r="B312" s="1062"/>
      <c r="C312" s="1062"/>
      <c r="D312" s="1062"/>
      <c r="E312" s="1062"/>
      <c r="F312" s="1062"/>
      <c r="G312" s="1062"/>
      <c r="H312" s="1062"/>
      <c r="I312" s="1062"/>
    </row>
    <row r="313">
      <c r="B313" s="1062"/>
      <c r="C313" s="1062"/>
      <c r="D313" s="1062"/>
      <c r="E313" s="1062"/>
      <c r="F313" s="1062"/>
      <c r="G313" s="1062"/>
      <c r="H313" s="1062"/>
      <c r="I313" s="1062"/>
    </row>
    <row r="314">
      <c r="B314" s="1062"/>
      <c r="C314" s="1062"/>
      <c r="D314" s="1062"/>
      <c r="E314" s="1062"/>
      <c r="F314" s="1062"/>
      <c r="G314" s="1062"/>
      <c r="H314" s="1062"/>
      <c r="I314" s="1062"/>
    </row>
    <row r="315">
      <c r="B315" s="1062"/>
      <c r="C315" s="1062"/>
      <c r="D315" s="1062"/>
      <c r="E315" s="1062"/>
      <c r="F315" s="1062"/>
      <c r="G315" s="1062"/>
      <c r="H315" s="1062"/>
      <c r="I315" s="1062"/>
    </row>
    <row r="316">
      <c r="B316" s="1062"/>
      <c r="C316" s="1062"/>
      <c r="D316" s="1062"/>
      <c r="E316" s="1062"/>
      <c r="F316" s="1062"/>
      <c r="G316" s="1062"/>
      <c r="H316" s="1062"/>
      <c r="I316" s="1062"/>
    </row>
    <row r="317">
      <c r="B317" s="1062"/>
      <c r="C317" s="1062"/>
      <c r="D317" s="1062"/>
      <c r="E317" s="1062"/>
      <c r="F317" s="1062"/>
      <c r="G317" s="1062"/>
      <c r="H317" s="1062"/>
      <c r="I317" s="1062"/>
    </row>
    <row r="318">
      <c r="B318" s="1062"/>
      <c r="C318" s="1062"/>
      <c r="D318" s="1062"/>
      <c r="E318" s="1062"/>
      <c r="F318" s="1062"/>
      <c r="G318" s="1062"/>
      <c r="H318" s="1062"/>
      <c r="I318" s="1062"/>
    </row>
    <row r="319">
      <c r="B319" s="1062"/>
      <c r="C319" s="1062"/>
      <c r="D319" s="1062"/>
      <c r="E319" s="1062"/>
      <c r="F319" s="1062"/>
      <c r="G319" s="1062"/>
      <c r="H319" s="1062"/>
      <c r="I319" s="1062"/>
    </row>
    <row r="320">
      <c r="B320" s="1062"/>
      <c r="C320" s="1062"/>
      <c r="D320" s="1062"/>
      <c r="E320" s="1062"/>
      <c r="F320" s="1062"/>
      <c r="G320" s="1062"/>
      <c r="H320" s="1062"/>
      <c r="I320" s="1062"/>
    </row>
    <row r="321">
      <c r="B321" s="1062"/>
      <c r="C321" s="1062"/>
      <c r="D321" s="1062"/>
      <c r="E321" s="1062"/>
      <c r="F321" s="1062"/>
      <c r="G321" s="1062"/>
      <c r="H321" s="1062"/>
      <c r="I321" s="1062"/>
    </row>
    <row r="322">
      <c r="B322" s="1062"/>
      <c r="C322" s="1062"/>
      <c r="D322" s="1062"/>
      <c r="E322" s="1062"/>
      <c r="F322" s="1062"/>
      <c r="G322" s="1062"/>
      <c r="H322" s="1062"/>
      <c r="I322" s="1062"/>
    </row>
    <row r="323">
      <c r="B323" s="1062"/>
      <c r="C323" s="1062"/>
      <c r="D323" s="1062"/>
      <c r="E323" s="1062"/>
      <c r="F323" s="1062"/>
      <c r="G323" s="1062"/>
      <c r="H323" s="1062"/>
      <c r="I323" s="1062"/>
    </row>
    <row r="324">
      <c r="B324" s="1062"/>
      <c r="C324" s="1062"/>
      <c r="D324" s="1062"/>
      <c r="E324" s="1062"/>
      <c r="F324" s="1062"/>
      <c r="G324" s="1062"/>
      <c r="H324" s="1062"/>
      <c r="I324" s="1062"/>
    </row>
    <row r="325">
      <c r="B325" s="1062"/>
      <c r="C325" s="1062"/>
      <c r="D325" s="1062"/>
      <c r="E325" s="1062"/>
      <c r="F325" s="1062"/>
      <c r="G325" s="1062"/>
      <c r="H325" s="1062"/>
      <c r="I325" s="1062"/>
    </row>
    <row r="326">
      <c r="B326" s="1062"/>
      <c r="C326" s="1062"/>
      <c r="D326" s="1062"/>
      <c r="E326" s="1062"/>
      <c r="F326" s="1062"/>
      <c r="G326" s="1062"/>
      <c r="H326" s="1062"/>
      <c r="I326" s="1062"/>
    </row>
    <row r="327">
      <c r="B327" s="1062"/>
      <c r="C327" s="1062"/>
      <c r="D327" s="1062"/>
      <c r="E327" s="1062"/>
      <c r="F327" s="1062"/>
      <c r="G327" s="1062"/>
      <c r="H327" s="1062"/>
      <c r="I327" s="1062"/>
    </row>
    <row r="328">
      <c r="B328" s="1062"/>
      <c r="C328" s="1062"/>
      <c r="D328" s="1062"/>
      <c r="E328" s="1062"/>
      <c r="F328" s="1062"/>
      <c r="G328" s="1062"/>
      <c r="H328" s="1062"/>
      <c r="I328" s="1062"/>
    </row>
    <row r="329">
      <c r="B329" s="1062"/>
      <c r="C329" s="1062"/>
      <c r="D329" s="1062"/>
      <c r="E329" s="1062"/>
      <c r="F329" s="1062"/>
      <c r="G329" s="1062"/>
      <c r="H329" s="1062"/>
      <c r="I329" s="1062"/>
    </row>
    <row r="330">
      <c r="B330" s="1062"/>
      <c r="C330" s="1062"/>
      <c r="D330" s="1062"/>
      <c r="E330" s="1062"/>
      <c r="F330" s="1062"/>
      <c r="G330" s="1062"/>
      <c r="H330" s="1062"/>
      <c r="I330" s="1062"/>
    </row>
    <row r="331">
      <c r="B331" s="1062"/>
      <c r="C331" s="1062"/>
      <c r="D331" s="1062"/>
      <c r="E331" s="1062"/>
      <c r="F331" s="1062"/>
      <c r="G331" s="1062"/>
      <c r="H331" s="1062"/>
      <c r="I331" s="1062"/>
    </row>
    <row r="332">
      <c r="B332" s="1062"/>
      <c r="C332" s="1062"/>
      <c r="D332" s="1062"/>
      <c r="E332" s="1062"/>
      <c r="F332" s="1062"/>
      <c r="G332" s="1062"/>
      <c r="H332" s="1062"/>
      <c r="I332" s="1062"/>
    </row>
    <row r="333">
      <c r="B333" s="1062"/>
      <c r="C333" s="1062"/>
      <c r="D333" s="1062"/>
      <c r="E333" s="1062"/>
      <c r="F333" s="1062"/>
      <c r="G333" s="1062"/>
      <c r="H333" s="1062"/>
      <c r="I333" s="1062"/>
    </row>
    <row r="334">
      <c r="B334" s="1062"/>
      <c r="C334" s="1062"/>
      <c r="D334" s="1062"/>
      <c r="E334" s="1062"/>
      <c r="F334" s="1062"/>
      <c r="G334" s="1062"/>
      <c r="H334" s="1062"/>
      <c r="I334" s="1062"/>
    </row>
    <row r="335">
      <c r="B335" s="1062"/>
      <c r="C335" s="1062"/>
      <c r="D335" s="1062"/>
      <c r="E335" s="1062"/>
      <c r="F335" s="1062"/>
      <c r="G335" s="1062"/>
      <c r="H335" s="1062"/>
      <c r="I335" s="1062"/>
    </row>
    <row r="336">
      <c r="B336" s="1062"/>
      <c r="C336" s="1062"/>
      <c r="D336" s="1062"/>
      <c r="E336" s="1062"/>
      <c r="F336" s="1062"/>
      <c r="G336" s="1062"/>
      <c r="H336" s="1062"/>
      <c r="I336" s="1062"/>
    </row>
    <row r="337">
      <c r="B337" s="1062"/>
      <c r="C337" s="1062"/>
      <c r="D337" s="1062"/>
      <c r="E337" s="1062"/>
      <c r="F337" s="1062"/>
      <c r="G337" s="1062"/>
      <c r="H337" s="1062"/>
      <c r="I337" s="1062"/>
    </row>
    <row r="338">
      <c r="B338" s="1062"/>
      <c r="C338" s="1062"/>
      <c r="D338" s="1062"/>
      <c r="E338" s="1062"/>
      <c r="F338" s="1062"/>
      <c r="G338" s="1062"/>
      <c r="H338" s="1062"/>
      <c r="I338" s="1062"/>
    </row>
    <row r="339">
      <c r="B339" s="1062"/>
      <c r="C339" s="1062"/>
      <c r="D339" s="1062"/>
      <c r="E339" s="1062"/>
      <c r="F339" s="1062"/>
      <c r="G339" s="1062"/>
      <c r="H339" s="1062"/>
      <c r="I339" s="1062"/>
    </row>
    <row r="340">
      <c r="B340" s="1062"/>
      <c r="C340" s="1062"/>
      <c r="D340" s="1062"/>
      <c r="E340" s="1062"/>
      <c r="F340" s="1062"/>
      <c r="G340" s="1062"/>
      <c r="H340" s="1062"/>
      <c r="I340" s="1062"/>
    </row>
    <row r="341">
      <c r="B341" s="1062"/>
      <c r="C341" s="1062"/>
      <c r="D341" s="1062"/>
      <c r="E341" s="1062"/>
      <c r="F341" s="1062"/>
      <c r="G341" s="1062"/>
      <c r="H341" s="1062"/>
      <c r="I341" s="1062"/>
    </row>
    <row r="342">
      <c r="B342" s="1062"/>
      <c r="C342" s="1062"/>
      <c r="D342" s="1062"/>
      <c r="E342" s="1062"/>
      <c r="F342" s="1062"/>
      <c r="G342" s="1062"/>
      <c r="H342" s="1062"/>
      <c r="I342" s="1062"/>
    </row>
    <row r="343">
      <c r="B343" s="1062"/>
      <c r="C343" s="1062"/>
      <c r="D343" s="1062"/>
      <c r="E343" s="1062"/>
      <c r="F343" s="1062"/>
      <c r="G343" s="1062"/>
      <c r="H343" s="1062"/>
      <c r="I343" s="1062"/>
    </row>
    <row r="344">
      <c r="B344" s="1062"/>
      <c r="C344" s="1062"/>
      <c r="D344" s="1062"/>
      <c r="E344" s="1062"/>
      <c r="F344" s="1062"/>
      <c r="G344" s="1062"/>
      <c r="H344" s="1062"/>
      <c r="I344" s="1062"/>
    </row>
    <row r="345">
      <c r="B345" s="1062"/>
      <c r="C345" s="1062"/>
      <c r="D345" s="1062"/>
      <c r="E345" s="1062"/>
      <c r="F345" s="1062"/>
      <c r="G345" s="1062"/>
      <c r="H345" s="1062"/>
      <c r="I345" s="1062"/>
    </row>
    <row r="346">
      <c r="B346" s="1062"/>
      <c r="C346" s="1062"/>
      <c r="D346" s="1062"/>
      <c r="E346" s="1062"/>
      <c r="F346" s="1062"/>
      <c r="G346" s="1062"/>
      <c r="H346" s="1062"/>
      <c r="I346" s="1062"/>
    </row>
    <row r="347">
      <c r="B347" s="1062"/>
      <c r="C347" s="1062"/>
      <c r="D347" s="1062"/>
      <c r="E347" s="1062"/>
      <c r="F347" s="1062"/>
      <c r="G347" s="1062"/>
      <c r="H347" s="1062"/>
      <c r="I347" s="1062"/>
    </row>
    <row r="348">
      <c r="B348" s="1062"/>
      <c r="C348" s="1062"/>
      <c r="D348" s="1062"/>
      <c r="E348" s="1062"/>
      <c r="F348" s="1062"/>
      <c r="G348" s="1062"/>
      <c r="H348" s="1062"/>
      <c r="I348" s="1062"/>
    </row>
    <row r="349">
      <c r="B349" s="1062"/>
      <c r="C349" s="1062"/>
      <c r="D349" s="1062"/>
      <c r="E349" s="1062"/>
      <c r="F349" s="1062"/>
      <c r="G349" s="1062"/>
      <c r="H349" s="1062"/>
      <c r="I349" s="1062"/>
    </row>
    <row r="350">
      <c r="B350" s="1062"/>
      <c r="C350" s="1062"/>
      <c r="D350" s="1062"/>
      <c r="E350" s="1062"/>
      <c r="F350" s="1062"/>
      <c r="G350" s="1062"/>
      <c r="H350" s="1062"/>
      <c r="I350" s="1062"/>
    </row>
    <row r="351">
      <c r="B351" s="1062"/>
      <c r="C351" s="1062"/>
      <c r="D351" s="1062"/>
      <c r="E351" s="1062"/>
      <c r="F351" s="1062"/>
      <c r="G351" s="1062"/>
      <c r="H351" s="1062"/>
      <c r="I351" s="1062"/>
    </row>
    <row r="352">
      <c r="B352" s="1062"/>
      <c r="C352" s="1062"/>
      <c r="D352" s="1062"/>
      <c r="E352" s="1062"/>
      <c r="F352" s="1062"/>
      <c r="G352" s="1062"/>
      <c r="H352" s="1062"/>
      <c r="I352" s="1062"/>
    </row>
    <row r="353">
      <c r="B353" s="1062"/>
      <c r="C353" s="1062"/>
      <c r="D353" s="1062"/>
      <c r="E353" s="1062"/>
      <c r="F353" s="1062"/>
      <c r="G353" s="1062"/>
      <c r="H353" s="1062"/>
      <c r="I353" s="1062"/>
    </row>
    <row r="354">
      <c r="B354" s="1062"/>
      <c r="C354" s="1062"/>
      <c r="D354" s="1062"/>
      <c r="E354" s="1062"/>
      <c r="F354" s="1062"/>
      <c r="G354" s="1062"/>
      <c r="H354" s="1062"/>
      <c r="I354" s="1062"/>
    </row>
    <row r="355">
      <c r="B355" s="1062"/>
      <c r="C355" s="1062"/>
      <c r="D355" s="1062"/>
      <c r="E355" s="1062"/>
      <c r="F355" s="1062"/>
      <c r="G355" s="1062"/>
      <c r="H355" s="1062"/>
      <c r="I355" s="1062"/>
    </row>
    <row r="356">
      <c r="B356" s="1062"/>
      <c r="C356" s="1062"/>
      <c r="D356" s="1062"/>
      <c r="E356" s="1062"/>
      <c r="F356" s="1062"/>
      <c r="G356" s="1062"/>
      <c r="H356" s="1062"/>
      <c r="I356" s="1062"/>
    </row>
    <row r="357">
      <c r="B357" s="1062"/>
      <c r="C357" s="1062"/>
      <c r="D357" s="1062"/>
      <c r="E357" s="1062"/>
      <c r="F357" s="1062"/>
      <c r="G357" s="1062"/>
      <c r="H357" s="1062"/>
      <c r="I357" s="1062"/>
    </row>
    <row r="358">
      <c r="B358" s="1062"/>
      <c r="C358" s="1062"/>
      <c r="D358" s="1062"/>
      <c r="E358" s="1062"/>
      <c r="F358" s="1062"/>
      <c r="G358" s="1062"/>
      <c r="H358" s="1062"/>
      <c r="I358" s="1062"/>
    </row>
    <row r="359">
      <c r="B359" s="1062"/>
      <c r="C359" s="1062"/>
      <c r="D359" s="1062"/>
      <c r="E359" s="1062"/>
      <c r="F359" s="1062"/>
      <c r="G359" s="1062"/>
      <c r="H359" s="1062"/>
      <c r="I359" s="1062"/>
    </row>
    <row r="360">
      <c r="B360" s="1062"/>
      <c r="C360" s="1062"/>
      <c r="D360" s="1062"/>
      <c r="E360" s="1062"/>
      <c r="F360" s="1062"/>
      <c r="G360" s="1062"/>
      <c r="H360" s="1062"/>
      <c r="I360" s="1062"/>
    </row>
    <row r="361">
      <c r="B361" s="1062"/>
      <c r="C361" s="1062"/>
      <c r="D361" s="1062"/>
      <c r="E361" s="1062"/>
      <c r="F361" s="1062"/>
      <c r="G361" s="1062"/>
      <c r="H361" s="1062"/>
      <c r="I361" s="1062"/>
    </row>
    <row r="362">
      <c r="B362" s="1062"/>
      <c r="C362" s="1062"/>
      <c r="D362" s="1062"/>
      <c r="E362" s="1062"/>
      <c r="F362" s="1062"/>
      <c r="G362" s="1062"/>
      <c r="H362" s="1062"/>
      <c r="I362" s="1062"/>
    </row>
    <row r="363">
      <c r="B363" s="1062"/>
      <c r="C363" s="1062"/>
      <c r="D363" s="1062"/>
      <c r="E363" s="1062"/>
      <c r="F363" s="1062"/>
      <c r="G363" s="1062"/>
      <c r="H363" s="1062"/>
      <c r="I363" s="1062"/>
    </row>
    <row r="364">
      <c r="B364" s="1062"/>
      <c r="C364" s="1062"/>
      <c r="D364" s="1062"/>
      <c r="E364" s="1062"/>
      <c r="F364" s="1062"/>
      <c r="G364" s="1062"/>
      <c r="H364" s="1062"/>
      <c r="I364" s="1062"/>
    </row>
    <row r="365">
      <c r="B365" s="1062"/>
      <c r="C365" s="1062"/>
      <c r="D365" s="1062"/>
      <c r="E365" s="1062"/>
      <c r="F365" s="1062"/>
      <c r="G365" s="1062"/>
      <c r="H365" s="1062"/>
      <c r="I365" s="1062"/>
    </row>
    <row r="366">
      <c r="B366" s="1062"/>
      <c r="C366" s="1062"/>
      <c r="D366" s="1062"/>
      <c r="E366" s="1062"/>
      <c r="F366" s="1062"/>
      <c r="G366" s="1062"/>
      <c r="H366" s="1062"/>
      <c r="I366" s="1062"/>
    </row>
    <row r="367">
      <c r="B367" s="1062"/>
      <c r="C367" s="1062"/>
      <c r="D367" s="1062"/>
      <c r="E367" s="1062"/>
      <c r="F367" s="1062"/>
      <c r="G367" s="1062"/>
      <c r="H367" s="1062"/>
      <c r="I367" s="1062"/>
    </row>
    <row r="368">
      <c r="B368" s="1062"/>
      <c r="C368" s="1062"/>
      <c r="D368" s="1062"/>
      <c r="E368" s="1062"/>
      <c r="F368" s="1062"/>
      <c r="G368" s="1062"/>
      <c r="H368" s="1062"/>
      <c r="I368" s="1062"/>
    </row>
    <row r="369">
      <c r="B369" s="1062"/>
      <c r="C369" s="1062"/>
      <c r="D369" s="1062"/>
      <c r="E369" s="1062"/>
      <c r="F369" s="1062"/>
      <c r="G369" s="1062"/>
      <c r="H369" s="1062"/>
      <c r="I369" s="1062"/>
    </row>
    <row r="370">
      <c r="B370" s="1062"/>
      <c r="C370" s="1062"/>
      <c r="D370" s="1062"/>
      <c r="E370" s="1062"/>
      <c r="F370" s="1062"/>
      <c r="G370" s="1062"/>
      <c r="H370" s="1062"/>
      <c r="I370" s="1062"/>
    </row>
    <row r="371">
      <c r="B371" s="1062"/>
      <c r="C371" s="1062"/>
      <c r="D371" s="1062"/>
      <c r="E371" s="1062"/>
      <c r="F371" s="1062"/>
      <c r="G371" s="1062"/>
      <c r="H371" s="1062"/>
      <c r="I371" s="1062"/>
    </row>
    <row r="372">
      <c r="B372" s="1062"/>
      <c r="C372" s="1062"/>
      <c r="D372" s="1062"/>
      <c r="E372" s="1062"/>
      <c r="F372" s="1062"/>
      <c r="G372" s="1062"/>
      <c r="H372" s="1062"/>
      <c r="I372" s="1062"/>
    </row>
    <row r="373">
      <c r="B373" s="1062"/>
      <c r="C373" s="1062"/>
      <c r="D373" s="1062"/>
      <c r="E373" s="1062"/>
      <c r="F373" s="1062"/>
      <c r="G373" s="1062"/>
      <c r="H373" s="1062"/>
      <c r="I373" s="1062"/>
    </row>
    <row r="374">
      <c r="B374" s="1062"/>
      <c r="C374" s="1062"/>
      <c r="D374" s="1062"/>
      <c r="E374" s="1062"/>
      <c r="F374" s="1062"/>
      <c r="G374" s="1062"/>
      <c r="H374" s="1062"/>
      <c r="I374" s="1062"/>
    </row>
    <row r="375">
      <c r="B375" s="1062"/>
      <c r="C375" s="1062"/>
      <c r="D375" s="1062"/>
      <c r="E375" s="1062"/>
      <c r="F375" s="1062"/>
      <c r="G375" s="1062"/>
      <c r="H375" s="1062"/>
      <c r="I375" s="1062"/>
    </row>
    <row r="376">
      <c r="B376" s="1062"/>
      <c r="C376" s="1062"/>
      <c r="D376" s="1062"/>
      <c r="E376" s="1062"/>
      <c r="F376" s="1062"/>
      <c r="G376" s="1062"/>
      <c r="H376" s="1062"/>
      <c r="I376" s="1062"/>
    </row>
    <row r="377">
      <c r="B377" s="1062"/>
      <c r="C377" s="1062"/>
      <c r="D377" s="1062"/>
      <c r="E377" s="1062"/>
      <c r="F377" s="1062"/>
      <c r="G377" s="1062"/>
      <c r="H377" s="1062"/>
      <c r="I377" s="1062"/>
    </row>
    <row r="378">
      <c r="B378" s="1062"/>
      <c r="C378" s="1062"/>
      <c r="D378" s="1062"/>
      <c r="E378" s="1062"/>
      <c r="F378" s="1062"/>
      <c r="G378" s="1062"/>
      <c r="H378" s="1062"/>
      <c r="I378" s="1062"/>
    </row>
    <row r="379">
      <c r="B379" s="1062"/>
      <c r="C379" s="1062"/>
      <c r="D379" s="1062"/>
      <c r="E379" s="1062"/>
      <c r="F379" s="1062"/>
      <c r="G379" s="1062"/>
      <c r="H379" s="1062"/>
      <c r="I379" s="1062"/>
    </row>
    <row r="380">
      <c r="B380" s="1062"/>
      <c r="C380" s="1062"/>
      <c r="D380" s="1062"/>
      <c r="E380" s="1062"/>
      <c r="F380" s="1062"/>
      <c r="G380" s="1062"/>
      <c r="H380" s="1062"/>
      <c r="I380" s="1062"/>
    </row>
    <row r="381">
      <c r="B381" s="1062"/>
      <c r="C381" s="1062"/>
      <c r="D381" s="1062"/>
      <c r="E381" s="1062"/>
      <c r="F381" s="1062"/>
      <c r="G381" s="1062"/>
      <c r="H381" s="1062"/>
      <c r="I381" s="1062"/>
    </row>
    <row r="382">
      <c r="B382" s="1062"/>
      <c r="C382" s="1062"/>
      <c r="D382" s="1062"/>
      <c r="E382" s="1062"/>
      <c r="F382" s="1062"/>
      <c r="G382" s="1062"/>
      <c r="H382" s="1062"/>
      <c r="I382" s="1062"/>
    </row>
    <row r="383">
      <c r="B383" s="1062"/>
      <c r="C383" s="1062"/>
      <c r="D383" s="1062"/>
      <c r="E383" s="1062"/>
      <c r="F383" s="1062"/>
      <c r="G383" s="1062"/>
      <c r="H383" s="1062"/>
      <c r="I383" s="1062"/>
    </row>
    <row r="384">
      <c r="B384" s="1062"/>
      <c r="C384" s="1062"/>
      <c r="D384" s="1062"/>
      <c r="E384" s="1062"/>
      <c r="F384" s="1062"/>
      <c r="G384" s="1062"/>
      <c r="H384" s="1062"/>
      <c r="I384" s="1062"/>
    </row>
    <row r="385">
      <c r="B385" s="1062"/>
      <c r="C385" s="1062"/>
      <c r="D385" s="1062"/>
      <c r="E385" s="1062"/>
      <c r="F385" s="1062"/>
      <c r="G385" s="1062"/>
      <c r="H385" s="1062"/>
      <c r="I385" s="1062"/>
    </row>
    <row r="386">
      <c r="B386" s="1062"/>
      <c r="C386" s="1062"/>
      <c r="D386" s="1062"/>
      <c r="E386" s="1062"/>
      <c r="F386" s="1062"/>
      <c r="G386" s="1062"/>
      <c r="H386" s="1062"/>
      <c r="I386" s="1062"/>
    </row>
    <row r="387">
      <c r="B387" s="1062"/>
      <c r="C387" s="1062"/>
      <c r="D387" s="1062"/>
      <c r="E387" s="1062"/>
      <c r="F387" s="1062"/>
      <c r="G387" s="1062"/>
      <c r="H387" s="1062"/>
      <c r="I387" s="1062"/>
    </row>
    <row r="388">
      <c r="B388" s="1062"/>
      <c r="C388" s="1062"/>
      <c r="D388" s="1062"/>
      <c r="E388" s="1062"/>
      <c r="F388" s="1062"/>
      <c r="G388" s="1062"/>
      <c r="H388" s="1062"/>
      <c r="I388" s="1062"/>
    </row>
    <row r="389">
      <c r="B389" s="1062"/>
      <c r="C389" s="1062"/>
      <c r="D389" s="1062"/>
      <c r="E389" s="1062"/>
      <c r="F389" s="1062"/>
      <c r="G389" s="1062"/>
      <c r="H389" s="1062"/>
      <c r="I389" s="1062"/>
    </row>
    <row r="390">
      <c r="B390" s="1062"/>
      <c r="C390" s="1062"/>
      <c r="D390" s="1062"/>
      <c r="E390" s="1062"/>
      <c r="F390" s="1062"/>
      <c r="G390" s="1062"/>
      <c r="H390" s="1062"/>
      <c r="I390" s="1062"/>
    </row>
    <row r="391">
      <c r="B391" s="1062"/>
      <c r="C391" s="1062"/>
      <c r="D391" s="1062"/>
      <c r="E391" s="1062"/>
      <c r="F391" s="1062"/>
      <c r="G391" s="1062"/>
      <c r="H391" s="1062"/>
      <c r="I391" s="1062"/>
    </row>
    <row r="392">
      <c r="B392" s="1062"/>
      <c r="C392" s="1062"/>
      <c r="D392" s="1062"/>
      <c r="E392" s="1062"/>
      <c r="F392" s="1062"/>
      <c r="G392" s="1062"/>
      <c r="H392" s="1062"/>
      <c r="I392" s="1062"/>
    </row>
    <row r="393">
      <c r="B393" s="1062"/>
      <c r="C393" s="1062"/>
      <c r="D393" s="1062"/>
      <c r="E393" s="1062"/>
      <c r="F393" s="1062"/>
      <c r="G393" s="1062"/>
      <c r="H393" s="1062"/>
      <c r="I393" s="1062"/>
    </row>
    <row r="394">
      <c r="B394" s="1062"/>
      <c r="C394" s="1062"/>
      <c r="D394" s="1062"/>
      <c r="E394" s="1062"/>
      <c r="F394" s="1062"/>
      <c r="G394" s="1062"/>
      <c r="H394" s="1062"/>
      <c r="I394" s="1062"/>
    </row>
    <row r="395">
      <c r="B395" s="1062"/>
      <c r="C395" s="1062"/>
      <c r="D395" s="1062"/>
      <c r="E395" s="1062"/>
      <c r="F395" s="1062"/>
      <c r="G395" s="1062"/>
      <c r="H395" s="1062"/>
      <c r="I395" s="1062"/>
    </row>
    <row r="396">
      <c r="B396" s="1062"/>
      <c r="C396" s="1062"/>
      <c r="D396" s="1062"/>
      <c r="E396" s="1062"/>
      <c r="F396" s="1062"/>
      <c r="G396" s="1062"/>
      <c r="H396" s="1062"/>
      <c r="I396" s="1062"/>
    </row>
    <row r="397">
      <c r="B397" s="1062"/>
      <c r="C397" s="1062"/>
      <c r="D397" s="1062"/>
      <c r="E397" s="1062"/>
      <c r="F397" s="1062"/>
      <c r="G397" s="1062"/>
      <c r="H397" s="1062"/>
      <c r="I397" s="1062"/>
    </row>
    <row r="398">
      <c r="B398" s="1062"/>
      <c r="C398" s="1062"/>
      <c r="D398" s="1062"/>
      <c r="E398" s="1062"/>
      <c r="F398" s="1062"/>
      <c r="G398" s="1062"/>
      <c r="H398" s="1062"/>
      <c r="I398" s="1062"/>
    </row>
    <row r="399">
      <c r="B399" s="1062"/>
      <c r="C399" s="1062"/>
      <c r="D399" s="1062"/>
      <c r="E399" s="1062"/>
      <c r="F399" s="1062"/>
      <c r="G399" s="1062"/>
      <c r="H399" s="1062"/>
      <c r="I399" s="1062"/>
    </row>
    <row r="400">
      <c r="B400" s="1062"/>
      <c r="C400" s="1062"/>
      <c r="D400" s="1062"/>
      <c r="E400" s="1062"/>
      <c r="F400" s="1062"/>
      <c r="G400" s="1062"/>
      <c r="H400" s="1062"/>
      <c r="I400" s="1062"/>
    </row>
    <row r="401">
      <c r="B401" s="1062"/>
      <c r="C401" s="1062"/>
      <c r="D401" s="1062"/>
      <c r="E401" s="1062"/>
      <c r="F401" s="1062"/>
      <c r="G401" s="1062"/>
      <c r="H401" s="1062"/>
      <c r="I401" s="1062"/>
    </row>
    <row r="402">
      <c r="B402" s="1062"/>
      <c r="C402" s="1062"/>
      <c r="D402" s="1062"/>
      <c r="E402" s="1062"/>
      <c r="F402" s="1062"/>
      <c r="G402" s="1062"/>
      <c r="H402" s="1062"/>
      <c r="I402" s="1062"/>
    </row>
    <row r="403">
      <c r="B403" s="1062"/>
      <c r="C403" s="1062"/>
      <c r="D403" s="1062"/>
      <c r="E403" s="1062"/>
      <c r="F403" s="1062"/>
      <c r="G403" s="1062"/>
      <c r="H403" s="1062"/>
      <c r="I403" s="1062"/>
    </row>
    <row r="404">
      <c r="B404" s="1062"/>
      <c r="C404" s="1062"/>
      <c r="D404" s="1062"/>
      <c r="E404" s="1062"/>
      <c r="F404" s="1062"/>
      <c r="G404" s="1062"/>
      <c r="H404" s="1062"/>
      <c r="I404" s="1062"/>
    </row>
    <row r="405">
      <c r="B405" s="1062"/>
      <c r="C405" s="1062"/>
      <c r="D405" s="1062"/>
      <c r="E405" s="1062"/>
      <c r="F405" s="1062"/>
      <c r="G405" s="1062"/>
      <c r="H405" s="1062"/>
      <c r="I405" s="1062"/>
    </row>
    <row r="406">
      <c r="B406" s="1062"/>
      <c r="C406" s="1062"/>
      <c r="D406" s="1062"/>
      <c r="E406" s="1062"/>
      <c r="F406" s="1062"/>
      <c r="G406" s="1062"/>
      <c r="H406" s="1062"/>
      <c r="I406" s="1062"/>
    </row>
    <row r="407">
      <c r="B407" s="1062"/>
      <c r="C407" s="1062"/>
      <c r="D407" s="1062"/>
      <c r="E407" s="1062"/>
      <c r="F407" s="1062"/>
      <c r="G407" s="1062"/>
      <c r="H407" s="1062"/>
      <c r="I407" s="1062"/>
    </row>
    <row r="408">
      <c r="B408" s="1062"/>
      <c r="C408" s="1062"/>
      <c r="D408" s="1062"/>
      <c r="E408" s="1062"/>
      <c r="F408" s="1062"/>
      <c r="G408" s="1062"/>
      <c r="H408" s="1062"/>
      <c r="I408" s="1062"/>
    </row>
    <row r="409">
      <c r="B409" s="1062"/>
      <c r="C409" s="1062"/>
      <c r="D409" s="1062"/>
      <c r="E409" s="1062"/>
      <c r="F409" s="1062"/>
      <c r="G409" s="1062"/>
      <c r="H409" s="1062"/>
      <c r="I409" s="1062"/>
    </row>
    <row r="410">
      <c r="B410" s="1062"/>
      <c r="C410" s="1062"/>
      <c r="D410" s="1062"/>
      <c r="E410" s="1062"/>
      <c r="F410" s="1062"/>
      <c r="G410" s="1062"/>
      <c r="H410" s="1062"/>
      <c r="I410" s="1062"/>
    </row>
    <row r="411">
      <c r="B411" s="1062"/>
      <c r="C411" s="1062"/>
      <c r="D411" s="1062"/>
      <c r="E411" s="1062"/>
      <c r="F411" s="1062"/>
      <c r="G411" s="1062"/>
      <c r="H411" s="1062"/>
      <c r="I411" s="1062"/>
    </row>
    <row r="412">
      <c r="B412" s="1062"/>
      <c r="C412" s="1062"/>
      <c r="D412" s="1062"/>
      <c r="E412" s="1062"/>
      <c r="F412" s="1062"/>
      <c r="G412" s="1062"/>
      <c r="H412" s="1062"/>
      <c r="I412" s="1062"/>
    </row>
    <row r="413">
      <c r="B413" s="1062"/>
      <c r="C413" s="1062"/>
      <c r="D413" s="1062"/>
      <c r="E413" s="1062"/>
      <c r="F413" s="1062"/>
      <c r="G413" s="1062"/>
      <c r="H413" s="1062"/>
      <c r="I413" s="1062"/>
    </row>
    <row r="414">
      <c r="B414" s="1062"/>
      <c r="C414" s="1062"/>
      <c r="D414" s="1062"/>
      <c r="E414" s="1062"/>
      <c r="F414" s="1062"/>
      <c r="G414" s="1062"/>
      <c r="H414" s="1062"/>
      <c r="I414" s="1062"/>
    </row>
    <row r="415">
      <c r="B415" s="1062"/>
      <c r="C415" s="1062"/>
      <c r="D415" s="1062"/>
      <c r="E415" s="1062"/>
      <c r="F415" s="1062"/>
      <c r="G415" s="1062"/>
      <c r="H415" s="1062"/>
      <c r="I415" s="1062"/>
    </row>
    <row r="416">
      <c r="B416" s="1062"/>
      <c r="C416" s="1062"/>
      <c r="D416" s="1062"/>
      <c r="E416" s="1062"/>
      <c r="F416" s="1062"/>
      <c r="G416" s="1062"/>
      <c r="H416" s="1062"/>
      <c r="I416" s="1062"/>
    </row>
    <row r="417">
      <c r="B417" s="1062"/>
      <c r="C417" s="1062"/>
      <c r="D417" s="1062"/>
      <c r="E417" s="1062"/>
      <c r="F417" s="1062"/>
      <c r="G417" s="1062"/>
      <c r="H417" s="1062"/>
      <c r="I417" s="1062"/>
    </row>
    <row r="418">
      <c r="B418" s="1062"/>
      <c r="C418" s="1062"/>
      <c r="D418" s="1062"/>
      <c r="E418" s="1062"/>
      <c r="F418" s="1062"/>
      <c r="G418" s="1062"/>
      <c r="H418" s="1062"/>
      <c r="I418" s="1062"/>
    </row>
    <row r="419">
      <c r="B419" s="1062"/>
      <c r="C419" s="1062"/>
      <c r="D419" s="1062"/>
      <c r="E419" s="1062"/>
      <c r="F419" s="1062"/>
      <c r="G419" s="1062"/>
      <c r="H419" s="1062"/>
      <c r="I419" s="1062"/>
    </row>
    <row r="420">
      <c r="B420" s="1062"/>
      <c r="C420" s="1062"/>
      <c r="D420" s="1062"/>
      <c r="E420" s="1062"/>
      <c r="F420" s="1062"/>
      <c r="G420" s="1062"/>
      <c r="H420" s="1062"/>
      <c r="I420" s="1062"/>
    </row>
    <row r="421">
      <c r="B421" s="1062"/>
      <c r="C421" s="1062"/>
      <c r="D421" s="1062"/>
      <c r="E421" s="1062"/>
      <c r="F421" s="1062"/>
      <c r="G421" s="1062"/>
      <c r="H421" s="1062"/>
      <c r="I421" s="1062"/>
    </row>
    <row r="422">
      <c r="B422" s="1062"/>
      <c r="C422" s="1062"/>
      <c r="D422" s="1062"/>
      <c r="E422" s="1062"/>
      <c r="F422" s="1062"/>
      <c r="G422" s="1062"/>
      <c r="H422" s="1062"/>
      <c r="I422" s="1062"/>
    </row>
    <row r="423">
      <c r="B423" s="1062"/>
      <c r="C423" s="1062"/>
      <c r="D423" s="1062"/>
      <c r="E423" s="1062"/>
      <c r="F423" s="1062"/>
      <c r="G423" s="1062"/>
      <c r="H423" s="1062"/>
      <c r="I423" s="1062"/>
    </row>
    <row r="424">
      <c r="B424" s="1062"/>
      <c r="C424" s="1062"/>
      <c r="D424" s="1062"/>
      <c r="E424" s="1062"/>
      <c r="F424" s="1062"/>
      <c r="G424" s="1062"/>
      <c r="H424" s="1062"/>
      <c r="I424" s="1062"/>
    </row>
    <row r="425">
      <c r="B425" s="1062"/>
      <c r="C425" s="1062"/>
      <c r="D425" s="1062"/>
      <c r="E425" s="1062"/>
      <c r="F425" s="1062"/>
      <c r="G425" s="1062"/>
      <c r="H425" s="1062"/>
      <c r="I425" s="1062"/>
    </row>
    <row r="426">
      <c r="B426" s="1062"/>
      <c r="C426" s="1062"/>
      <c r="D426" s="1062"/>
      <c r="E426" s="1062"/>
      <c r="F426" s="1062"/>
      <c r="G426" s="1062"/>
      <c r="H426" s="1062"/>
      <c r="I426" s="1062"/>
    </row>
    <row r="427">
      <c r="B427" s="1062"/>
      <c r="C427" s="1062"/>
      <c r="D427" s="1062"/>
      <c r="E427" s="1062"/>
      <c r="F427" s="1062"/>
      <c r="G427" s="1062"/>
      <c r="H427" s="1062"/>
      <c r="I427" s="1062"/>
    </row>
    <row r="428">
      <c r="B428" s="1062"/>
      <c r="C428" s="1062"/>
      <c r="D428" s="1062"/>
      <c r="E428" s="1062"/>
      <c r="F428" s="1062"/>
      <c r="G428" s="1062"/>
      <c r="H428" s="1062"/>
      <c r="I428" s="1062"/>
    </row>
    <row r="429">
      <c r="B429" s="1062"/>
      <c r="C429" s="1062"/>
      <c r="D429" s="1062"/>
      <c r="E429" s="1062"/>
      <c r="F429" s="1062"/>
      <c r="G429" s="1062"/>
      <c r="H429" s="1062"/>
      <c r="I429" s="1062"/>
    </row>
    <row r="430">
      <c r="B430" s="1062"/>
      <c r="C430" s="1062"/>
      <c r="D430" s="1062"/>
      <c r="E430" s="1062"/>
      <c r="F430" s="1062"/>
      <c r="G430" s="1062"/>
      <c r="H430" s="1062"/>
      <c r="I430" s="1062"/>
    </row>
    <row r="431">
      <c r="B431" s="1062"/>
      <c r="C431" s="1062"/>
      <c r="D431" s="1062"/>
      <c r="E431" s="1062"/>
      <c r="F431" s="1062"/>
      <c r="G431" s="1062"/>
      <c r="H431" s="1062"/>
      <c r="I431" s="1062"/>
    </row>
    <row r="432">
      <c r="B432" s="1062"/>
      <c r="C432" s="1062"/>
      <c r="D432" s="1062"/>
      <c r="E432" s="1062"/>
      <c r="F432" s="1062"/>
      <c r="G432" s="1062"/>
      <c r="H432" s="1062"/>
      <c r="I432" s="1062"/>
    </row>
    <row r="433">
      <c r="B433" s="1062"/>
      <c r="C433" s="1062"/>
      <c r="D433" s="1062"/>
      <c r="E433" s="1062"/>
      <c r="F433" s="1062"/>
      <c r="G433" s="1062"/>
      <c r="H433" s="1062"/>
      <c r="I433" s="1062"/>
    </row>
    <row r="434">
      <c r="B434" s="1062"/>
      <c r="C434" s="1062"/>
      <c r="D434" s="1062"/>
      <c r="E434" s="1062"/>
      <c r="F434" s="1062"/>
      <c r="G434" s="1062"/>
      <c r="H434" s="1062"/>
      <c r="I434" s="1062"/>
    </row>
    <row r="435">
      <c r="B435" s="1062"/>
      <c r="C435" s="1062"/>
      <c r="D435" s="1062"/>
      <c r="E435" s="1062"/>
      <c r="F435" s="1062"/>
      <c r="G435" s="1062"/>
      <c r="H435" s="1062"/>
      <c r="I435" s="1062"/>
    </row>
    <row r="436">
      <c r="B436" s="1062"/>
      <c r="C436" s="1062"/>
      <c r="D436" s="1062"/>
      <c r="E436" s="1062"/>
      <c r="F436" s="1062"/>
      <c r="G436" s="1062"/>
      <c r="H436" s="1062"/>
      <c r="I436" s="1062"/>
    </row>
    <row r="437">
      <c r="B437" s="1062"/>
      <c r="C437" s="1062"/>
      <c r="D437" s="1062"/>
      <c r="E437" s="1062"/>
      <c r="F437" s="1062"/>
      <c r="G437" s="1062"/>
      <c r="H437" s="1062"/>
      <c r="I437" s="1062"/>
    </row>
    <row r="438">
      <c r="B438" s="1062"/>
      <c r="C438" s="1062"/>
      <c r="D438" s="1062"/>
      <c r="E438" s="1062"/>
      <c r="F438" s="1062"/>
      <c r="G438" s="1062"/>
      <c r="H438" s="1062"/>
      <c r="I438" s="1062"/>
    </row>
    <row r="439">
      <c r="B439" s="1062"/>
      <c r="C439" s="1062"/>
      <c r="D439" s="1062"/>
      <c r="E439" s="1062"/>
      <c r="F439" s="1062"/>
      <c r="G439" s="1062"/>
      <c r="H439" s="1062"/>
      <c r="I439" s="1062"/>
    </row>
    <row r="440">
      <c r="B440" s="1062"/>
      <c r="C440" s="1062"/>
      <c r="D440" s="1062"/>
      <c r="E440" s="1062"/>
      <c r="F440" s="1062"/>
      <c r="G440" s="1062"/>
      <c r="H440" s="1062"/>
      <c r="I440" s="1062"/>
    </row>
    <row r="441">
      <c r="B441" s="1062"/>
      <c r="C441" s="1062"/>
      <c r="D441" s="1062"/>
      <c r="E441" s="1062"/>
      <c r="F441" s="1062"/>
      <c r="G441" s="1062"/>
      <c r="H441" s="1062"/>
      <c r="I441" s="1062"/>
    </row>
    <row r="442">
      <c r="B442" s="1062"/>
      <c r="C442" s="1062"/>
      <c r="D442" s="1062"/>
      <c r="E442" s="1062"/>
      <c r="F442" s="1062"/>
      <c r="G442" s="1062"/>
      <c r="H442" s="1062"/>
      <c r="I442" s="1062"/>
    </row>
    <row r="443">
      <c r="B443" s="1062"/>
      <c r="C443" s="1062"/>
      <c r="D443" s="1062"/>
      <c r="E443" s="1062"/>
      <c r="F443" s="1062"/>
      <c r="G443" s="1062"/>
      <c r="H443" s="1062"/>
      <c r="I443" s="1062"/>
    </row>
    <row r="444">
      <c r="B444" s="1062"/>
      <c r="C444" s="1062"/>
      <c r="D444" s="1062"/>
      <c r="E444" s="1062"/>
      <c r="F444" s="1062"/>
      <c r="G444" s="1062"/>
      <c r="H444" s="1062"/>
      <c r="I444" s="1062"/>
    </row>
    <row r="445">
      <c r="B445" s="1062"/>
      <c r="C445" s="1062"/>
      <c r="D445" s="1062"/>
      <c r="E445" s="1062"/>
      <c r="F445" s="1062"/>
      <c r="G445" s="1062"/>
      <c r="H445" s="1062"/>
      <c r="I445" s="1062"/>
    </row>
    <row r="446">
      <c r="B446" s="1062"/>
      <c r="C446" s="1062"/>
      <c r="D446" s="1062"/>
      <c r="E446" s="1062"/>
      <c r="F446" s="1062"/>
      <c r="G446" s="1062"/>
      <c r="H446" s="1062"/>
      <c r="I446" s="1062"/>
    </row>
    <row r="447">
      <c r="B447" s="1062"/>
      <c r="C447" s="1062"/>
      <c r="D447" s="1062"/>
      <c r="E447" s="1062"/>
      <c r="F447" s="1062"/>
      <c r="G447" s="1062"/>
      <c r="H447" s="1062"/>
      <c r="I447" s="1062"/>
    </row>
    <row r="448">
      <c r="B448" s="1062"/>
      <c r="C448" s="1062"/>
      <c r="D448" s="1062"/>
      <c r="E448" s="1062"/>
      <c r="F448" s="1062"/>
      <c r="G448" s="1062"/>
      <c r="H448" s="1062"/>
      <c r="I448" s="1062"/>
    </row>
    <row r="449">
      <c r="B449" s="1062"/>
      <c r="C449" s="1062"/>
      <c r="D449" s="1062"/>
      <c r="E449" s="1062"/>
      <c r="F449" s="1062"/>
      <c r="G449" s="1062"/>
      <c r="H449" s="1062"/>
      <c r="I449" s="1062"/>
    </row>
    <row r="450">
      <c r="B450" s="1062"/>
      <c r="C450" s="1062"/>
      <c r="D450" s="1062"/>
      <c r="E450" s="1062"/>
      <c r="F450" s="1062"/>
      <c r="G450" s="1062"/>
      <c r="H450" s="1062"/>
      <c r="I450" s="1062"/>
    </row>
    <row r="451">
      <c r="B451" s="1062"/>
      <c r="C451" s="1062"/>
      <c r="D451" s="1062"/>
      <c r="E451" s="1062"/>
      <c r="F451" s="1062"/>
      <c r="G451" s="1062"/>
      <c r="H451" s="1062"/>
      <c r="I451" s="1062"/>
    </row>
    <row r="452">
      <c r="B452" s="1062"/>
      <c r="C452" s="1062"/>
      <c r="D452" s="1062"/>
      <c r="E452" s="1062"/>
      <c r="F452" s="1062"/>
      <c r="G452" s="1062"/>
      <c r="H452" s="1062"/>
      <c r="I452" s="1062"/>
    </row>
    <row r="453">
      <c r="B453" s="1062"/>
      <c r="C453" s="1062"/>
      <c r="D453" s="1062"/>
      <c r="E453" s="1062"/>
      <c r="F453" s="1062"/>
      <c r="G453" s="1062"/>
      <c r="H453" s="1062"/>
      <c r="I453" s="1062"/>
    </row>
    <row r="454">
      <c r="B454" s="1062"/>
      <c r="C454" s="1062"/>
      <c r="D454" s="1062"/>
      <c r="E454" s="1062"/>
      <c r="F454" s="1062"/>
      <c r="G454" s="1062"/>
      <c r="H454" s="1062"/>
      <c r="I454" s="1062"/>
    </row>
    <row r="455">
      <c r="B455" s="1062"/>
      <c r="C455" s="1062"/>
      <c r="D455" s="1062"/>
      <c r="E455" s="1062"/>
      <c r="F455" s="1062"/>
      <c r="G455" s="1062"/>
      <c r="H455" s="1062"/>
      <c r="I455" s="1062"/>
    </row>
    <row r="456">
      <c r="B456" s="1062"/>
      <c r="C456" s="1062"/>
      <c r="D456" s="1062"/>
      <c r="E456" s="1062"/>
      <c r="F456" s="1062"/>
      <c r="G456" s="1062"/>
      <c r="H456" s="1062"/>
      <c r="I456" s="1062"/>
    </row>
    <row r="457">
      <c r="B457" s="1062"/>
      <c r="C457" s="1062"/>
      <c r="D457" s="1062"/>
      <c r="E457" s="1062"/>
      <c r="F457" s="1062"/>
      <c r="G457" s="1062"/>
      <c r="H457" s="1062"/>
      <c r="I457" s="1062"/>
    </row>
    <row r="458">
      <c r="B458" s="1062"/>
      <c r="C458" s="1062"/>
      <c r="D458" s="1062"/>
      <c r="E458" s="1062"/>
      <c r="F458" s="1062"/>
      <c r="G458" s="1062"/>
      <c r="H458" s="1062"/>
      <c r="I458" s="1062"/>
    </row>
    <row r="459">
      <c r="B459" s="1062"/>
      <c r="C459" s="1062"/>
      <c r="D459" s="1062"/>
      <c r="E459" s="1062"/>
      <c r="F459" s="1062"/>
      <c r="G459" s="1062"/>
      <c r="H459" s="1062"/>
      <c r="I459" s="1062"/>
    </row>
    <row r="460">
      <c r="B460" s="1062"/>
      <c r="C460" s="1062"/>
      <c r="D460" s="1062"/>
      <c r="E460" s="1062"/>
      <c r="F460" s="1062"/>
      <c r="G460" s="1062"/>
      <c r="H460" s="1062"/>
      <c r="I460" s="1062"/>
    </row>
    <row r="461">
      <c r="B461" s="1062"/>
      <c r="C461" s="1062"/>
      <c r="D461" s="1062"/>
      <c r="E461" s="1062"/>
      <c r="F461" s="1062"/>
      <c r="G461" s="1062"/>
      <c r="H461" s="1062"/>
      <c r="I461" s="1062"/>
    </row>
    <row r="462">
      <c r="B462" s="1062"/>
      <c r="C462" s="1062"/>
      <c r="D462" s="1062"/>
      <c r="E462" s="1062"/>
      <c r="F462" s="1062"/>
      <c r="G462" s="1062"/>
      <c r="H462" s="1062"/>
      <c r="I462" s="1062"/>
    </row>
    <row r="463">
      <c r="B463" s="1062"/>
      <c r="C463" s="1062"/>
      <c r="D463" s="1062"/>
      <c r="E463" s="1062"/>
      <c r="F463" s="1062"/>
      <c r="G463" s="1062"/>
      <c r="H463" s="1062"/>
      <c r="I463" s="1062"/>
    </row>
    <row r="464">
      <c r="B464" s="1062"/>
      <c r="C464" s="1062"/>
      <c r="D464" s="1062"/>
      <c r="E464" s="1062"/>
      <c r="F464" s="1062"/>
      <c r="G464" s="1062"/>
      <c r="H464" s="1062"/>
      <c r="I464" s="1062"/>
    </row>
    <row r="465">
      <c r="B465" s="1062"/>
      <c r="C465" s="1062"/>
      <c r="D465" s="1062"/>
      <c r="E465" s="1062"/>
      <c r="F465" s="1062"/>
      <c r="G465" s="1062"/>
      <c r="H465" s="1062"/>
      <c r="I465" s="1062"/>
    </row>
    <row r="466">
      <c r="B466" s="1062"/>
      <c r="C466" s="1062"/>
      <c r="D466" s="1062"/>
      <c r="E466" s="1062"/>
      <c r="F466" s="1062"/>
      <c r="G466" s="1062"/>
      <c r="H466" s="1062"/>
      <c r="I466" s="1062"/>
    </row>
    <row r="467">
      <c r="B467" s="1062"/>
      <c r="C467" s="1062"/>
      <c r="D467" s="1062"/>
      <c r="E467" s="1062"/>
      <c r="F467" s="1062"/>
      <c r="G467" s="1062"/>
      <c r="H467" s="1062"/>
      <c r="I467" s="1062"/>
    </row>
    <row r="468">
      <c r="B468" s="1062"/>
      <c r="C468" s="1062"/>
      <c r="D468" s="1062"/>
      <c r="E468" s="1062"/>
      <c r="F468" s="1062"/>
      <c r="G468" s="1062"/>
      <c r="H468" s="1062"/>
      <c r="I468" s="1062"/>
    </row>
    <row r="469">
      <c r="B469" s="1062"/>
      <c r="C469" s="1062"/>
      <c r="D469" s="1062"/>
      <c r="E469" s="1062"/>
      <c r="F469" s="1062"/>
      <c r="G469" s="1062"/>
      <c r="H469" s="1062"/>
      <c r="I469" s="1062"/>
    </row>
    <row r="470">
      <c r="B470" s="1062"/>
      <c r="C470" s="1062"/>
      <c r="D470" s="1062"/>
      <c r="E470" s="1062"/>
      <c r="F470" s="1062"/>
      <c r="G470" s="1062"/>
      <c r="H470" s="1062"/>
      <c r="I470" s="1062"/>
    </row>
    <row r="471">
      <c r="B471" s="1062"/>
      <c r="C471" s="1062"/>
      <c r="D471" s="1062"/>
      <c r="E471" s="1062"/>
      <c r="F471" s="1062"/>
      <c r="G471" s="1062"/>
      <c r="H471" s="1062"/>
      <c r="I471" s="1062"/>
    </row>
    <row r="472">
      <c r="B472" s="1062"/>
      <c r="C472" s="1062"/>
      <c r="D472" s="1062"/>
      <c r="E472" s="1062"/>
      <c r="F472" s="1062"/>
      <c r="G472" s="1062"/>
      <c r="H472" s="1062"/>
      <c r="I472" s="1062"/>
    </row>
    <row r="473">
      <c r="B473" s="1062"/>
      <c r="C473" s="1062"/>
      <c r="D473" s="1062"/>
      <c r="E473" s="1062"/>
      <c r="F473" s="1062"/>
      <c r="G473" s="1062"/>
      <c r="H473" s="1062"/>
      <c r="I473" s="1062"/>
    </row>
    <row r="474">
      <c r="B474" s="1062"/>
      <c r="C474" s="1062"/>
      <c r="D474" s="1062"/>
      <c r="E474" s="1062"/>
      <c r="F474" s="1062"/>
      <c r="G474" s="1062"/>
      <c r="H474" s="1062"/>
      <c r="I474" s="1062"/>
    </row>
    <row r="475">
      <c r="B475" s="1062"/>
      <c r="C475" s="1062"/>
      <c r="D475" s="1062"/>
      <c r="E475" s="1062"/>
      <c r="F475" s="1062"/>
      <c r="G475" s="1062"/>
      <c r="H475" s="1062"/>
      <c r="I475" s="1062"/>
    </row>
    <row r="476">
      <c r="B476" s="1062"/>
      <c r="C476" s="1062"/>
      <c r="D476" s="1062"/>
      <c r="E476" s="1062"/>
      <c r="F476" s="1062"/>
      <c r="G476" s="1062"/>
      <c r="H476" s="1062"/>
      <c r="I476" s="1062"/>
    </row>
    <row r="477">
      <c r="B477" s="1062"/>
      <c r="C477" s="1062"/>
      <c r="D477" s="1062"/>
      <c r="E477" s="1062"/>
      <c r="F477" s="1062"/>
      <c r="G477" s="1062"/>
      <c r="H477" s="1062"/>
      <c r="I477" s="1062"/>
    </row>
    <row r="478">
      <c r="B478" s="1062"/>
      <c r="C478" s="1062"/>
      <c r="D478" s="1062"/>
      <c r="E478" s="1062"/>
      <c r="F478" s="1062"/>
      <c r="G478" s="1062"/>
      <c r="H478" s="1062"/>
      <c r="I478" s="1062"/>
    </row>
    <row r="479">
      <c r="B479" s="1062"/>
      <c r="C479" s="1062"/>
      <c r="D479" s="1062"/>
      <c r="E479" s="1062"/>
      <c r="F479" s="1062"/>
      <c r="G479" s="1062"/>
      <c r="H479" s="1062"/>
      <c r="I479" s="1062"/>
    </row>
    <row r="480">
      <c r="B480" s="1062"/>
      <c r="C480" s="1062"/>
      <c r="D480" s="1062"/>
      <c r="E480" s="1062"/>
      <c r="F480" s="1062"/>
      <c r="G480" s="1062"/>
      <c r="H480" s="1062"/>
      <c r="I480" s="1062"/>
    </row>
    <row r="481">
      <c r="B481" s="1062"/>
      <c r="C481" s="1062"/>
      <c r="D481" s="1062"/>
      <c r="E481" s="1062"/>
      <c r="F481" s="1062"/>
      <c r="G481" s="1062"/>
      <c r="H481" s="1062"/>
      <c r="I481" s="1062"/>
    </row>
    <row r="482">
      <c r="B482" s="1062"/>
      <c r="C482" s="1062"/>
      <c r="D482" s="1062"/>
      <c r="E482" s="1062"/>
      <c r="F482" s="1062"/>
      <c r="G482" s="1062"/>
      <c r="H482" s="1062"/>
      <c r="I482" s="1062"/>
    </row>
    <row r="483">
      <c r="B483" s="1062"/>
      <c r="C483" s="1062"/>
      <c r="D483" s="1062"/>
      <c r="E483" s="1062"/>
      <c r="F483" s="1062"/>
      <c r="G483" s="1062"/>
      <c r="H483" s="1062"/>
      <c r="I483" s="1062"/>
    </row>
    <row r="484">
      <c r="B484" s="1062"/>
      <c r="C484" s="1062"/>
      <c r="D484" s="1062"/>
      <c r="E484" s="1062"/>
      <c r="F484" s="1062"/>
      <c r="G484" s="1062"/>
      <c r="H484" s="1062"/>
      <c r="I484" s="1062"/>
    </row>
    <row r="485">
      <c r="B485" s="1062"/>
      <c r="C485" s="1062"/>
      <c r="D485" s="1062"/>
      <c r="E485" s="1062"/>
      <c r="F485" s="1062"/>
      <c r="G485" s="1062"/>
      <c r="H485" s="1062"/>
      <c r="I485" s="1062"/>
    </row>
    <row r="486">
      <c r="B486" s="1062"/>
      <c r="C486" s="1062"/>
      <c r="D486" s="1062"/>
      <c r="E486" s="1062"/>
      <c r="F486" s="1062"/>
      <c r="G486" s="1062"/>
      <c r="H486" s="1062"/>
      <c r="I486" s="1062"/>
    </row>
    <row r="487">
      <c r="B487" s="1062"/>
      <c r="C487" s="1062"/>
      <c r="D487" s="1062"/>
      <c r="E487" s="1062"/>
      <c r="F487" s="1062"/>
      <c r="G487" s="1062"/>
      <c r="H487" s="1062"/>
      <c r="I487" s="1062"/>
    </row>
    <row r="488">
      <c r="B488" s="1062"/>
      <c r="C488" s="1062"/>
      <c r="D488" s="1062"/>
      <c r="E488" s="1062"/>
      <c r="F488" s="1062"/>
      <c r="G488" s="1062"/>
      <c r="H488" s="1062"/>
      <c r="I488" s="1062"/>
    </row>
    <row r="489">
      <c r="B489" s="1062"/>
      <c r="C489" s="1062"/>
      <c r="D489" s="1062"/>
      <c r="E489" s="1062"/>
      <c r="F489" s="1062"/>
      <c r="G489" s="1062"/>
      <c r="H489" s="1062"/>
      <c r="I489" s="1062"/>
    </row>
    <row r="490">
      <c r="B490" s="1062"/>
      <c r="C490" s="1062"/>
      <c r="D490" s="1062"/>
      <c r="E490" s="1062"/>
      <c r="F490" s="1062"/>
      <c r="G490" s="1062"/>
      <c r="H490" s="1062"/>
      <c r="I490" s="1062"/>
    </row>
    <row r="491">
      <c r="B491" s="1062"/>
      <c r="C491" s="1062"/>
      <c r="D491" s="1062"/>
      <c r="E491" s="1062"/>
      <c r="F491" s="1062"/>
      <c r="G491" s="1062"/>
      <c r="H491" s="1062"/>
      <c r="I491" s="1062"/>
    </row>
    <row r="492">
      <c r="B492" s="1062"/>
      <c r="C492" s="1062"/>
      <c r="D492" s="1062"/>
      <c r="E492" s="1062"/>
      <c r="F492" s="1062"/>
      <c r="G492" s="1062"/>
      <c r="H492" s="1062"/>
      <c r="I492" s="1062"/>
    </row>
    <row r="493">
      <c r="B493" s="1062"/>
      <c r="C493" s="1062"/>
      <c r="D493" s="1062"/>
      <c r="E493" s="1062"/>
      <c r="F493" s="1062"/>
      <c r="G493" s="1062"/>
      <c r="H493" s="1062"/>
      <c r="I493" s="1062"/>
    </row>
    <row r="494">
      <c r="B494" s="1062"/>
      <c r="C494" s="1062"/>
      <c r="D494" s="1062"/>
      <c r="E494" s="1062"/>
      <c r="F494" s="1062"/>
      <c r="G494" s="1062"/>
      <c r="H494" s="1062"/>
      <c r="I494" s="1062"/>
    </row>
    <row r="495">
      <c r="B495" s="1062"/>
      <c r="C495" s="1062"/>
      <c r="D495" s="1062"/>
      <c r="E495" s="1062"/>
      <c r="F495" s="1062"/>
      <c r="G495" s="1062"/>
      <c r="H495" s="1062"/>
      <c r="I495" s="1062"/>
    </row>
    <row r="496">
      <c r="B496" s="1062"/>
      <c r="C496" s="1062"/>
      <c r="D496" s="1062"/>
      <c r="E496" s="1062"/>
      <c r="F496" s="1062"/>
      <c r="G496" s="1062"/>
      <c r="H496" s="1062"/>
      <c r="I496" s="1062"/>
    </row>
    <row r="497">
      <c r="B497" s="1062"/>
      <c r="C497" s="1062"/>
      <c r="D497" s="1062"/>
      <c r="E497" s="1062"/>
      <c r="F497" s="1062"/>
      <c r="G497" s="1062"/>
      <c r="H497" s="1062"/>
      <c r="I497" s="1062"/>
    </row>
    <row r="498">
      <c r="B498" s="1062"/>
      <c r="C498" s="1062"/>
      <c r="D498" s="1062"/>
      <c r="E498" s="1062"/>
      <c r="F498" s="1062"/>
      <c r="G498" s="1062"/>
      <c r="H498" s="1062"/>
      <c r="I498" s="1062"/>
    </row>
    <row r="499">
      <c r="B499" s="1062"/>
      <c r="C499" s="1062"/>
      <c r="D499" s="1062"/>
      <c r="E499" s="1062"/>
      <c r="F499" s="1062"/>
      <c r="G499" s="1062"/>
      <c r="H499" s="1062"/>
      <c r="I499" s="1062"/>
    </row>
    <row r="500">
      <c r="B500" s="1062"/>
      <c r="C500" s="1062"/>
      <c r="D500" s="1062"/>
      <c r="E500" s="1062"/>
      <c r="F500" s="1062"/>
      <c r="G500" s="1062"/>
      <c r="H500" s="1062"/>
      <c r="I500" s="1062"/>
    </row>
    <row r="501">
      <c r="B501" s="1062"/>
      <c r="C501" s="1062"/>
      <c r="D501" s="1062"/>
      <c r="E501" s="1062"/>
      <c r="F501" s="1062"/>
      <c r="G501" s="1062"/>
      <c r="H501" s="1062"/>
      <c r="I501" s="1062"/>
    </row>
    <row r="502">
      <c r="B502" s="1062"/>
      <c r="C502" s="1062"/>
      <c r="D502" s="1062"/>
      <c r="E502" s="1062"/>
      <c r="F502" s="1062"/>
      <c r="G502" s="1062"/>
      <c r="H502" s="1062"/>
      <c r="I502" s="1062"/>
    </row>
    <row r="503">
      <c r="B503" s="1062"/>
      <c r="C503" s="1062"/>
      <c r="D503" s="1062"/>
      <c r="E503" s="1062"/>
      <c r="F503" s="1062"/>
      <c r="G503" s="1062"/>
      <c r="H503" s="1062"/>
      <c r="I503" s="1062"/>
    </row>
    <row r="504">
      <c r="B504" s="1062"/>
      <c r="C504" s="1062"/>
      <c r="D504" s="1062"/>
      <c r="E504" s="1062"/>
      <c r="F504" s="1062"/>
      <c r="G504" s="1062"/>
      <c r="H504" s="1062"/>
      <c r="I504" s="1062"/>
    </row>
    <row r="505">
      <c r="B505" s="1062"/>
      <c r="C505" s="1062"/>
      <c r="D505" s="1062"/>
      <c r="E505" s="1062"/>
      <c r="F505" s="1062"/>
      <c r="G505" s="1062"/>
      <c r="H505" s="1062"/>
      <c r="I505" s="1062"/>
    </row>
    <row r="506">
      <c r="B506" s="1062"/>
      <c r="C506" s="1062"/>
      <c r="D506" s="1062"/>
      <c r="E506" s="1062"/>
      <c r="F506" s="1062"/>
      <c r="G506" s="1062"/>
      <c r="H506" s="1062"/>
      <c r="I506" s="1062"/>
    </row>
    <row r="507">
      <c r="B507" s="1062"/>
      <c r="C507" s="1062"/>
      <c r="D507" s="1062"/>
      <c r="E507" s="1062"/>
      <c r="F507" s="1062"/>
      <c r="G507" s="1062"/>
      <c r="H507" s="1062"/>
      <c r="I507" s="1062"/>
    </row>
    <row r="508">
      <c r="B508" s="1062"/>
      <c r="C508" s="1062"/>
      <c r="D508" s="1062"/>
      <c r="E508" s="1062"/>
      <c r="F508" s="1062"/>
      <c r="G508" s="1062"/>
      <c r="H508" s="1062"/>
      <c r="I508" s="1062"/>
    </row>
    <row r="509">
      <c r="B509" s="1062"/>
      <c r="C509" s="1062"/>
      <c r="D509" s="1062"/>
      <c r="E509" s="1062"/>
      <c r="F509" s="1062"/>
      <c r="G509" s="1062"/>
      <c r="H509" s="1062"/>
      <c r="I509" s="1062"/>
    </row>
    <row r="510">
      <c r="B510" s="1062"/>
      <c r="C510" s="1062"/>
      <c r="D510" s="1062"/>
      <c r="E510" s="1062"/>
      <c r="F510" s="1062"/>
      <c r="G510" s="1062"/>
      <c r="H510" s="1062"/>
      <c r="I510" s="1062"/>
    </row>
    <row r="511">
      <c r="B511" s="1062"/>
      <c r="C511" s="1062"/>
      <c r="D511" s="1062"/>
      <c r="E511" s="1062"/>
      <c r="F511" s="1062"/>
      <c r="G511" s="1062"/>
      <c r="H511" s="1062"/>
      <c r="I511" s="1062"/>
    </row>
    <row r="512">
      <c r="B512" s="1062"/>
      <c r="C512" s="1062"/>
      <c r="D512" s="1062"/>
      <c r="E512" s="1062"/>
      <c r="F512" s="1062"/>
      <c r="G512" s="1062"/>
      <c r="H512" s="1062"/>
      <c r="I512" s="1062"/>
    </row>
    <row r="513">
      <c r="B513" s="1062"/>
      <c r="C513" s="1062"/>
      <c r="D513" s="1062"/>
      <c r="E513" s="1062"/>
      <c r="F513" s="1062"/>
      <c r="G513" s="1062"/>
      <c r="H513" s="1062"/>
      <c r="I513" s="1062"/>
    </row>
    <row r="514">
      <c r="B514" s="1062"/>
      <c r="C514" s="1062"/>
      <c r="D514" s="1062"/>
      <c r="E514" s="1062"/>
      <c r="F514" s="1062"/>
      <c r="G514" s="1062"/>
      <c r="H514" s="1062"/>
      <c r="I514" s="1062"/>
    </row>
    <row r="515">
      <c r="B515" s="1062"/>
      <c r="C515" s="1062"/>
      <c r="D515" s="1062"/>
      <c r="E515" s="1062"/>
      <c r="F515" s="1062"/>
      <c r="G515" s="1062"/>
      <c r="H515" s="1062"/>
      <c r="I515" s="1062"/>
    </row>
    <row r="516">
      <c r="B516" s="1062"/>
      <c r="C516" s="1062"/>
      <c r="D516" s="1062"/>
      <c r="E516" s="1062"/>
      <c r="F516" s="1062"/>
      <c r="G516" s="1062"/>
      <c r="H516" s="1062"/>
      <c r="I516" s="1062"/>
    </row>
    <row r="517">
      <c r="B517" s="1062"/>
      <c r="C517" s="1062"/>
      <c r="D517" s="1062"/>
      <c r="E517" s="1062"/>
      <c r="F517" s="1062"/>
      <c r="G517" s="1062"/>
      <c r="H517" s="1062"/>
      <c r="I517" s="1062"/>
    </row>
    <row r="518">
      <c r="B518" s="1062"/>
      <c r="C518" s="1062"/>
      <c r="D518" s="1062"/>
      <c r="E518" s="1062"/>
      <c r="F518" s="1062"/>
      <c r="G518" s="1062"/>
      <c r="H518" s="1062"/>
      <c r="I518" s="1062"/>
    </row>
    <row r="519">
      <c r="B519" s="1062"/>
      <c r="C519" s="1062"/>
      <c r="D519" s="1062"/>
      <c r="E519" s="1062"/>
      <c r="F519" s="1062"/>
      <c r="G519" s="1062"/>
      <c r="H519" s="1062"/>
      <c r="I519" s="1062"/>
    </row>
    <row r="520">
      <c r="B520" s="1062"/>
      <c r="C520" s="1062"/>
      <c r="D520" s="1062"/>
      <c r="E520" s="1062"/>
      <c r="F520" s="1062"/>
      <c r="G520" s="1062"/>
      <c r="H520" s="1062"/>
      <c r="I520" s="1062"/>
    </row>
    <row r="521">
      <c r="B521" s="1062"/>
      <c r="C521" s="1062"/>
      <c r="D521" s="1062"/>
      <c r="E521" s="1062"/>
      <c r="F521" s="1062"/>
      <c r="G521" s="1062"/>
      <c r="H521" s="1062"/>
      <c r="I521" s="1062"/>
    </row>
    <row r="522">
      <c r="B522" s="1062"/>
      <c r="C522" s="1062"/>
      <c r="D522" s="1062"/>
      <c r="E522" s="1062"/>
      <c r="F522" s="1062"/>
      <c r="G522" s="1062"/>
      <c r="H522" s="1062"/>
      <c r="I522" s="1062"/>
    </row>
    <row r="523">
      <c r="B523" s="1062"/>
      <c r="C523" s="1062"/>
      <c r="D523" s="1062"/>
      <c r="E523" s="1062"/>
      <c r="F523" s="1062"/>
      <c r="G523" s="1062"/>
      <c r="H523" s="1062"/>
      <c r="I523" s="1062"/>
    </row>
    <row r="524">
      <c r="B524" s="1062"/>
      <c r="C524" s="1062"/>
      <c r="D524" s="1062"/>
      <c r="E524" s="1062"/>
      <c r="F524" s="1062"/>
      <c r="G524" s="1062"/>
      <c r="H524" s="1062"/>
      <c r="I524" s="1062"/>
    </row>
    <row r="525">
      <c r="B525" s="1062"/>
      <c r="C525" s="1062"/>
      <c r="D525" s="1062"/>
      <c r="E525" s="1062"/>
      <c r="F525" s="1062"/>
      <c r="G525" s="1062"/>
      <c r="H525" s="1062"/>
      <c r="I525" s="1062"/>
    </row>
    <row r="526">
      <c r="B526" s="1062"/>
      <c r="C526" s="1062"/>
      <c r="D526" s="1062"/>
      <c r="E526" s="1062"/>
      <c r="F526" s="1062"/>
      <c r="G526" s="1062"/>
      <c r="H526" s="1062"/>
      <c r="I526" s="1062"/>
    </row>
    <row r="527">
      <c r="B527" s="1062"/>
      <c r="C527" s="1062"/>
      <c r="D527" s="1062"/>
      <c r="E527" s="1062"/>
      <c r="F527" s="1062"/>
      <c r="G527" s="1062"/>
      <c r="H527" s="1062"/>
      <c r="I527" s="1062"/>
    </row>
    <row r="528">
      <c r="B528" s="1062"/>
      <c r="C528" s="1062"/>
      <c r="D528" s="1062"/>
      <c r="E528" s="1062"/>
      <c r="F528" s="1062"/>
      <c r="G528" s="1062"/>
      <c r="H528" s="1062"/>
      <c r="I528" s="1062"/>
    </row>
    <row r="529">
      <c r="B529" s="1062"/>
      <c r="C529" s="1062"/>
      <c r="D529" s="1062"/>
      <c r="E529" s="1062"/>
      <c r="F529" s="1062"/>
      <c r="G529" s="1062"/>
      <c r="H529" s="1062"/>
      <c r="I529" s="1062"/>
    </row>
    <row r="530">
      <c r="B530" s="1062"/>
      <c r="C530" s="1062"/>
      <c r="D530" s="1062"/>
      <c r="E530" s="1062"/>
      <c r="F530" s="1062"/>
      <c r="G530" s="1062"/>
      <c r="H530" s="1062"/>
      <c r="I530" s="1062"/>
    </row>
    <row r="531">
      <c r="B531" s="1062"/>
      <c r="C531" s="1062"/>
      <c r="D531" s="1062"/>
      <c r="E531" s="1062"/>
      <c r="F531" s="1062"/>
      <c r="G531" s="1062"/>
      <c r="H531" s="1062"/>
      <c r="I531" s="1062"/>
    </row>
    <row r="532">
      <c r="B532" s="1062"/>
      <c r="C532" s="1062"/>
      <c r="D532" s="1062"/>
      <c r="E532" s="1062"/>
      <c r="F532" s="1062"/>
      <c r="G532" s="1062"/>
      <c r="H532" s="1062"/>
      <c r="I532" s="1062"/>
    </row>
    <row r="533">
      <c r="B533" s="1062"/>
      <c r="C533" s="1062"/>
      <c r="D533" s="1062"/>
      <c r="E533" s="1062"/>
      <c r="F533" s="1062"/>
      <c r="G533" s="1062"/>
      <c r="H533" s="1062"/>
      <c r="I533" s="1062"/>
    </row>
    <row r="534">
      <c r="B534" s="1062"/>
      <c r="C534" s="1062"/>
      <c r="D534" s="1062"/>
      <c r="E534" s="1062"/>
      <c r="F534" s="1062"/>
      <c r="G534" s="1062"/>
      <c r="H534" s="1062"/>
      <c r="I534" s="1062"/>
    </row>
    <row r="535">
      <c r="B535" s="1062"/>
      <c r="C535" s="1062"/>
      <c r="D535" s="1062"/>
      <c r="E535" s="1062"/>
      <c r="F535" s="1062"/>
      <c r="G535" s="1062"/>
      <c r="H535" s="1062"/>
      <c r="I535" s="1062"/>
    </row>
    <row r="536">
      <c r="B536" s="1062"/>
      <c r="C536" s="1062"/>
      <c r="D536" s="1062"/>
      <c r="E536" s="1062"/>
      <c r="F536" s="1062"/>
      <c r="G536" s="1062"/>
      <c r="H536" s="1062"/>
      <c r="I536" s="1062"/>
    </row>
    <row r="537">
      <c r="B537" s="1062"/>
      <c r="C537" s="1062"/>
      <c r="D537" s="1062"/>
      <c r="E537" s="1062"/>
      <c r="F537" s="1062"/>
      <c r="G537" s="1062"/>
      <c r="H537" s="1062"/>
      <c r="I537" s="1062"/>
    </row>
    <row r="538">
      <c r="B538" s="1062"/>
      <c r="C538" s="1062"/>
      <c r="D538" s="1062"/>
      <c r="E538" s="1062"/>
      <c r="F538" s="1062"/>
      <c r="G538" s="1062"/>
      <c r="H538" s="1062"/>
      <c r="I538" s="1062"/>
    </row>
    <row r="539">
      <c r="B539" s="1062"/>
      <c r="C539" s="1062"/>
      <c r="D539" s="1062"/>
      <c r="E539" s="1062"/>
      <c r="F539" s="1062"/>
      <c r="G539" s="1062"/>
      <c r="H539" s="1062"/>
      <c r="I539" s="1062"/>
    </row>
    <row r="540">
      <c r="B540" s="1062"/>
      <c r="C540" s="1062"/>
      <c r="D540" s="1062"/>
      <c r="E540" s="1062"/>
      <c r="F540" s="1062"/>
      <c r="G540" s="1062"/>
      <c r="H540" s="1062"/>
      <c r="I540" s="1062"/>
    </row>
    <row r="541">
      <c r="B541" s="1062"/>
      <c r="C541" s="1062"/>
      <c r="D541" s="1062"/>
      <c r="E541" s="1062"/>
      <c r="F541" s="1062"/>
      <c r="G541" s="1062"/>
      <c r="H541" s="1062"/>
      <c r="I541" s="1062"/>
    </row>
    <row r="542">
      <c r="B542" s="1062"/>
      <c r="C542" s="1062"/>
      <c r="D542" s="1062"/>
      <c r="E542" s="1062"/>
      <c r="F542" s="1062"/>
      <c r="G542" s="1062"/>
      <c r="H542" s="1062"/>
      <c r="I542" s="1062"/>
    </row>
    <row r="543">
      <c r="B543" s="1062"/>
      <c r="C543" s="1062"/>
      <c r="D543" s="1062"/>
      <c r="E543" s="1062"/>
      <c r="F543" s="1062"/>
      <c r="G543" s="1062"/>
      <c r="H543" s="1062"/>
      <c r="I543" s="1062"/>
    </row>
    <row r="544">
      <c r="B544" s="1062"/>
      <c r="C544" s="1062"/>
      <c r="D544" s="1062"/>
      <c r="E544" s="1062"/>
      <c r="F544" s="1062"/>
      <c r="G544" s="1062"/>
      <c r="H544" s="1062"/>
      <c r="I544" s="1062"/>
    </row>
    <row r="545">
      <c r="B545" s="1062"/>
      <c r="C545" s="1062"/>
      <c r="D545" s="1062"/>
      <c r="E545" s="1062"/>
      <c r="F545" s="1062"/>
      <c r="G545" s="1062"/>
      <c r="H545" s="1062"/>
      <c r="I545" s="1062"/>
    </row>
    <row r="546">
      <c r="B546" s="1062"/>
      <c r="C546" s="1062"/>
      <c r="D546" s="1062"/>
      <c r="E546" s="1062"/>
      <c r="F546" s="1062"/>
      <c r="G546" s="1062"/>
      <c r="H546" s="1062"/>
      <c r="I546" s="1062"/>
    </row>
    <row r="547">
      <c r="B547" s="1062"/>
      <c r="C547" s="1062"/>
      <c r="D547" s="1062"/>
      <c r="E547" s="1062"/>
      <c r="F547" s="1062"/>
      <c r="G547" s="1062"/>
      <c r="H547" s="1062"/>
      <c r="I547" s="1062"/>
    </row>
    <row r="548">
      <c r="B548" s="1062"/>
      <c r="C548" s="1062"/>
      <c r="D548" s="1062"/>
      <c r="E548" s="1062"/>
      <c r="F548" s="1062"/>
      <c r="G548" s="1062"/>
      <c r="H548" s="1062"/>
      <c r="I548" s="1062"/>
    </row>
    <row r="549">
      <c r="B549" s="1062"/>
      <c r="C549" s="1062"/>
      <c r="D549" s="1062"/>
      <c r="E549" s="1062"/>
      <c r="F549" s="1062"/>
      <c r="G549" s="1062"/>
      <c r="H549" s="1062"/>
      <c r="I549" s="1062"/>
    </row>
    <row r="550">
      <c r="B550" s="1062"/>
      <c r="C550" s="1062"/>
      <c r="D550" s="1062"/>
      <c r="E550" s="1062"/>
      <c r="F550" s="1062"/>
      <c r="G550" s="1062"/>
      <c r="H550" s="1062"/>
      <c r="I550" s="1062"/>
    </row>
    <row r="551">
      <c r="B551" s="1062"/>
      <c r="C551" s="1062"/>
      <c r="D551" s="1062"/>
      <c r="E551" s="1062"/>
      <c r="F551" s="1062"/>
      <c r="G551" s="1062"/>
      <c r="H551" s="1062"/>
      <c r="I551" s="1062"/>
    </row>
    <row r="552">
      <c r="B552" s="1062"/>
      <c r="C552" s="1062"/>
      <c r="D552" s="1062"/>
      <c r="E552" s="1062"/>
      <c r="F552" s="1062"/>
      <c r="G552" s="1062"/>
      <c r="H552" s="1062"/>
      <c r="I552" s="1062"/>
    </row>
    <row r="553">
      <c r="B553" s="1062"/>
      <c r="C553" s="1062"/>
      <c r="D553" s="1062"/>
      <c r="E553" s="1062"/>
      <c r="F553" s="1062"/>
      <c r="G553" s="1062"/>
      <c r="H553" s="1062"/>
      <c r="I553" s="1062"/>
    </row>
    <row r="554">
      <c r="B554" s="1062"/>
      <c r="C554" s="1062"/>
      <c r="D554" s="1062"/>
      <c r="E554" s="1062"/>
      <c r="F554" s="1062"/>
      <c r="G554" s="1062"/>
      <c r="H554" s="1062"/>
      <c r="I554" s="1062"/>
    </row>
    <row r="555">
      <c r="B555" s="1062"/>
      <c r="C555" s="1062"/>
      <c r="D555" s="1062"/>
      <c r="E555" s="1062"/>
      <c r="F555" s="1062"/>
      <c r="G555" s="1062"/>
      <c r="H555" s="1062"/>
      <c r="I555" s="1062"/>
    </row>
    <row r="556">
      <c r="B556" s="1062"/>
      <c r="C556" s="1062"/>
      <c r="D556" s="1062"/>
      <c r="E556" s="1062"/>
      <c r="F556" s="1062"/>
      <c r="G556" s="1062"/>
      <c r="H556" s="1062"/>
      <c r="I556" s="1062"/>
    </row>
    <row r="557">
      <c r="B557" s="1062"/>
      <c r="C557" s="1062"/>
      <c r="D557" s="1062"/>
      <c r="E557" s="1062"/>
      <c r="F557" s="1062"/>
      <c r="G557" s="1062"/>
      <c r="H557" s="1062"/>
      <c r="I557" s="1062"/>
    </row>
    <row r="558">
      <c r="B558" s="1062"/>
      <c r="C558" s="1062"/>
      <c r="D558" s="1062"/>
      <c r="E558" s="1062"/>
      <c r="F558" s="1062"/>
      <c r="G558" s="1062"/>
      <c r="H558" s="1062"/>
      <c r="I558" s="1062"/>
    </row>
    <row r="559">
      <c r="B559" s="1062"/>
      <c r="C559" s="1062"/>
      <c r="D559" s="1062"/>
      <c r="E559" s="1062"/>
      <c r="F559" s="1062"/>
      <c r="G559" s="1062"/>
      <c r="H559" s="1062"/>
      <c r="I559" s="1062"/>
    </row>
    <row r="560">
      <c r="B560" s="1062"/>
      <c r="C560" s="1062"/>
      <c r="D560" s="1062"/>
      <c r="E560" s="1062"/>
      <c r="F560" s="1062"/>
      <c r="G560" s="1062"/>
      <c r="H560" s="1062"/>
      <c r="I560" s="1062"/>
    </row>
    <row r="561">
      <c r="B561" s="1062"/>
      <c r="C561" s="1062"/>
      <c r="D561" s="1062"/>
      <c r="E561" s="1062"/>
      <c r="F561" s="1062"/>
      <c r="G561" s="1062"/>
      <c r="H561" s="1062"/>
      <c r="I561" s="1062"/>
    </row>
    <row r="562">
      <c r="B562" s="1062"/>
      <c r="C562" s="1062"/>
      <c r="D562" s="1062"/>
      <c r="E562" s="1062"/>
      <c r="F562" s="1062"/>
      <c r="G562" s="1062"/>
      <c r="H562" s="1062"/>
      <c r="I562" s="1062"/>
    </row>
    <row r="563">
      <c r="B563" s="1062"/>
      <c r="C563" s="1062"/>
      <c r="D563" s="1062"/>
      <c r="E563" s="1062"/>
      <c r="F563" s="1062"/>
      <c r="G563" s="1062"/>
      <c r="H563" s="1062"/>
      <c r="I563" s="1062"/>
    </row>
    <row r="564">
      <c r="B564" s="1062"/>
      <c r="C564" s="1062"/>
      <c r="D564" s="1062"/>
      <c r="E564" s="1062"/>
      <c r="F564" s="1062"/>
      <c r="G564" s="1062"/>
      <c r="H564" s="1062"/>
      <c r="I564" s="1062"/>
    </row>
    <row r="565">
      <c r="B565" s="1062"/>
      <c r="C565" s="1062"/>
      <c r="D565" s="1062"/>
      <c r="E565" s="1062"/>
      <c r="F565" s="1062"/>
      <c r="G565" s="1062"/>
      <c r="H565" s="1062"/>
      <c r="I565" s="1062"/>
    </row>
    <row r="566">
      <c r="B566" s="1062"/>
      <c r="C566" s="1062"/>
      <c r="D566" s="1062"/>
      <c r="E566" s="1062"/>
      <c r="F566" s="1062"/>
      <c r="G566" s="1062"/>
      <c r="H566" s="1062"/>
      <c r="I566" s="1062"/>
    </row>
    <row r="567">
      <c r="B567" s="1062"/>
      <c r="C567" s="1062"/>
      <c r="D567" s="1062"/>
      <c r="E567" s="1062"/>
      <c r="F567" s="1062"/>
      <c r="G567" s="1062"/>
      <c r="H567" s="1062"/>
      <c r="I567" s="1062"/>
    </row>
    <row r="568">
      <c r="B568" s="1062"/>
      <c r="C568" s="1062"/>
      <c r="D568" s="1062"/>
      <c r="E568" s="1062"/>
      <c r="F568" s="1062"/>
      <c r="G568" s="1062"/>
      <c r="H568" s="1062"/>
      <c r="I568" s="1062"/>
    </row>
    <row r="569">
      <c r="B569" s="1062"/>
      <c r="C569" s="1062"/>
      <c r="D569" s="1062"/>
      <c r="E569" s="1062"/>
      <c r="F569" s="1062"/>
      <c r="G569" s="1062"/>
      <c r="H569" s="1062"/>
      <c r="I569" s="1062"/>
    </row>
    <row r="570">
      <c r="B570" s="1062"/>
      <c r="C570" s="1062"/>
      <c r="D570" s="1062"/>
      <c r="E570" s="1062"/>
      <c r="F570" s="1062"/>
      <c r="G570" s="1062"/>
      <c r="H570" s="1062"/>
      <c r="I570" s="1062"/>
    </row>
    <row r="571">
      <c r="B571" s="1062"/>
      <c r="C571" s="1062"/>
      <c r="D571" s="1062"/>
      <c r="E571" s="1062"/>
      <c r="F571" s="1062"/>
      <c r="G571" s="1062"/>
      <c r="H571" s="1062"/>
      <c r="I571" s="1062"/>
    </row>
    <row r="572">
      <c r="B572" s="1062"/>
      <c r="C572" s="1062"/>
      <c r="D572" s="1062"/>
      <c r="E572" s="1062"/>
      <c r="F572" s="1062"/>
      <c r="G572" s="1062"/>
      <c r="H572" s="1062"/>
      <c r="I572" s="1062"/>
    </row>
    <row r="573">
      <c r="B573" s="1062"/>
      <c r="C573" s="1062"/>
      <c r="D573" s="1062"/>
      <c r="E573" s="1062"/>
      <c r="F573" s="1062"/>
      <c r="G573" s="1062"/>
      <c r="H573" s="1062"/>
      <c r="I573" s="1062"/>
    </row>
    <row r="574">
      <c r="B574" s="1062"/>
      <c r="C574" s="1062"/>
      <c r="D574" s="1062"/>
      <c r="E574" s="1062"/>
      <c r="F574" s="1062"/>
      <c r="G574" s="1062"/>
      <c r="H574" s="1062"/>
      <c r="I574" s="1062"/>
    </row>
    <row r="575">
      <c r="B575" s="1062"/>
      <c r="C575" s="1062"/>
      <c r="D575" s="1062"/>
      <c r="E575" s="1062"/>
      <c r="F575" s="1062"/>
      <c r="G575" s="1062"/>
      <c r="H575" s="1062"/>
      <c r="I575" s="1062"/>
    </row>
    <row r="576">
      <c r="B576" s="1062"/>
      <c r="C576" s="1062"/>
      <c r="D576" s="1062"/>
      <c r="E576" s="1062"/>
      <c r="F576" s="1062"/>
      <c r="G576" s="1062"/>
      <c r="H576" s="1062"/>
      <c r="I576" s="1062"/>
    </row>
    <row r="577">
      <c r="B577" s="1062"/>
      <c r="C577" s="1062"/>
      <c r="D577" s="1062"/>
      <c r="E577" s="1062"/>
      <c r="F577" s="1062"/>
      <c r="G577" s="1062"/>
      <c r="H577" s="1062"/>
      <c r="I577" s="1062"/>
    </row>
    <row r="578">
      <c r="B578" s="1062"/>
      <c r="C578" s="1062"/>
      <c r="D578" s="1062"/>
      <c r="E578" s="1062"/>
      <c r="F578" s="1062"/>
      <c r="G578" s="1062"/>
      <c r="H578" s="1062"/>
      <c r="I578" s="1062"/>
    </row>
    <row r="579">
      <c r="B579" s="1062"/>
      <c r="C579" s="1062"/>
      <c r="D579" s="1062"/>
      <c r="E579" s="1062"/>
      <c r="F579" s="1062"/>
      <c r="G579" s="1062"/>
      <c r="H579" s="1062"/>
      <c r="I579" s="1062"/>
    </row>
    <row r="580">
      <c r="B580" s="1062"/>
      <c r="C580" s="1062"/>
      <c r="D580" s="1062"/>
      <c r="E580" s="1062"/>
      <c r="F580" s="1062"/>
      <c r="G580" s="1062"/>
      <c r="H580" s="1062"/>
      <c r="I580" s="1062"/>
    </row>
    <row r="581">
      <c r="B581" s="1062"/>
      <c r="C581" s="1062"/>
      <c r="D581" s="1062"/>
      <c r="E581" s="1062"/>
      <c r="F581" s="1062"/>
      <c r="G581" s="1062"/>
      <c r="H581" s="1062"/>
      <c r="I581" s="1062"/>
    </row>
    <row r="582">
      <c r="B582" s="1062"/>
      <c r="C582" s="1062"/>
      <c r="D582" s="1062"/>
      <c r="E582" s="1062"/>
      <c r="F582" s="1062"/>
      <c r="G582" s="1062"/>
      <c r="H582" s="1062"/>
      <c r="I582" s="1062"/>
    </row>
    <row r="583">
      <c r="B583" s="1062"/>
      <c r="C583" s="1062"/>
      <c r="D583" s="1062"/>
      <c r="E583" s="1062"/>
      <c r="F583" s="1062"/>
      <c r="G583" s="1062"/>
      <c r="H583" s="1062"/>
      <c r="I583" s="1062"/>
    </row>
    <row r="584">
      <c r="B584" s="1062"/>
      <c r="C584" s="1062"/>
      <c r="D584" s="1062"/>
      <c r="E584" s="1062"/>
      <c r="F584" s="1062"/>
      <c r="G584" s="1062"/>
      <c r="H584" s="1062"/>
      <c r="I584" s="1062"/>
    </row>
    <row r="585">
      <c r="B585" s="1062"/>
      <c r="C585" s="1062"/>
      <c r="D585" s="1062"/>
      <c r="E585" s="1062"/>
      <c r="F585" s="1062"/>
      <c r="G585" s="1062"/>
      <c r="H585" s="1062"/>
      <c r="I585" s="1062"/>
    </row>
    <row r="586">
      <c r="B586" s="1062"/>
      <c r="C586" s="1062"/>
      <c r="D586" s="1062"/>
      <c r="E586" s="1062"/>
      <c r="F586" s="1062"/>
      <c r="G586" s="1062"/>
      <c r="H586" s="1062"/>
      <c r="I586" s="1062"/>
    </row>
    <row r="587">
      <c r="B587" s="1062"/>
      <c r="C587" s="1062"/>
      <c r="D587" s="1062"/>
      <c r="E587" s="1062"/>
      <c r="F587" s="1062"/>
      <c r="G587" s="1062"/>
      <c r="H587" s="1062"/>
      <c r="I587" s="1062"/>
    </row>
    <row r="588">
      <c r="B588" s="1062"/>
      <c r="C588" s="1062"/>
      <c r="D588" s="1062"/>
      <c r="E588" s="1062"/>
      <c r="F588" s="1062"/>
      <c r="G588" s="1062"/>
      <c r="H588" s="1062"/>
      <c r="I588" s="1062"/>
    </row>
    <row r="589">
      <c r="B589" s="1062"/>
      <c r="C589" s="1062"/>
      <c r="D589" s="1062"/>
      <c r="E589" s="1062"/>
      <c r="F589" s="1062"/>
      <c r="G589" s="1062"/>
      <c r="H589" s="1062"/>
      <c r="I589" s="1062"/>
    </row>
    <row r="590">
      <c r="B590" s="1062"/>
      <c r="C590" s="1062"/>
      <c r="D590" s="1062"/>
      <c r="E590" s="1062"/>
      <c r="F590" s="1062"/>
      <c r="G590" s="1062"/>
      <c r="H590" s="1062"/>
      <c r="I590" s="1062"/>
    </row>
    <row r="591">
      <c r="B591" s="1062"/>
      <c r="C591" s="1062"/>
      <c r="D591" s="1062"/>
      <c r="E591" s="1062"/>
      <c r="F591" s="1062"/>
      <c r="G591" s="1062"/>
      <c r="H591" s="1062"/>
      <c r="I591" s="1062"/>
    </row>
    <row r="592">
      <c r="B592" s="1062"/>
      <c r="C592" s="1062"/>
      <c r="D592" s="1062"/>
      <c r="E592" s="1062"/>
      <c r="F592" s="1062"/>
      <c r="G592" s="1062"/>
      <c r="H592" s="1062"/>
      <c r="I592" s="1062"/>
    </row>
    <row r="593">
      <c r="B593" s="1062"/>
      <c r="C593" s="1062"/>
      <c r="D593" s="1062"/>
      <c r="E593" s="1062"/>
      <c r="F593" s="1062"/>
      <c r="G593" s="1062"/>
      <c r="H593" s="1062"/>
      <c r="I593" s="1062"/>
    </row>
    <row r="594">
      <c r="B594" s="1062"/>
      <c r="C594" s="1062"/>
      <c r="D594" s="1062"/>
      <c r="E594" s="1062"/>
      <c r="F594" s="1062"/>
      <c r="G594" s="1062"/>
      <c r="H594" s="1062"/>
      <c r="I594" s="1062"/>
    </row>
    <row r="595">
      <c r="B595" s="1062"/>
      <c r="C595" s="1062"/>
      <c r="D595" s="1062"/>
      <c r="E595" s="1062"/>
      <c r="F595" s="1062"/>
      <c r="G595" s="1062"/>
      <c r="H595" s="1062"/>
      <c r="I595" s="1062"/>
    </row>
    <row r="596">
      <c r="B596" s="1062"/>
      <c r="C596" s="1062"/>
      <c r="D596" s="1062"/>
      <c r="E596" s="1062"/>
      <c r="F596" s="1062"/>
      <c r="G596" s="1062"/>
      <c r="H596" s="1062"/>
      <c r="I596" s="1062"/>
    </row>
    <row r="597">
      <c r="B597" s="1062"/>
      <c r="C597" s="1062"/>
      <c r="D597" s="1062"/>
      <c r="E597" s="1062"/>
      <c r="F597" s="1062"/>
      <c r="G597" s="1062"/>
      <c r="H597" s="1062"/>
      <c r="I597" s="1062"/>
    </row>
    <row r="598">
      <c r="B598" s="1062"/>
      <c r="C598" s="1062"/>
      <c r="D598" s="1062"/>
      <c r="E598" s="1062"/>
      <c r="F598" s="1062"/>
      <c r="G598" s="1062"/>
      <c r="H598" s="1062"/>
      <c r="I598" s="1062"/>
    </row>
    <row r="599">
      <c r="B599" s="1062"/>
      <c r="C599" s="1062"/>
      <c r="D599" s="1062"/>
      <c r="E599" s="1062"/>
      <c r="F599" s="1062"/>
      <c r="G599" s="1062"/>
      <c r="H599" s="1062"/>
      <c r="I599" s="1062"/>
    </row>
    <row r="600">
      <c r="B600" s="1062"/>
      <c r="C600" s="1062"/>
      <c r="D600" s="1062"/>
      <c r="E600" s="1062"/>
      <c r="F600" s="1062"/>
      <c r="G600" s="1062"/>
      <c r="H600" s="1062"/>
      <c r="I600" s="1062"/>
    </row>
    <row r="601">
      <c r="B601" s="1062"/>
      <c r="C601" s="1062"/>
      <c r="D601" s="1062"/>
      <c r="E601" s="1062"/>
      <c r="F601" s="1062"/>
      <c r="G601" s="1062"/>
      <c r="H601" s="1062"/>
      <c r="I601" s="1062"/>
    </row>
    <row r="602">
      <c r="B602" s="1062"/>
      <c r="C602" s="1062"/>
      <c r="D602" s="1062"/>
      <c r="E602" s="1062"/>
      <c r="F602" s="1062"/>
      <c r="G602" s="1062"/>
      <c r="H602" s="1062"/>
      <c r="I602" s="1062"/>
    </row>
    <row r="603">
      <c r="B603" s="1062"/>
      <c r="C603" s="1062"/>
      <c r="D603" s="1062"/>
      <c r="E603" s="1062"/>
      <c r="F603" s="1062"/>
      <c r="G603" s="1062"/>
      <c r="H603" s="1062"/>
      <c r="I603" s="1062"/>
    </row>
    <row r="604">
      <c r="B604" s="1062"/>
      <c r="C604" s="1062"/>
      <c r="D604" s="1062"/>
      <c r="E604" s="1062"/>
      <c r="F604" s="1062"/>
      <c r="G604" s="1062"/>
      <c r="H604" s="1062"/>
      <c r="I604" s="1062"/>
    </row>
    <row r="605">
      <c r="B605" s="1062"/>
      <c r="C605" s="1062"/>
      <c r="D605" s="1062"/>
      <c r="E605" s="1062"/>
      <c r="F605" s="1062"/>
      <c r="G605" s="1062"/>
      <c r="H605" s="1062"/>
      <c r="I605" s="1062"/>
    </row>
    <row r="606">
      <c r="B606" s="1062"/>
      <c r="C606" s="1062"/>
      <c r="D606" s="1062"/>
      <c r="E606" s="1062"/>
      <c r="F606" s="1062"/>
      <c r="G606" s="1062"/>
      <c r="H606" s="1062"/>
      <c r="I606" s="1062"/>
    </row>
    <row r="607">
      <c r="B607" s="1062"/>
      <c r="C607" s="1062"/>
      <c r="D607" s="1062"/>
      <c r="E607" s="1062"/>
      <c r="F607" s="1062"/>
      <c r="G607" s="1062"/>
      <c r="H607" s="1062"/>
      <c r="I607" s="1062"/>
    </row>
    <row r="608">
      <c r="B608" s="1062"/>
      <c r="C608" s="1062"/>
      <c r="D608" s="1062"/>
      <c r="E608" s="1062"/>
      <c r="F608" s="1062"/>
      <c r="G608" s="1062"/>
      <c r="H608" s="1062"/>
      <c r="I608" s="1062"/>
    </row>
    <row r="609">
      <c r="B609" s="1062"/>
      <c r="C609" s="1062"/>
      <c r="D609" s="1062"/>
      <c r="E609" s="1062"/>
      <c r="F609" s="1062"/>
      <c r="G609" s="1062"/>
      <c r="H609" s="1062"/>
      <c r="I609" s="1062"/>
    </row>
    <row r="610">
      <c r="B610" s="1062"/>
      <c r="C610" s="1062"/>
      <c r="D610" s="1062"/>
      <c r="E610" s="1062"/>
      <c r="F610" s="1062"/>
      <c r="G610" s="1062"/>
      <c r="H610" s="1062"/>
      <c r="I610" s="1062"/>
    </row>
    <row r="611">
      <c r="B611" s="1062"/>
      <c r="C611" s="1062"/>
      <c r="D611" s="1062"/>
      <c r="E611" s="1062"/>
      <c r="F611" s="1062"/>
      <c r="G611" s="1062"/>
      <c r="H611" s="1062"/>
      <c r="I611" s="1062"/>
    </row>
    <row r="612">
      <c r="B612" s="1062"/>
      <c r="C612" s="1062"/>
      <c r="D612" s="1062"/>
      <c r="E612" s="1062"/>
      <c r="F612" s="1062"/>
      <c r="G612" s="1062"/>
      <c r="H612" s="1062"/>
      <c r="I612" s="1062"/>
    </row>
    <row r="613">
      <c r="B613" s="1062"/>
      <c r="C613" s="1062"/>
      <c r="D613" s="1062"/>
      <c r="E613" s="1062"/>
      <c r="F613" s="1062"/>
      <c r="G613" s="1062"/>
      <c r="H613" s="1062"/>
      <c r="I613" s="1062"/>
    </row>
    <row r="614">
      <c r="B614" s="1062"/>
      <c r="C614" s="1062"/>
      <c r="D614" s="1062"/>
      <c r="E614" s="1062"/>
      <c r="F614" s="1062"/>
      <c r="G614" s="1062"/>
      <c r="H614" s="1062"/>
      <c r="I614" s="1062"/>
    </row>
    <row r="615">
      <c r="B615" s="1062"/>
      <c r="C615" s="1062"/>
      <c r="D615" s="1062"/>
      <c r="E615" s="1062"/>
      <c r="F615" s="1062"/>
      <c r="G615" s="1062"/>
      <c r="H615" s="1062"/>
      <c r="I615" s="1062"/>
    </row>
    <row r="616">
      <c r="B616" s="1062"/>
      <c r="C616" s="1062"/>
      <c r="D616" s="1062"/>
      <c r="E616" s="1062"/>
      <c r="F616" s="1062"/>
      <c r="G616" s="1062"/>
      <c r="H616" s="1062"/>
      <c r="I616" s="1062"/>
    </row>
    <row r="617">
      <c r="B617" s="1062"/>
      <c r="C617" s="1062"/>
      <c r="D617" s="1062"/>
      <c r="E617" s="1062"/>
      <c r="F617" s="1062"/>
      <c r="G617" s="1062"/>
      <c r="H617" s="1062"/>
      <c r="I617" s="1062"/>
    </row>
    <row r="618">
      <c r="B618" s="1062"/>
      <c r="C618" s="1062"/>
      <c r="D618" s="1062"/>
      <c r="E618" s="1062"/>
      <c r="F618" s="1062"/>
      <c r="G618" s="1062"/>
      <c r="H618" s="1062"/>
      <c r="I618" s="1062"/>
    </row>
    <row r="619">
      <c r="B619" s="1062"/>
      <c r="C619" s="1062"/>
      <c r="D619" s="1062"/>
      <c r="E619" s="1062"/>
      <c r="F619" s="1062"/>
      <c r="G619" s="1062"/>
      <c r="H619" s="1062"/>
      <c r="I619" s="1062"/>
    </row>
    <row r="620">
      <c r="B620" s="1062"/>
      <c r="C620" s="1062"/>
      <c r="D620" s="1062"/>
      <c r="E620" s="1062"/>
      <c r="F620" s="1062"/>
      <c r="G620" s="1062"/>
      <c r="H620" s="1062"/>
      <c r="I620" s="1062"/>
    </row>
    <row r="621">
      <c r="B621" s="1062"/>
      <c r="C621" s="1062"/>
      <c r="D621" s="1062"/>
      <c r="E621" s="1062"/>
      <c r="F621" s="1062"/>
      <c r="G621" s="1062"/>
      <c r="H621" s="1062"/>
      <c r="I621" s="1062"/>
    </row>
    <row r="622">
      <c r="B622" s="1062"/>
      <c r="C622" s="1062"/>
      <c r="D622" s="1062"/>
      <c r="E622" s="1062"/>
      <c r="F622" s="1062"/>
      <c r="G622" s="1062"/>
      <c r="H622" s="1062"/>
      <c r="I622" s="1062"/>
    </row>
    <row r="623">
      <c r="B623" s="1062"/>
      <c r="C623" s="1062"/>
      <c r="D623" s="1062"/>
      <c r="E623" s="1062"/>
      <c r="F623" s="1062"/>
      <c r="G623" s="1062"/>
      <c r="H623" s="1062"/>
      <c r="I623" s="1062"/>
    </row>
    <row r="624">
      <c r="B624" s="1062"/>
      <c r="C624" s="1062"/>
      <c r="D624" s="1062"/>
      <c r="E624" s="1062"/>
      <c r="F624" s="1062"/>
      <c r="G624" s="1062"/>
      <c r="H624" s="1062"/>
      <c r="I624" s="1062"/>
    </row>
    <row r="625">
      <c r="B625" s="1062"/>
      <c r="C625" s="1062"/>
      <c r="D625" s="1062"/>
      <c r="E625" s="1062"/>
      <c r="F625" s="1062"/>
      <c r="G625" s="1062"/>
      <c r="H625" s="1062"/>
      <c r="I625" s="1062"/>
    </row>
    <row r="626">
      <c r="B626" s="1062"/>
      <c r="C626" s="1062"/>
      <c r="D626" s="1062"/>
      <c r="E626" s="1062"/>
      <c r="F626" s="1062"/>
      <c r="G626" s="1062"/>
      <c r="H626" s="1062"/>
      <c r="I626" s="1062"/>
    </row>
    <row r="627">
      <c r="B627" s="1062"/>
      <c r="C627" s="1062"/>
      <c r="D627" s="1062"/>
      <c r="E627" s="1062"/>
      <c r="F627" s="1062"/>
      <c r="G627" s="1062"/>
      <c r="H627" s="1062"/>
      <c r="I627" s="1062"/>
    </row>
    <row r="628">
      <c r="B628" s="1062"/>
      <c r="C628" s="1062"/>
      <c r="D628" s="1062"/>
      <c r="E628" s="1062"/>
      <c r="F628" s="1062"/>
      <c r="G628" s="1062"/>
      <c r="H628" s="1062"/>
      <c r="I628" s="1062"/>
    </row>
    <row r="629">
      <c r="B629" s="1062"/>
      <c r="C629" s="1062"/>
      <c r="D629" s="1062"/>
      <c r="E629" s="1062"/>
      <c r="F629" s="1062"/>
      <c r="G629" s="1062"/>
      <c r="H629" s="1062"/>
      <c r="I629" s="1062"/>
    </row>
    <row r="630">
      <c r="B630" s="1062"/>
      <c r="C630" s="1062"/>
      <c r="D630" s="1062"/>
      <c r="E630" s="1062"/>
      <c r="F630" s="1062"/>
      <c r="G630" s="1062"/>
      <c r="H630" s="1062"/>
      <c r="I630" s="1062"/>
    </row>
    <row r="631">
      <c r="B631" s="1062"/>
      <c r="C631" s="1062"/>
      <c r="D631" s="1062"/>
      <c r="E631" s="1062"/>
      <c r="F631" s="1062"/>
      <c r="G631" s="1062"/>
      <c r="H631" s="1062"/>
      <c r="I631" s="1062"/>
    </row>
    <row r="632">
      <c r="B632" s="1062"/>
      <c r="C632" s="1062"/>
      <c r="D632" s="1062"/>
      <c r="E632" s="1062"/>
      <c r="F632" s="1062"/>
      <c r="G632" s="1062"/>
      <c r="H632" s="1062"/>
      <c r="I632" s="1062"/>
    </row>
    <row r="633">
      <c r="B633" s="1062"/>
      <c r="C633" s="1062"/>
      <c r="D633" s="1062"/>
      <c r="E633" s="1062"/>
      <c r="F633" s="1062"/>
      <c r="G633" s="1062"/>
      <c r="H633" s="1062"/>
      <c r="I633" s="1062"/>
    </row>
    <row r="634">
      <c r="B634" s="1062"/>
      <c r="C634" s="1062"/>
      <c r="D634" s="1062"/>
      <c r="E634" s="1062"/>
      <c r="F634" s="1062"/>
      <c r="G634" s="1062"/>
      <c r="H634" s="1062"/>
      <c r="I634" s="1062"/>
    </row>
    <row r="635">
      <c r="B635" s="1062"/>
      <c r="C635" s="1062"/>
      <c r="D635" s="1062"/>
      <c r="E635" s="1062"/>
      <c r="F635" s="1062"/>
      <c r="G635" s="1062"/>
      <c r="H635" s="1062"/>
      <c r="I635" s="1062"/>
    </row>
    <row r="636">
      <c r="B636" s="1062"/>
      <c r="C636" s="1062"/>
      <c r="D636" s="1062"/>
      <c r="E636" s="1062"/>
      <c r="F636" s="1062"/>
      <c r="G636" s="1062"/>
      <c r="H636" s="1062"/>
      <c r="I636" s="1062"/>
    </row>
    <row r="637">
      <c r="B637" s="1062"/>
      <c r="C637" s="1062"/>
      <c r="D637" s="1062"/>
      <c r="E637" s="1062"/>
      <c r="F637" s="1062"/>
      <c r="G637" s="1062"/>
      <c r="H637" s="1062"/>
      <c r="I637" s="1062"/>
    </row>
    <row r="638">
      <c r="B638" s="1062"/>
      <c r="C638" s="1062"/>
      <c r="D638" s="1062"/>
      <c r="E638" s="1062"/>
      <c r="F638" s="1062"/>
      <c r="G638" s="1062"/>
      <c r="H638" s="1062"/>
      <c r="I638" s="1062"/>
    </row>
    <row r="639">
      <c r="B639" s="1062"/>
      <c r="C639" s="1062"/>
      <c r="D639" s="1062"/>
      <c r="E639" s="1062"/>
      <c r="F639" s="1062"/>
      <c r="G639" s="1062"/>
      <c r="H639" s="1062"/>
      <c r="I639" s="1062"/>
    </row>
    <row r="640">
      <c r="B640" s="1062"/>
      <c r="C640" s="1062"/>
      <c r="D640" s="1062"/>
      <c r="E640" s="1062"/>
      <c r="F640" s="1062"/>
      <c r="G640" s="1062"/>
      <c r="H640" s="1062"/>
      <c r="I640" s="1062"/>
    </row>
    <row r="641">
      <c r="B641" s="1062"/>
      <c r="C641" s="1062"/>
      <c r="D641" s="1062"/>
      <c r="E641" s="1062"/>
      <c r="F641" s="1062"/>
      <c r="G641" s="1062"/>
      <c r="H641" s="1062"/>
      <c r="I641" s="1062"/>
    </row>
    <row r="642">
      <c r="B642" s="1062"/>
      <c r="C642" s="1062"/>
      <c r="D642" s="1062"/>
      <c r="E642" s="1062"/>
      <c r="F642" s="1062"/>
      <c r="G642" s="1062"/>
      <c r="H642" s="1062"/>
      <c r="I642" s="1062"/>
    </row>
    <row r="643">
      <c r="B643" s="1062"/>
      <c r="C643" s="1062"/>
      <c r="D643" s="1062"/>
      <c r="E643" s="1062"/>
      <c r="F643" s="1062"/>
      <c r="G643" s="1062"/>
      <c r="H643" s="1062"/>
      <c r="I643" s="1062"/>
    </row>
    <row r="644">
      <c r="B644" s="1062"/>
      <c r="C644" s="1062"/>
      <c r="D644" s="1062"/>
      <c r="E644" s="1062"/>
      <c r="F644" s="1062"/>
      <c r="G644" s="1062"/>
      <c r="H644" s="1062"/>
      <c r="I644" s="1062"/>
    </row>
    <row r="645">
      <c r="B645" s="1062"/>
      <c r="C645" s="1062"/>
      <c r="D645" s="1062"/>
      <c r="E645" s="1062"/>
      <c r="F645" s="1062"/>
      <c r="G645" s="1062"/>
      <c r="H645" s="1062"/>
      <c r="I645" s="1062"/>
    </row>
    <row r="646">
      <c r="B646" s="1062"/>
      <c r="C646" s="1062"/>
      <c r="D646" s="1062"/>
      <c r="E646" s="1062"/>
      <c r="F646" s="1062"/>
      <c r="G646" s="1062"/>
      <c r="H646" s="1062"/>
      <c r="I646" s="1062"/>
    </row>
    <row r="647">
      <c r="B647" s="1062"/>
      <c r="C647" s="1062"/>
      <c r="D647" s="1062"/>
      <c r="E647" s="1062"/>
      <c r="F647" s="1062"/>
      <c r="G647" s="1062"/>
      <c r="H647" s="1062"/>
      <c r="I647" s="1062"/>
    </row>
    <row r="648">
      <c r="B648" s="1062"/>
      <c r="C648" s="1062"/>
      <c r="D648" s="1062"/>
      <c r="E648" s="1062"/>
      <c r="F648" s="1062"/>
      <c r="G648" s="1062"/>
      <c r="H648" s="1062"/>
      <c r="I648" s="1062"/>
    </row>
    <row r="649">
      <c r="B649" s="1062"/>
      <c r="C649" s="1062"/>
      <c r="D649" s="1062"/>
      <c r="E649" s="1062"/>
      <c r="F649" s="1062"/>
      <c r="G649" s="1062"/>
      <c r="H649" s="1062"/>
      <c r="I649" s="1062"/>
    </row>
    <row r="650">
      <c r="B650" s="1062"/>
      <c r="C650" s="1062"/>
      <c r="D650" s="1062"/>
      <c r="E650" s="1062"/>
      <c r="F650" s="1062"/>
      <c r="G650" s="1062"/>
      <c r="H650" s="1062"/>
      <c r="I650" s="1062"/>
    </row>
    <row r="651">
      <c r="B651" s="1062"/>
      <c r="C651" s="1062"/>
      <c r="D651" s="1062"/>
      <c r="E651" s="1062"/>
      <c r="F651" s="1062"/>
      <c r="G651" s="1062"/>
      <c r="H651" s="1062"/>
      <c r="I651" s="1062"/>
    </row>
    <row r="652">
      <c r="B652" s="1062"/>
      <c r="C652" s="1062"/>
      <c r="D652" s="1062"/>
      <c r="E652" s="1062"/>
      <c r="F652" s="1062"/>
      <c r="G652" s="1062"/>
      <c r="H652" s="1062"/>
      <c r="I652" s="1062"/>
    </row>
    <row r="653">
      <c r="B653" s="1062"/>
      <c r="C653" s="1062"/>
      <c r="D653" s="1062"/>
      <c r="E653" s="1062"/>
      <c r="F653" s="1062"/>
      <c r="G653" s="1062"/>
      <c r="H653" s="1062"/>
      <c r="I653" s="1062"/>
    </row>
    <row r="654">
      <c r="B654" s="1062"/>
      <c r="C654" s="1062"/>
      <c r="D654" s="1062"/>
      <c r="E654" s="1062"/>
      <c r="F654" s="1062"/>
      <c r="G654" s="1062"/>
      <c r="H654" s="1062"/>
      <c r="I654" s="1062"/>
    </row>
    <row r="655">
      <c r="B655" s="1062"/>
      <c r="C655" s="1062"/>
      <c r="D655" s="1062"/>
      <c r="E655" s="1062"/>
      <c r="F655" s="1062"/>
      <c r="G655" s="1062"/>
      <c r="H655" s="1062"/>
      <c r="I655" s="1062"/>
    </row>
    <row r="656">
      <c r="B656" s="1062"/>
      <c r="C656" s="1062"/>
      <c r="D656" s="1062"/>
      <c r="E656" s="1062"/>
      <c r="F656" s="1062"/>
      <c r="G656" s="1062"/>
      <c r="H656" s="1062"/>
      <c r="I656" s="1062"/>
    </row>
    <row r="657">
      <c r="B657" s="1062"/>
      <c r="C657" s="1062"/>
      <c r="D657" s="1062"/>
      <c r="E657" s="1062"/>
      <c r="F657" s="1062"/>
      <c r="G657" s="1062"/>
      <c r="H657" s="1062"/>
      <c r="I657" s="1062"/>
    </row>
    <row r="658">
      <c r="B658" s="1062"/>
      <c r="C658" s="1062"/>
      <c r="D658" s="1062"/>
      <c r="E658" s="1062"/>
      <c r="F658" s="1062"/>
      <c r="G658" s="1062"/>
      <c r="H658" s="1062"/>
      <c r="I658" s="1062"/>
    </row>
    <row r="659">
      <c r="B659" s="1062"/>
      <c r="C659" s="1062"/>
      <c r="D659" s="1062"/>
      <c r="E659" s="1062"/>
      <c r="F659" s="1062"/>
      <c r="G659" s="1062"/>
      <c r="H659" s="1062"/>
      <c r="I659" s="1062"/>
    </row>
    <row r="660">
      <c r="B660" s="1062"/>
      <c r="C660" s="1062"/>
      <c r="D660" s="1062"/>
      <c r="E660" s="1062"/>
      <c r="F660" s="1062"/>
      <c r="G660" s="1062"/>
      <c r="H660" s="1062"/>
      <c r="I660" s="1062"/>
    </row>
    <row r="661">
      <c r="B661" s="1062"/>
      <c r="C661" s="1062"/>
      <c r="D661" s="1062"/>
      <c r="E661" s="1062"/>
      <c r="F661" s="1062"/>
      <c r="G661" s="1062"/>
      <c r="H661" s="1062"/>
      <c r="I661" s="1062"/>
    </row>
    <row r="662">
      <c r="B662" s="1062"/>
      <c r="C662" s="1062"/>
      <c r="D662" s="1062"/>
      <c r="E662" s="1062"/>
      <c r="F662" s="1062"/>
      <c r="G662" s="1062"/>
      <c r="H662" s="1062"/>
      <c r="I662" s="1062"/>
    </row>
    <row r="663">
      <c r="B663" s="1062"/>
      <c r="C663" s="1062"/>
      <c r="D663" s="1062"/>
      <c r="E663" s="1062"/>
      <c r="F663" s="1062"/>
      <c r="G663" s="1062"/>
      <c r="H663" s="1062"/>
      <c r="I663" s="1062"/>
    </row>
    <row r="664">
      <c r="B664" s="1062"/>
      <c r="C664" s="1062"/>
      <c r="D664" s="1062"/>
      <c r="E664" s="1062"/>
      <c r="F664" s="1062"/>
      <c r="G664" s="1062"/>
      <c r="H664" s="1062"/>
      <c r="I664" s="1062"/>
    </row>
    <row r="665">
      <c r="B665" s="1062"/>
      <c r="C665" s="1062"/>
      <c r="D665" s="1062"/>
      <c r="E665" s="1062"/>
      <c r="F665" s="1062"/>
      <c r="G665" s="1062"/>
      <c r="H665" s="1062"/>
      <c r="I665" s="1062"/>
    </row>
    <row r="666">
      <c r="B666" s="1062"/>
      <c r="C666" s="1062"/>
      <c r="D666" s="1062"/>
      <c r="E666" s="1062"/>
      <c r="F666" s="1062"/>
      <c r="G666" s="1062"/>
      <c r="H666" s="1062"/>
      <c r="I666" s="1062"/>
    </row>
    <row r="667">
      <c r="B667" s="1062"/>
      <c r="C667" s="1062"/>
      <c r="D667" s="1062"/>
      <c r="E667" s="1062"/>
      <c r="F667" s="1062"/>
      <c r="G667" s="1062"/>
      <c r="H667" s="1062"/>
      <c r="I667" s="1062"/>
    </row>
    <row r="668">
      <c r="B668" s="1062"/>
      <c r="C668" s="1062"/>
      <c r="D668" s="1062"/>
      <c r="E668" s="1062"/>
      <c r="F668" s="1062"/>
      <c r="G668" s="1062"/>
      <c r="H668" s="1062"/>
      <c r="I668" s="1062"/>
    </row>
    <row r="669">
      <c r="B669" s="1062"/>
      <c r="C669" s="1062"/>
      <c r="D669" s="1062"/>
      <c r="E669" s="1062"/>
      <c r="F669" s="1062"/>
      <c r="G669" s="1062"/>
      <c r="H669" s="1062"/>
      <c r="I669" s="1062"/>
    </row>
    <row r="670">
      <c r="B670" s="1062"/>
      <c r="C670" s="1062"/>
      <c r="D670" s="1062"/>
      <c r="E670" s="1062"/>
      <c r="F670" s="1062"/>
      <c r="G670" s="1062"/>
      <c r="H670" s="1062"/>
      <c r="I670" s="1062"/>
    </row>
    <row r="671">
      <c r="B671" s="1062"/>
      <c r="C671" s="1062"/>
      <c r="D671" s="1062"/>
      <c r="E671" s="1062"/>
      <c r="F671" s="1062"/>
      <c r="G671" s="1062"/>
      <c r="H671" s="1062"/>
      <c r="I671" s="1062"/>
    </row>
    <row r="672">
      <c r="B672" s="1062"/>
      <c r="C672" s="1062"/>
      <c r="D672" s="1062"/>
      <c r="E672" s="1062"/>
      <c r="F672" s="1062"/>
      <c r="G672" s="1062"/>
      <c r="H672" s="1062"/>
      <c r="I672" s="1062"/>
    </row>
    <row r="673">
      <c r="B673" s="1062"/>
      <c r="C673" s="1062"/>
      <c r="D673" s="1062"/>
      <c r="E673" s="1062"/>
      <c r="F673" s="1062"/>
      <c r="G673" s="1062"/>
      <c r="H673" s="1062"/>
      <c r="I673" s="1062"/>
    </row>
    <row r="674">
      <c r="B674" s="1062"/>
      <c r="C674" s="1062"/>
      <c r="D674" s="1062"/>
      <c r="E674" s="1062"/>
      <c r="F674" s="1062"/>
      <c r="G674" s="1062"/>
      <c r="H674" s="1062"/>
      <c r="I674" s="1062"/>
    </row>
    <row r="675">
      <c r="B675" s="1062"/>
      <c r="C675" s="1062"/>
      <c r="D675" s="1062"/>
      <c r="E675" s="1062"/>
      <c r="F675" s="1062"/>
      <c r="G675" s="1062"/>
      <c r="H675" s="1062"/>
      <c r="I675" s="1062"/>
    </row>
    <row r="676">
      <c r="B676" s="1062"/>
      <c r="C676" s="1062"/>
      <c r="D676" s="1062"/>
      <c r="E676" s="1062"/>
      <c r="F676" s="1062"/>
      <c r="G676" s="1062"/>
      <c r="H676" s="1062"/>
      <c r="I676" s="1062"/>
    </row>
    <row r="677">
      <c r="B677" s="1062"/>
      <c r="C677" s="1062"/>
      <c r="D677" s="1062"/>
      <c r="E677" s="1062"/>
      <c r="F677" s="1062"/>
      <c r="G677" s="1062"/>
      <c r="H677" s="1062"/>
      <c r="I677" s="1062"/>
    </row>
    <row r="678">
      <c r="B678" s="1062"/>
      <c r="C678" s="1062"/>
      <c r="D678" s="1062"/>
      <c r="E678" s="1062"/>
      <c r="F678" s="1062"/>
      <c r="G678" s="1062"/>
      <c r="H678" s="1062"/>
      <c r="I678" s="1062"/>
    </row>
    <row r="679">
      <c r="B679" s="1062"/>
      <c r="C679" s="1062"/>
      <c r="D679" s="1062"/>
      <c r="E679" s="1062"/>
      <c r="F679" s="1062"/>
      <c r="G679" s="1062"/>
      <c r="H679" s="1062"/>
      <c r="I679" s="1062"/>
    </row>
    <row r="680">
      <c r="B680" s="1062"/>
      <c r="C680" s="1062"/>
      <c r="D680" s="1062"/>
      <c r="E680" s="1062"/>
      <c r="F680" s="1062"/>
      <c r="G680" s="1062"/>
      <c r="H680" s="1062"/>
      <c r="I680" s="1062"/>
    </row>
    <row r="681">
      <c r="B681" s="1062"/>
      <c r="C681" s="1062"/>
      <c r="D681" s="1062"/>
      <c r="E681" s="1062"/>
      <c r="F681" s="1062"/>
      <c r="G681" s="1062"/>
      <c r="H681" s="1062"/>
      <c r="I681" s="1062"/>
    </row>
    <row r="682">
      <c r="B682" s="1062"/>
      <c r="C682" s="1062"/>
      <c r="D682" s="1062"/>
      <c r="E682" s="1062"/>
      <c r="F682" s="1062"/>
      <c r="G682" s="1062"/>
      <c r="H682" s="1062"/>
      <c r="I682" s="1062"/>
    </row>
    <row r="683">
      <c r="B683" s="1062"/>
      <c r="C683" s="1062"/>
      <c r="D683" s="1062"/>
      <c r="E683" s="1062"/>
      <c r="F683" s="1062"/>
      <c r="G683" s="1062"/>
      <c r="H683" s="1062"/>
      <c r="I683" s="1062"/>
    </row>
    <row r="684">
      <c r="B684" s="1062"/>
      <c r="C684" s="1062"/>
      <c r="D684" s="1062"/>
      <c r="E684" s="1062"/>
      <c r="F684" s="1062"/>
      <c r="G684" s="1062"/>
      <c r="H684" s="1062"/>
      <c r="I684" s="1062"/>
    </row>
    <row r="685">
      <c r="B685" s="1062"/>
      <c r="C685" s="1062"/>
      <c r="D685" s="1062"/>
      <c r="E685" s="1062"/>
      <c r="F685" s="1062"/>
      <c r="G685" s="1062"/>
      <c r="H685" s="1062"/>
      <c r="I685" s="1062"/>
    </row>
    <row r="686">
      <c r="B686" s="1062"/>
      <c r="C686" s="1062"/>
      <c r="D686" s="1062"/>
      <c r="E686" s="1062"/>
      <c r="F686" s="1062"/>
      <c r="G686" s="1062"/>
      <c r="H686" s="1062"/>
      <c r="I686" s="1062"/>
    </row>
    <row r="687">
      <c r="B687" s="1062"/>
      <c r="C687" s="1062"/>
      <c r="D687" s="1062"/>
      <c r="E687" s="1062"/>
      <c r="F687" s="1062"/>
      <c r="G687" s="1062"/>
      <c r="H687" s="1062"/>
      <c r="I687" s="1062"/>
    </row>
    <row r="688">
      <c r="B688" s="1062"/>
      <c r="C688" s="1062"/>
      <c r="D688" s="1062"/>
      <c r="E688" s="1062"/>
      <c r="F688" s="1062"/>
      <c r="G688" s="1062"/>
      <c r="H688" s="1062"/>
      <c r="I688" s="1062"/>
    </row>
    <row r="689">
      <c r="B689" s="1062"/>
      <c r="C689" s="1062"/>
      <c r="D689" s="1062"/>
      <c r="E689" s="1062"/>
      <c r="F689" s="1062"/>
      <c r="G689" s="1062"/>
      <c r="H689" s="1062"/>
      <c r="I689" s="1062"/>
    </row>
    <row r="690">
      <c r="B690" s="1062"/>
      <c r="C690" s="1062"/>
      <c r="D690" s="1062"/>
      <c r="E690" s="1062"/>
      <c r="F690" s="1062"/>
      <c r="G690" s="1062"/>
      <c r="H690" s="1062"/>
      <c r="I690" s="1062"/>
    </row>
    <row r="691">
      <c r="B691" s="1062"/>
      <c r="C691" s="1062"/>
      <c r="D691" s="1062"/>
      <c r="E691" s="1062"/>
      <c r="F691" s="1062"/>
      <c r="G691" s="1062"/>
      <c r="H691" s="1062"/>
      <c r="I691" s="1062"/>
    </row>
    <row r="692">
      <c r="B692" s="1062"/>
      <c r="C692" s="1062"/>
      <c r="D692" s="1062"/>
      <c r="E692" s="1062"/>
      <c r="F692" s="1062"/>
      <c r="G692" s="1062"/>
      <c r="H692" s="1062"/>
      <c r="I692" s="1062"/>
    </row>
    <row r="693">
      <c r="B693" s="1062"/>
      <c r="C693" s="1062"/>
      <c r="D693" s="1062"/>
      <c r="E693" s="1062"/>
      <c r="F693" s="1062"/>
      <c r="G693" s="1062"/>
      <c r="H693" s="1062"/>
      <c r="I693" s="1062"/>
    </row>
    <row r="694">
      <c r="B694" s="1062"/>
      <c r="C694" s="1062"/>
      <c r="D694" s="1062"/>
      <c r="E694" s="1062"/>
      <c r="F694" s="1062"/>
      <c r="G694" s="1062"/>
      <c r="H694" s="1062"/>
      <c r="I694" s="1062"/>
    </row>
    <row r="695">
      <c r="B695" s="1062"/>
      <c r="C695" s="1062"/>
      <c r="D695" s="1062"/>
      <c r="E695" s="1062"/>
      <c r="F695" s="1062"/>
      <c r="G695" s="1062"/>
      <c r="H695" s="1062"/>
      <c r="I695" s="1062"/>
    </row>
    <row r="696">
      <c r="B696" s="1062"/>
      <c r="C696" s="1062"/>
      <c r="D696" s="1062"/>
      <c r="E696" s="1062"/>
      <c r="F696" s="1062"/>
      <c r="G696" s="1062"/>
      <c r="H696" s="1062"/>
      <c r="I696" s="1062"/>
    </row>
    <row r="697">
      <c r="B697" s="1062"/>
      <c r="C697" s="1062"/>
      <c r="D697" s="1062"/>
      <c r="E697" s="1062"/>
      <c r="F697" s="1062"/>
      <c r="G697" s="1062"/>
      <c r="H697" s="1062"/>
      <c r="I697" s="1062"/>
    </row>
    <row r="698">
      <c r="B698" s="1062"/>
      <c r="C698" s="1062"/>
      <c r="D698" s="1062"/>
      <c r="E698" s="1062"/>
      <c r="F698" s="1062"/>
      <c r="G698" s="1062"/>
      <c r="H698" s="1062"/>
      <c r="I698" s="1062"/>
    </row>
    <row r="699">
      <c r="B699" s="1062"/>
      <c r="C699" s="1062"/>
      <c r="D699" s="1062"/>
      <c r="E699" s="1062"/>
      <c r="F699" s="1062"/>
      <c r="G699" s="1062"/>
      <c r="H699" s="1062"/>
      <c r="I699" s="1062"/>
    </row>
    <row r="700">
      <c r="B700" s="1062"/>
      <c r="C700" s="1062"/>
      <c r="D700" s="1062"/>
      <c r="E700" s="1062"/>
      <c r="F700" s="1062"/>
      <c r="G700" s="1062"/>
      <c r="H700" s="1062"/>
      <c r="I700" s="1062"/>
    </row>
    <row r="701">
      <c r="B701" s="1062"/>
      <c r="C701" s="1062"/>
      <c r="D701" s="1062"/>
      <c r="E701" s="1062"/>
      <c r="F701" s="1062"/>
      <c r="G701" s="1062"/>
      <c r="H701" s="1062"/>
      <c r="I701" s="1062"/>
    </row>
    <row r="702">
      <c r="B702" s="1062"/>
      <c r="C702" s="1062"/>
      <c r="D702" s="1062"/>
      <c r="E702" s="1062"/>
      <c r="F702" s="1062"/>
      <c r="G702" s="1062"/>
      <c r="H702" s="1062"/>
      <c r="I702" s="1062"/>
    </row>
    <row r="703">
      <c r="B703" s="1062"/>
      <c r="C703" s="1062"/>
      <c r="D703" s="1062"/>
      <c r="E703" s="1062"/>
      <c r="F703" s="1062"/>
      <c r="G703" s="1062"/>
      <c r="H703" s="1062"/>
      <c r="I703" s="1062"/>
    </row>
    <row r="704">
      <c r="B704" s="1062"/>
      <c r="C704" s="1062"/>
      <c r="D704" s="1062"/>
      <c r="E704" s="1062"/>
      <c r="F704" s="1062"/>
      <c r="G704" s="1062"/>
      <c r="H704" s="1062"/>
      <c r="I704" s="1062"/>
    </row>
    <row r="705">
      <c r="B705" s="1062"/>
      <c r="C705" s="1062"/>
      <c r="D705" s="1062"/>
      <c r="E705" s="1062"/>
      <c r="F705" s="1062"/>
      <c r="G705" s="1062"/>
      <c r="H705" s="1062"/>
      <c r="I705" s="1062"/>
    </row>
    <row r="706">
      <c r="B706" s="1062"/>
      <c r="C706" s="1062"/>
      <c r="D706" s="1062"/>
      <c r="E706" s="1062"/>
      <c r="F706" s="1062"/>
      <c r="G706" s="1062"/>
      <c r="H706" s="1062"/>
      <c r="I706" s="1062"/>
    </row>
    <row r="707">
      <c r="B707" s="1062"/>
      <c r="C707" s="1062"/>
      <c r="D707" s="1062"/>
      <c r="E707" s="1062"/>
      <c r="F707" s="1062"/>
      <c r="G707" s="1062"/>
      <c r="H707" s="1062"/>
      <c r="I707" s="1062"/>
    </row>
    <row r="708">
      <c r="B708" s="1062"/>
      <c r="C708" s="1062"/>
      <c r="D708" s="1062"/>
      <c r="E708" s="1062"/>
      <c r="F708" s="1062"/>
      <c r="G708" s="1062"/>
      <c r="H708" s="1062"/>
      <c r="I708" s="1062"/>
    </row>
    <row r="709">
      <c r="B709" s="1062"/>
      <c r="C709" s="1062"/>
      <c r="D709" s="1062"/>
      <c r="E709" s="1062"/>
      <c r="F709" s="1062"/>
      <c r="G709" s="1062"/>
      <c r="H709" s="1062"/>
      <c r="I709" s="1062"/>
    </row>
    <row r="710">
      <c r="B710" s="1062"/>
      <c r="C710" s="1062"/>
      <c r="D710" s="1062"/>
      <c r="E710" s="1062"/>
      <c r="F710" s="1062"/>
      <c r="G710" s="1062"/>
      <c r="H710" s="1062"/>
      <c r="I710" s="1062"/>
    </row>
    <row r="711">
      <c r="B711" s="1062"/>
      <c r="C711" s="1062"/>
      <c r="D711" s="1062"/>
      <c r="E711" s="1062"/>
      <c r="F711" s="1062"/>
      <c r="G711" s="1062"/>
      <c r="H711" s="1062"/>
      <c r="I711" s="1062"/>
    </row>
    <row r="712">
      <c r="B712" s="1062"/>
      <c r="C712" s="1062"/>
      <c r="D712" s="1062"/>
      <c r="E712" s="1062"/>
      <c r="F712" s="1062"/>
      <c r="G712" s="1062"/>
      <c r="H712" s="1062"/>
      <c r="I712" s="1062"/>
    </row>
    <row r="713">
      <c r="B713" s="1062"/>
      <c r="C713" s="1062"/>
      <c r="D713" s="1062"/>
      <c r="E713" s="1062"/>
      <c r="F713" s="1062"/>
      <c r="G713" s="1062"/>
      <c r="H713" s="1062"/>
      <c r="I713" s="1062"/>
    </row>
    <row r="714">
      <c r="B714" s="1062"/>
      <c r="C714" s="1062"/>
      <c r="D714" s="1062"/>
      <c r="E714" s="1062"/>
      <c r="F714" s="1062"/>
      <c r="G714" s="1062"/>
      <c r="H714" s="1062"/>
      <c r="I714" s="1062"/>
    </row>
    <row r="715">
      <c r="B715" s="1062"/>
      <c r="C715" s="1062"/>
      <c r="D715" s="1062"/>
      <c r="E715" s="1062"/>
      <c r="F715" s="1062"/>
      <c r="G715" s="1062"/>
      <c r="H715" s="1062"/>
      <c r="I715" s="1062"/>
    </row>
    <row r="716">
      <c r="B716" s="1062"/>
      <c r="C716" s="1062"/>
      <c r="D716" s="1062"/>
      <c r="E716" s="1062"/>
      <c r="F716" s="1062"/>
      <c r="G716" s="1062"/>
      <c r="H716" s="1062"/>
      <c r="I716" s="1062"/>
    </row>
    <row r="717">
      <c r="B717" s="1062"/>
      <c r="C717" s="1062"/>
      <c r="D717" s="1062"/>
      <c r="E717" s="1062"/>
      <c r="F717" s="1062"/>
      <c r="G717" s="1062"/>
      <c r="H717" s="1062"/>
      <c r="I717" s="1062"/>
    </row>
    <row r="718">
      <c r="B718" s="1062"/>
      <c r="C718" s="1062"/>
      <c r="D718" s="1062"/>
      <c r="E718" s="1062"/>
      <c r="F718" s="1062"/>
      <c r="G718" s="1062"/>
      <c r="H718" s="1062"/>
      <c r="I718" s="1062"/>
    </row>
    <row r="719">
      <c r="B719" s="1062"/>
      <c r="C719" s="1062"/>
      <c r="D719" s="1062"/>
      <c r="E719" s="1062"/>
      <c r="F719" s="1062"/>
      <c r="G719" s="1062"/>
      <c r="H719" s="1062"/>
      <c r="I719" s="1062"/>
    </row>
    <row r="720">
      <c r="B720" s="1062"/>
      <c r="C720" s="1062"/>
      <c r="D720" s="1062"/>
      <c r="E720" s="1062"/>
      <c r="F720" s="1062"/>
      <c r="G720" s="1062"/>
      <c r="H720" s="1062"/>
      <c r="I720" s="1062"/>
    </row>
    <row r="721">
      <c r="B721" s="1062"/>
      <c r="C721" s="1062"/>
      <c r="D721" s="1062"/>
      <c r="E721" s="1062"/>
      <c r="F721" s="1062"/>
      <c r="G721" s="1062"/>
      <c r="H721" s="1062"/>
      <c r="I721" s="1062"/>
    </row>
    <row r="722">
      <c r="B722" s="1062"/>
      <c r="C722" s="1062"/>
      <c r="D722" s="1062"/>
      <c r="E722" s="1062"/>
      <c r="F722" s="1062"/>
      <c r="G722" s="1062"/>
      <c r="H722" s="1062"/>
      <c r="I722" s="1062"/>
    </row>
    <row r="723">
      <c r="B723" s="1062"/>
      <c r="C723" s="1062"/>
      <c r="D723" s="1062"/>
      <c r="E723" s="1062"/>
      <c r="F723" s="1062"/>
      <c r="G723" s="1062"/>
      <c r="H723" s="1062"/>
      <c r="I723" s="1062"/>
    </row>
    <row r="724">
      <c r="B724" s="1062"/>
      <c r="C724" s="1062"/>
      <c r="D724" s="1062"/>
      <c r="E724" s="1062"/>
      <c r="F724" s="1062"/>
      <c r="G724" s="1062"/>
      <c r="H724" s="1062"/>
      <c r="I724" s="1062"/>
    </row>
    <row r="725">
      <c r="B725" s="1062"/>
      <c r="C725" s="1062"/>
      <c r="D725" s="1062"/>
      <c r="E725" s="1062"/>
      <c r="F725" s="1062"/>
      <c r="G725" s="1062"/>
      <c r="H725" s="1062"/>
      <c r="I725" s="1062"/>
    </row>
    <row r="726">
      <c r="B726" s="1062"/>
      <c r="C726" s="1062"/>
      <c r="D726" s="1062"/>
      <c r="E726" s="1062"/>
      <c r="F726" s="1062"/>
      <c r="G726" s="1062"/>
      <c r="H726" s="1062"/>
      <c r="I726" s="1062"/>
    </row>
    <row r="727">
      <c r="B727" s="1062"/>
      <c r="C727" s="1062"/>
      <c r="D727" s="1062"/>
      <c r="E727" s="1062"/>
      <c r="F727" s="1062"/>
      <c r="G727" s="1062"/>
      <c r="H727" s="1062"/>
      <c r="I727" s="1062"/>
    </row>
    <row r="728">
      <c r="B728" s="1062"/>
      <c r="C728" s="1062"/>
      <c r="D728" s="1062"/>
      <c r="E728" s="1062"/>
      <c r="F728" s="1062"/>
      <c r="G728" s="1062"/>
      <c r="H728" s="1062"/>
      <c r="I728" s="1062"/>
    </row>
    <row r="729">
      <c r="B729" s="1062"/>
      <c r="C729" s="1062"/>
      <c r="D729" s="1062"/>
      <c r="E729" s="1062"/>
      <c r="F729" s="1062"/>
      <c r="G729" s="1062"/>
      <c r="H729" s="1062"/>
      <c r="I729" s="1062"/>
    </row>
    <row r="730">
      <c r="B730" s="1062"/>
      <c r="C730" s="1062"/>
      <c r="D730" s="1062"/>
      <c r="E730" s="1062"/>
      <c r="F730" s="1062"/>
      <c r="G730" s="1062"/>
      <c r="H730" s="1062"/>
      <c r="I730" s="1062"/>
    </row>
    <row r="731">
      <c r="B731" s="1062"/>
      <c r="C731" s="1062"/>
      <c r="D731" s="1062"/>
      <c r="E731" s="1062"/>
      <c r="F731" s="1062"/>
      <c r="G731" s="1062"/>
      <c r="H731" s="1062"/>
      <c r="I731" s="1062"/>
    </row>
    <row r="732">
      <c r="B732" s="1062"/>
      <c r="C732" s="1062"/>
      <c r="D732" s="1062"/>
      <c r="E732" s="1062"/>
      <c r="F732" s="1062"/>
      <c r="G732" s="1062"/>
      <c r="H732" s="1062"/>
      <c r="I732" s="1062"/>
    </row>
    <row r="733">
      <c r="B733" s="1062"/>
      <c r="C733" s="1062"/>
      <c r="D733" s="1062"/>
      <c r="E733" s="1062"/>
      <c r="F733" s="1062"/>
      <c r="G733" s="1062"/>
      <c r="H733" s="1062"/>
      <c r="I733" s="1062"/>
    </row>
    <row r="734">
      <c r="B734" s="1062"/>
      <c r="C734" s="1062"/>
      <c r="D734" s="1062"/>
      <c r="E734" s="1062"/>
      <c r="F734" s="1062"/>
      <c r="G734" s="1062"/>
      <c r="H734" s="1062"/>
      <c r="I734" s="1062"/>
    </row>
    <row r="735">
      <c r="B735" s="1062"/>
      <c r="C735" s="1062"/>
      <c r="D735" s="1062"/>
      <c r="E735" s="1062"/>
      <c r="F735" s="1062"/>
      <c r="G735" s="1062"/>
      <c r="H735" s="1062"/>
      <c r="I735" s="1062"/>
    </row>
    <row r="736">
      <c r="B736" s="1062"/>
      <c r="C736" s="1062"/>
      <c r="D736" s="1062"/>
      <c r="E736" s="1062"/>
      <c r="F736" s="1062"/>
      <c r="G736" s="1062"/>
      <c r="H736" s="1062"/>
      <c r="I736" s="1062"/>
    </row>
    <row r="737">
      <c r="B737" s="1062"/>
      <c r="C737" s="1062"/>
      <c r="D737" s="1062"/>
      <c r="E737" s="1062"/>
      <c r="F737" s="1062"/>
      <c r="G737" s="1062"/>
      <c r="H737" s="1062"/>
      <c r="I737" s="1062"/>
    </row>
    <row r="738">
      <c r="B738" s="1062"/>
      <c r="C738" s="1062"/>
      <c r="D738" s="1062"/>
      <c r="E738" s="1062"/>
      <c r="F738" s="1062"/>
      <c r="G738" s="1062"/>
      <c r="H738" s="1062"/>
      <c r="I738" s="1062"/>
    </row>
    <row r="739">
      <c r="B739" s="1062"/>
      <c r="C739" s="1062"/>
      <c r="D739" s="1062"/>
      <c r="E739" s="1062"/>
      <c r="F739" s="1062"/>
      <c r="G739" s="1062"/>
      <c r="H739" s="1062"/>
      <c r="I739" s="1062"/>
    </row>
    <row r="740">
      <c r="B740" s="1062"/>
      <c r="C740" s="1062"/>
      <c r="D740" s="1062"/>
      <c r="E740" s="1062"/>
      <c r="F740" s="1062"/>
      <c r="G740" s="1062"/>
      <c r="H740" s="1062"/>
      <c r="I740" s="1062"/>
    </row>
    <row r="741">
      <c r="B741" s="1062"/>
      <c r="C741" s="1062"/>
      <c r="D741" s="1062"/>
      <c r="E741" s="1062"/>
      <c r="F741" s="1062"/>
      <c r="G741" s="1062"/>
      <c r="H741" s="1062"/>
      <c r="I741" s="1062"/>
    </row>
    <row r="742">
      <c r="B742" s="1062"/>
      <c r="C742" s="1062"/>
      <c r="D742" s="1062"/>
      <c r="E742" s="1062"/>
      <c r="F742" s="1062"/>
      <c r="G742" s="1062"/>
      <c r="H742" s="1062"/>
      <c r="I742" s="1062"/>
    </row>
    <row r="743">
      <c r="B743" s="1062"/>
      <c r="C743" s="1062"/>
      <c r="D743" s="1062"/>
      <c r="E743" s="1062"/>
      <c r="F743" s="1062"/>
      <c r="G743" s="1062"/>
      <c r="H743" s="1062"/>
      <c r="I743" s="1062"/>
    </row>
    <row r="744">
      <c r="B744" s="1062"/>
      <c r="C744" s="1062"/>
      <c r="D744" s="1062"/>
      <c r="E744" s="1062"/>
      <c r="F744" s="1062"/>
      <c r="G744" s="1062"/>
      <c r="H744" s="1062"/>
      <c r="I744" s="1062"/>
    </row>
    <row r="745">
      <c r="B745" s="1062"/>
      <c r="C745" s="1062"/>
      <c r="D745" s="1062"/>
      <c r="E745" s="1062"/>
      <c r="F745" s="1062"/>
      <c r="G745" s="1062"/>
      <c r="H745" s="1062"/>
      <c r="I745" s="1062"/>
    </row>
    <row r="746">
      <c r="B746" s="1062"/>
      <c r="C746" s="1062"/>
      <c r="D746" s="1062"/>
      <c r="E746" s="1062"/>
      <c r="F746" s="1062"/>
      <c r="G746" s="1062"/>
      <c r="H746" s="1062"/>
      <c r="I746" s="1062"/>
    </row>
    <row r="747">
      <c r="B747" s="1062"/>
      <c r="C747" s="1062"/>
      <c r="D747" s="1062"/>
      <c r="E747" s="1062"/>
      <c r="F747" s="1062"/>
      <c r="G747" s="1062"/>
      <c r="H747" s="1062"/>
      <c r="I747" s="1062"/>
    </row>
    <row r="748">
      <c r="B748" s="1062"/>
      <c r="C748" s="1062"/>
      <c r="D748" s="1062"/>
      <c r="E748" s="1062"/>
      <c r="F748" s="1062"/>
      <c r="G748" s="1062"/>
      <c r="H748" s="1062"/>
      <c r="I748" s="1062"/>
    </row>
    <row r="749">
      <c r="B749" s="1062"/>
      <c r="C749" s="1062"/>
      <c r="D749" s="1062"/>
      <c r="E749" s="1062"/>
      <c r="F749" s="1062"/>
      <c r="G749" s="1062"/>
      <c r="H749" s="1062"/>
      <c r="I749" s="1062"/>
    </row>
    <row r="750">
      <c r="B750" s="1062"/>
      <c r="C750" s="1062"/>
      <c r="D750" s="1062"/>
      <c r="E750" s="1062"/>
      <c r="F750" s="1062"/>
      <c r="G750" s="1062"/>
      <c r="H750" s="1062"/>
      <c r="I750" s="1062"/>
    </row>
    <row r="751">
      <c r="B751" s="1062"/>
      <c r="C751" s="1062"/>
      <c r="D751" s="1062"/>
      <c r="E751" s="1062"/>
      <c r="F751" s="1062"/>
      <c r="G751" s="1062"/>
      <c r="H751" s="1062"/>
      <c r="I751" s="1062"/>
    </row>
    <row r="752">
      <c r="B752" s="1062"/>
      <c r="C752" s="1062"/>
      <c r="D752" s="1062"/>
      <c r="E752" s="1062"/>
      <c r="F752" s="1062"/>
      <c r="G752" s="1062"/>
      <c r="H752" s="1062"/>
      <c r="I752" s="1062"/>
    </row>
    <row r="753">
      <c r="B753" s="1062"/>
      <c r="C753" s="1062"/>
      <c r="D753" s="1062"/>
      <c r="E753" s="1062"/>
      <c r="F753" s="1062"/>
      <c r="G753" s="1062"/>
      <c r="H753" s="1062"/>
      <c r="I753" s="1062"/>
    </row>
    <row r="754">
      <c r="B754" s="1062"/>
      <c r="C754" s="1062"/>
      <c r="D754" s="1062"/>
      <c r="E754" s="1062"/>
      <c r="F754" s="1062"/>
      <c r="G754" s="1062"/>
      <c r="H754" s="1062"/>
      <c r="I754" s="1062"/>
    </row>
    <row r="755">
      <c r="B755" s="1062"/>
      <c r="C755" s="1062"/>
      <c r="D755" s="1062"/>
      <c r="E755" s="1062"/>
      <c r="F755" s="1062"/>
      <c r="G755" s="1062"/>
      <c r="H755" s="1062"/>
      <c r="I755" s="1062"/>
    </row>
    <row r="756">
      <c r="B756" s="1062"/>
      <c r="C756" s="1062"/>
      <c r="D756" s="1062"/>
      <c r="E756" s="1062"/>
      <c r="F756" s="1062"/>
      <c r="G756" s="1062"/>
      <c r="H756" s="1062"/>
      <c r="I756" s="1062"/>
    </row>
    <row r="757">
      <c r="B757" s="1062"/>
      <c r="C757" s="1062"/>
      <c r="D757" s="1062"/>
      <c r="E757" s="1062"/>
      <c r="F757" s="1062"/>
      <c r="G757" s="1062"/>
      <c r="H757" s="1062"/>
      <c r="I757" s="1062"/>
    </row>
    <row r="758">
      <c r="B758" s="1062"/>
      <c r="C758" s="1062"/>
      <c r="D758" s="1062"/>
      <c r="E758" s="1062"/>
      <c r="F758" s="1062"/>
      <c r="G758" s="1062"/>
      <c r="H758" s="1062"/>
      <c r="I758" s="1062"/>
    </row>
    <row r="759">
      <c r="B759" s="1062"/>
      <c r="C759" s="1062"/>
      <c r="D759" s="1062"/>
      <c r="E759" s="1062"/>
      <c r="F759" s="1062"/>
      <c r="G759" s="1062"/>
      <c r="H759" s="1062"/>
      <c r="I759" s="1062"/>
    </row>
    <row r="760">
      <c r="B760" s="1062"/>
      <c r="C760" s="1062"/>
      <c r="D760" s="1062"/>
      <c r="E760" s="1062"/>
      <c r="F760" s="1062"/>
      <c r="G760" s="1062"/>
      <c r="H760" s="1062"/>
      <c r="I760" s="1062"/>
    </row>
    <row r="761">
      <c r="B761" s="1062"/>
      <c r="C761" s="1062"/>
      <c r="D761" s="1062"/>
      <c r="E761" s="1062"/>
      <c r="F761" s="1062"/>
      <c r="G761" s="1062"/>
      <c r="H761" s="1062"/>
      <c r="I761" s="1062"/>
    </row>
    <row r="762">
      <c r="B762" s="1062"/>
      <c r="C762" s="1062"/>
      <c r="D762" s="1062"/>
      <c r="E762" s="1062"/>
      <c r="F762" s="1062"/>
      <c r="G762" s="1062"/>
      <c r="H762" s="1062"/>
      <c r="I762" s="1062"/>
    </row>
    <row r="763">
      <c r="B763" s="1062"/>
      <c r="C763" s="1062"/>
      <c r="D763" s="1062"/>
      <c r="E763" s="1062"/>
      <c r="F763" s="1062"/>
      <c r="G763" s="1062"/>
      <c r="H763" s="1062"/>
      <c r="I763" s="1062"/>
    </row>
    <row r="764">
      <c r="B764" s="1062"/>
      <c r="C764" s="1062"/>
      <c r="D764" s="1062"/>
      <c r="E764" s="1062"/>
      <c r="F764" s="1062"/>
      <c r="G764" s="1062"/>
      <c r="H764" s="1062"/>
      <c r="I764" s="1062"/>
    </row>
    <row r="765">
      <c r="B765" s="1062"/>
      <c r="C765" s="1062"/>
      <c r="D765" s="1062"/>
      <c r="E765" s="1062"/>
      <c r="F765" s="1062"/>
      <c r="G765" s="1062"/>
      <c r="H765" s="1062"/>
      <c r="I765" s="1062"/>
    </row>
    <row r="766">
      <c r="B766" s="1062"/>
      <c r="C766" s="1062"/>
      <c r="D766" s="1062"/>
      <c r="E766" s="1062"/>
      <c r="F766" s="1062"/>
      <c r="G766" s="1062"/>
      <c r="H766" s="1062"/>
      <c r="I766" s="1062"/>
    </row>
    <row r="767">
      <c r="B767" s="1062"/>
      <c r="C767" s="1062"/>
      <c r="D767" s="1062"/>
      <c r="E767" s="1062"/>
      <c r="F767" s="1062"/>
      <c r="G767" s="1062"/>
      <c r="H767" s="1062"/>
      <c r="I767" s="1062"/>
    </row>
    <row r="768">
      <c r="B768" s="1062"/>
      <c r="C768" s="1062"/>
      <c r="D768" s="1062"/>
      <c r="E768" s="1062"/>
      <c r="F768" s="1062"/>
      <c r="G768" s="1062"/>
      <c r="H768" s="1062"/>
      <c r="I768" s="1062"/>
    </row>
    <row r="769">
      <c r="B769" s="1062"/>
      <c r="C769" s="1062"/>
      <c r="D769" s="1062"/>
      <c r="E769" s="1062"/>
      <c r="F769" s="1062"/>
      <c r="G769" s="1062"/>
      <c r="H769" s="1062"/>
      <c r="I769" s="1062"/>
    </row>
    <row r="770">
      <c r="B770" s="1062"/>
      <c r="C770" s="1062"/>
      <c r="D770" s="1062"/>
      <c r="E770" s="1062"/>
      <c r="F770" s="1062"/>
      <c r="G770" s="1062"/>
      <c r="H770" s="1062"/>
      <c r="I770" s="1062"/>
    </row>
    <row r="771">
      <c r="B771" s="1062"/>
      <c r="C771" s="1062"/>
      <c r="D771" s="1062"/>
      <c r="E771" s="1062"/>
      <c r="F771" s="1062"/>
      <c r="G771" s="1062"/>
      <c r="H771" s="1062"/>
      <c r="I771" s="1062"/>
    </row>
    <row r="772">
      <c r="B772" s="1062"/>
      <c r="C772" s="1062"/>
      <c r="D772" s="1062"/>
      <c r="E772" s="1062"/>
      <c r="F772" s="1062"/>
      <c r="G772" s="1062"/>
      <c r="H772" s="1062"/>
      <c r="I772" s="1062"/>
    </row>
    <row r="773">
      <c r="B773" s="1062"/>
      <c r="C773" s="1062"/>
      <c r="D773" s="1062"/>
      <c r="E773" s="1062"/>
      <c r="F773" s="1062"/>
      <c r="G773" s="1062"/>
      <c r="H773" s="1062"/>
      <c r="I773" s="1062"/>
    </row>
    <row r="774">
      <c r="B774" s="1062"/>
      <c r="C774" s="1062"/>
      <c r="D774" s="1062"/>
      <c r="E774" s="1062"/>
      <c r="F774" s="1062"/>
      <c r="G774" s="1062"/>
      <c r="H774" s="1062"/>
      <c r="I774" s="1062"/>
    </row>
    <row r="775">
      <c r="B775" s="1062"/>
      <c r="C775" s="1062"/>
      <c r="D775" s="1062"/>
      <c r="E775" s="1062"/>
      <c r="F775" s="1062"/>
      <c r="G775" s="1062"/>
      <c r="H775" s="1062"/>
      <c r="I775" s="1062"/>
    </row>
    <row r="776">
      <c r="B776" s="1062"/>
      <c r="C776" s="1062"/>
      <c r="D776" s="1062"/>
      <c r="E776" s="1062"/>
      <c r="F776" s="1062"/>
      <c r="G776" s="1062"/>
      <c r="H776" s="1062"/>
      <c r="I776" s="1062"/>
    </row>
    <row r="777">
      <c r="B777" s="1062"/>
      <c r="C777" s="1062"/>
      <c r="D777" s="1062"/>
      <c r="E777" s="1062"/>
      <c r="F777" s="1062"/>
      <c r="G777" s="1062"/>
      <c r="H777" s="1062"/>
      <c r="I777" s="1062"/>
    </row>
    <row r="778">
      <c r="B778" s="1062"/>
      <c r="C778" s="1062"/>
      <c r="D778" s="1062"/>
      <c r="E778" s="1062"/>
      <c r="F778" s="1062"/>
      <c r="G778" s="1062"/>
      <c r="H778" s="1062"/>
      <c r="I778" s="1062"/>
    </row>
    <row r="779">
      <c r="B779" s="1062"/>
      <c r="C779" s="1062"/>
      <c r="D779" s="1062"/>
      <c r="E779" s="1062"/>
      <c r="F779" s="1062"/>
      <c r="G779" s="1062"/>
      <c r="H779" s="1062"/>
      <c r="I779" s="1062"/>
    </row>
    <row r="780">
      <c r="B780" s="1062"/>
      <c r="C780" s="1062"/>
      <c r="D780" s="1062"/>
      <c r="E780" s="1062"/>
      <c r="F780" s="1062"/>
      <c r="G780" s="1062"/>
      <c r="H780" s="1062"/>
      <c r="I780" s="1062"/>
    </row>
    <row r="781">
      <c r="B781" s="1062"/>
      <c r="C781" s="1062"/>
      <c r="D781" s="1062"/>
      <c r="E781" s="1062"/>
      <c r="F781" s="1062"/>
      <c r="G781" s="1062"/>
      <c r="H781" s="1062"/>
      <c r="I781" s="1062"/>
    </row>
    <row r="782">
      <c r="B782" s="1062"/>
      <c r="C782" s="1062"/>
      <c r="D782" s="1062"/>
      <c r="E782" s="1062"/>
      <c r="F782" s="1062"/>
      <c r="G782" s="1062"/>
      <c r="H782" s="1062"/>
      <c r="I782" s="1062"/>
    </row>
    <row r="783">
      <c r="B783" s="1062"/>
      <c r="C783" s="1062"/>
      <c r="D783" s="1062"/>
      <c r="E783" s="1062"/>
      <c r="F783" s="1062"/>
      <c r="G783" s="1062"/>
      <c r="H783" s="1062"/>
      <c r="I783" s="1062"/>
    </row>
    <row r="784">
      <c r="B784" s="1062"/>
      <c r="C784" s="1062"/>
      <c r="D784" s="1062"/>
      <c r="E784" s="1062"/>
      <c r="F784" s="1062"/>
      <c r="G784" s="1062"/>
      <c r="H784" s="1062"/>
      <c r="I784" s="1062"/>
    </row>
    <row r="785">
      <c r="B785" s="1062"/>
      <c r="C785" s="1062"/>
      <c r="D785" s="1062"/>
      <c r="E785" s="1062"/>
      <c r="F785" s="1062"/>
      <c r="G785" s="1062"/>
      <c r="H785" s="1062"/>
      <c r="I785" s="1062"/>
    </row>
    <row r="786">
      <c r="B786" s="1062"/>
      <c r="C786" s="1062"/>
      <c r="D786" s="1062"/>
      <c r="E786" s="1062"/>
      <c r="F786" s="1062"/>
      <c r="G786" s="1062"/>
      <c r="H786" s="1062"/>
      <c r="I786" s="1062"/>
    </row>
    <row r="787">
      <c r="B787" s="1062"/>
      <c r="C787" s="1062"/>
      <c r="D787" s="1062"/>
      <c r="E787" s="1062"/>
      <c r="F787" s="1062"/>
      <c r="G787" s="1062"/>
      <c r="H787" s="1062"/>
      <c r="I787" s="1062"/>
    </row>
    <row r="788">
      <c r="B788" s="1062"/>
      <c r="C788" s="1062"/>
      <c r="D788" s="1062"/>
      <c r="E788" s="1062"/>
      <c r="F788" s="1062"/>
      <c r="G788" s="1062"/>
      <c r="H788" s="1062"/>
      <c r="I788" s="1062"/>
    </row>
    <row r="789">
      <c r="B789" s="1062"/>
      <c r="C789" s="1062"/>
      <c r="D789" s="1062"/>
      <c r="E789" s="1062"/>
      <c r="F789" s="1062"/>
      <c r="G789" s="1062"/>
      <c r="H789" s="1062"/>
      <c r="I789" s="1062"/>
    </row>
    <row r="790">
      <c r="B790" s="1062"/>
      <c r="C790" s="1062"/>
      <c r="D790" s="1062"/>
      <c r="E790" s="1062"/>
      <c r="F790" s="1062"/>
      <c r="G790" s="1062"/>
      <c r="H790" s="1062"/>
      <c r="I790" s="1062"/>
    </row>
    <row r="791">
      <c r="B791" s="1062"/>
      <c r="C791" s="1062"/>
      <c r="D791" s="1062"/>
      <c r="E791" s="1062"/>
      <c r="F791" s="1062"/>
      <c r="G791" s="1062"/>
      <c r="H791" s="1062"/>
      <c r="I791" s="1062"/>
    </row>
    <row r="792">
      <c r="B792" s="1062"/>
      <c r="C792" s="1062"/>
      <c r="D792" s="1062"/>
      <c r="E792" s="1062"/>
      <c r="F792" s="1062"/>
      <c r="G792" s="1062"/>
      <c r="H792" s="1062"/>
      <c r="I792" s="1062"/>
    </row>
    <row r="793">
      <c r="B793" s="1062"/>
      <c r="C793" s="1062"/>
      <c r="D793" s="1062"/>
      <c r="E793" s="1062"/>
      <c r="F793" s="1062"/>
      <c r="G793" s="1062"/>
      <c r="H793" s="1062"/>
      <c r="I793" s="1062"/>
    </row>
    <row r="794">
      <c r="B794" s="1062"/>
      <c r="C794" s="1062"/>
      <c r="D794" s="1062"/>
      <c r="E794" s="1062"/>
      <c r="F794" s="1062"/>
      <c r="G794" s="1062"/>
      <c r="H794" s="1062"/>
      <c r="I794" s="1062"/>
    </row>
    <row r="795">
      <c r="B795" s="1062"/>
      <c r="C795" s="1062"/>
      <c r="D795" s="1062"/>
      <c r="E795" s="1062"/>
      <c r="F795" s="1062"/>
      <c r="G795" s="1062"/>
      <c r="H795" s="1062"/>
      <c r="I795" s="1062"/>
    </row>
    <row r="796">
      <c r="B796" s="1062"/>
      <c r="C796" s="1062"/>
      <c r="D796" s="1062"/>
      <c r="E796" s="1062"/>
      <c r="F796" s="1062"/>
      <c r="G796" s="1062"/>
      <c r="H796" s="1062"/>
      <c r="I796" s="1062"/>
    </row>
    <row r="797">
      <c r="B797" s="1062"/>
      <c r="C797" s="1062"/>
      <c r="D797" s="1062"/>
      <c r="E797" s="1062"/>
      <c r="F797" s="1062"/>
      <c r="G797" s="1062"/>
      <c r="H797" s="1062"/>
      <c r="I797" s="1062"/>
    </row>
    <row r="798">
      <c r="B798" s="1062"/>
      <c r="C798" s="1062"/>
      <c r="D798" s="1062"/>
      <c r="E798" s="1062"/>
      <c r="F798" s="1062"/>
      <c r="G798" s="1062"/>
      <c r="H798" s="1062"/>
      <c r="I798" s="1062"/>
    </row>
    <row r="799">
      <c r="B799" s="1062"/>
      <c r="C799" s="1062"/>
      <c r="D799" s="1062"/>
      <c r="E799" s="1062"/>
      <c r="F799" s="1062"/>
      <c r="G799" s="1062"/>
      <c r="H799" s="1062"/>
      <c r="I799" s="1062"/>
    </row>
    <row r="800">
      <c r="B800" s="1062"/>
      <c r="C800" s="1062"/>
      <c r="D800" s="1062"/>
      <c r="E800" s="1062"/>
      <c r="F800" s="1062"/>
      <c r="G800" s="1062"/>
      <c r="H800" s="1062"/>
      <c r="I800" s="1062"/>
    </row>
    <row r="801">
      <c r="B801" s="1062"/>
      <c r="C801" s="1062"/>
      <c r="D801" s="1062"/>
      <c r="E801" s="1062"/>
      <c r="F801" s="1062"/>
      <c r="G801" s="1062"/>
      <c r="H801" s="1062"/>
      <c r="I801" s="1062"/>
    </row>
    <row r="802">
      <c r="B802" s="1062"/>
      <c r="C802" s="1062"/>
      <c r="D802" s="1062"/>
      <c r="E802" s="1062"/>
      <c r="F802" s="1062"/>
      <c r="G802" s="1062"/>
      <c r="H802" s="1062"/>
      <c r="I802" s="1062"/>
    </row>
    <row r="803">
      <c r="B803" s="1062"/>
      <c r="C803" s="1062"/>
      <c r="D803" s="1062"/>
      <c r="E803" s="1062"/>
      <c r="F803" s="1062"/>
      <c r="G803" s="1062"/>
      <c r="H803" s="1062"/>
      <c r="I803" s="1062"/>
    </row>
    <row r="804">
      <c r="B804" s="1062"/>
      <c r="C804" s="1062"/>
      <c r="D804" s="1062"/>
      <c r="E804" s="1062"/>
      <c r="F804" s="1062"/>
      <c r="G804" s="1062"/>
      <c r="H804" s="1062"/>
      <c r="I804" s="1062"/>
    </row>
    <row r="805">
      <c r="B805" s="1062"/>
      <c r="C805" s="1062"/>
      <c r="D805" s="1062"/>
      <c r="E805" s="1062"/>
      <c r="F805" s="1062"/>
      <c r="G805" s="1062"/>
      <c r="H805" s="1062"/>
      <c r="I805" s="1062"/>
    </row>
    <row r="806">
      <c r="B806" s="1062"/>
      <c r="C806" s="1062"/>
      <c r="D806" s="1062"/>
      <c r="E806" s="1062"/>
      <c r="F806" s="1062"/>
      <c r="G806" s="1062"/>
      <c r="H806" s="1062"/>
      <c r="I806" s="1062"/>
    </row>
    <row r="807">
      <c r="B807" s="1062"/>
      <c r="C807" s="1062"/>
      <c r="D807" s="1062"/>
      <c r="E807" s="1062"/>
      <c r="F807" s="1062"/>
      <c r="G807" s="1062"/>
      <c r="H807" s="1062"/>
      <c r="I807" s="1062"/>
    </row>
    <row r="808">
      <c r="B808" s="1062"/>
      <c r="C808" s="1062"/>
      <c r="D808" s="1062"/>
      <c r="E808" s="1062"/>
      <c r="F808" s="1062"/>
      <c r="G808" s="1062"/>
      <c r="H808" s="1062"/>
      <c r="I808" s="1062"/>
    </row>
    <row r="809">
      <c r="B809" s="1062"/>
      <c r="C809" s="1062"/>
      <c r="D809" s="1062"/>
      <c r="E809" s="1062"/>
      <c r="F809" s="1062"/>
      <c r="G809" s="1062"/>
      <c r="H809" s="1062"/>
      <c r="I809" s="1062"/>
    </row>
    <row r="810">
      <c r="B810" s="1062"/>
      <c r="C810" s="1062"/>
      <c r="D810" s="1062"/>
      <c r="E810" s="1062"/>
      <c r="F810" s="1062"/>
      <c r="G810" s="1062"/>
      <c r="H810" s="1062"/>
      <c r="I810" s="1062"/>
    </row>
    <row r="811">
      <c r="B811" s="1062"/>
      <c r="C811" s="1062"/>
      <c r="D811" s="1062"/>
      <c r="E811" s="1062"/>
      <c r="F811" s="1062"/>
      <c r="G811" s="1062"/>
      <c r="H811" s="1062"/>
      <c r="I811" s="1062"/>
    </row>
    <row r="812">
      <c r="B812" s="1062"/>
      <c r="C812" s="1062"/>
      <c r="D812" s="1062"/>
      <c r="E812" s="1062"/>
      <c r="F812" s="1062"/>
      <c r="G812" s="1062"/>
      <c r="H812" s="1062"/>
      <c r="I812" s="1062"/>
    </row>
    <row r="813">
      <c r="B813" s="1062"/>
      <c r="C813" s="1062"/>
      <c r="D813" s="1062"/>
      <c r="E813" s="1062"/>
      <c r="F813" s="1062"/>
      <c r="G813" s="1062"/>
      <c r="H813" s="1062"/>
      <c r="I813" s="1062"/>
    </row>
    <row r="814">
      <c r="B814" s="1062"/>
      <c r="C814" s="1062"/>
      <c r="D814" s="1062"/>
      <c r="E814" s="1062"/>
      <c r="F814" s="1062"/>
      <c r="G814" s="1062"/>
      <c r="H814" s="1062"/>
      <c r="I814" s="1062"/>
    </row>
    <row r="815">
      <c r="B815" s="1062"/>
      <c r="C815" s="1062"/>
      <c r="D815" s="1062"/>
      <c r="E815" s="1062"/>
      <c r="F815" s="1062"/>
      <c r="G815" s="1062"/>
      <c r="H815" s="1062"/>
      <c r="I815" s="1062"/>
    </row>
    <row r="816">
      <c r="B816" s="1062"/>
      <c r="C816" s="1062"/>
      <c r="D816" s="1062"/>
      <c r="E816" s="1062"/>
      <c r="F816" s="1062"/>
      <c r="G816" s="1062"/>
      <c r="H816" s="1062"/>
      <c r="I816" s="1062"/>
    </row>
    <row r="817">
      <c r="B817" s="1062"/>
      <c r="C817" s="1062"/>
      <c r="D817" s="1062"/>
      <c r="E817" s="1062"/>
      <c r="F817" s="1062"/>
      <c r="G817" s="1062"/>
      <c r="H817" s="1062"/>
      <c r="I817" s="1062"/>
    </row>
    <row r="818">
      <c r="B818" s="1062"/>
      <c r="C818" s="1062"/>
      <c r="D818" s="1062"/>
      <c r="E818" s="1062"/>
      <c r="F818" s="1062"/>
      <c r="G818" s="1062"/>
      <c r="H818" s="1062"/>
      <c r="I818" s="1062"/>
    </row>
    <row r="819">
      <c r="B819" s="1062"/>
      <c r="C819" s="1062"/>
      <c r="D819" s="1062"/>
      <c r="E819" s="1062"/>
      <c r="F819" s="1062"/>
      <c r="G819" s="1062"/>
      <c r="H819" s="1062"/>
      <c r="I819" s="1062"/>
    </row>
    <row r="820">
      <c r="B820" s="1062"/>
      <c r="C820" s="1062"/>
      <c r="D820" s="1062"/>
      <c r="E820" s="1062"/>
      <c r="F820" s="1062"/>
      <c r="G820" s="1062"/>
      <c r="H820" s="1062"/>
      <c r="I820" s="1062"/>
    </row>
    <row r="821">
      <c r="B821" s="1062"/>
      <c r="C821" s="1062"/>
      <c r="D821" s="1062"/>
      <c r="E821" s="1062"/>
      <c r="F821" s="1062"/>
      <c r="G821" s="1062"/>
      <c r="H821" s="1062"/>
      <c r="I821" s="1062"/>
    </row>
    <row r="822">
      <c r="B822" s="1062"/>
      <c r="C822" s="1062"/>
      <c r="D822" s="1062"/>
      <c r="E822" s="1062"/>
      <c r="F822" s="1062"/>
      <c r="G822" s="1062"/>
      <c r="H822" s="1062"/>
      <c r="I822" s="1062"/>
    </row>
    <row r="823">
      <c r="B823" s="1062"/>
      <c r="C823" s="1062"/>
      <c r="D823" s="1062"/>
      <c r="E823" s="1062"/>
      <c r="F823" s="1062"/>
      <c r="G823" s="1062"/>
      <c r="H823" s="1062"/>
      <c r="I823" s="1062"/>
    </row>
    <row r="824">
      <c r="B824" s="1062"/>
      <c r="C824" s="1062"/>
      <c r="D824" s="1062"/>
      <c r="E824" s="1062"/>
      <c r="F824" s="1062"/>
      <c r="G824" s="1062"/>
      <c r="H824" s="1062"/>
      <c r="I824" s="1062"/>
    </row>
    <row r="825">
      <c r="B825" s="1062"/>
      <c r="C825" s="1062"/>
      <c r="D825" s="1062"/>
      <c r="E825" s="1062"/>
      <c r="F825" s="1062"/>
      <c r="G825" s="1062"/>
      <c r="H825" s="1062"/>
      <c r="I825" s="1062"/>
    </row>
    <row r="826">
      <c r="B826" s="1062"/>
      <c r="C826" s="1062"/>
      <c r="D826" s="1062"/>
      <c r="E826" s="1062"/>
      <c r="F826" s="1062"/>
      <c r="G826" s="1062"/>
      <c r="H826" s="1062"/>
      <c r="I826" s="1062"/>
    </row>
    <row r="827">
      <c r="B827" s="1062"/>
      <c r="C827" s="1062"/>
      <c r="D827" s="1062"/>
      <c r="E827" s="1062"/>
      <c r="F827" s="1062"/>
      <c r="G827" s="1062"/>
      <c r="H827" s="1062"/>
      <c r="I827" s="1062"/>
    </row>
    <row r="828">
      <c r="B828" s="1062"/>
      <c r="C828" s="1062"/>
      <c r="D828" s="1062"/>
      <c r="E828" s="1062"/>
      <c r="F828" s="1062"/>
      <c r="G828" s="1062"/>
      <c r="H828" s="1062"/>
      <c r="I828" s="1062"/>
    </row>
    <row r="829">
      <c r="B829" s="1062"/>
      <c r="C829" s="1062"/>
      <c r="D829" s="1062"/>
      <c r="E829" s="1062"/>
      <c r="F829" s="1062"/>
      <c r="G829" s="1062"/>
      <c r="H829" s="1062"/>
      <c r="I829" s="1062"/>
    </row>
    <row r="830">
      <c r="B830" s="1062"/>
      <c r="C830" s="1062"/>
      <c r="D830" s="1062"/>
      <c r="E830" s="1062"/>
      <c r="F830" s="1062"/>
      <c r="G830" s="1062"/>
      <c r="H830" s="1062"/>
      <c r="I830" s="1062"/>
    </row>
    <row r="831">
      <c r="B831" s="1062"/>
      <c r="C831" s="1062"/>
      <c r="D831" s="1062"/>
      <c r="E831" s="1062"/>
      <c r="F831" s="1062"/>
      <c r="G831" s="1062"/>
      <c r="H831" s="1062"/>
      <c r="I831" s="1062"/>
    </row>
    <row r="832">
      <c r="B832" s="1062"/>
      <c r="C832" s="1062"/>
      <c r="D832" s="1062"/>
      <c r="E832" s="1062"/>
      <c r="F832" s="1062"/>
      <c r="G832" s="1062"/>
      <c r="H832" s="1062"/>
      <c r="I832" s="1062"/>
    </row>
    <row r="833">
      <c r="B833" s="1062"/>
      <c r="C833" s="1062"/>
      <c r="D833" s="1062"/>
      <c r="E833" s="1062"/>
      <c r="F833" s="1062"/>
      <c r="G833" s="1062"/>
      <c r="H833" s="1062"/>
      <c r="I833" s="1062"/>
    </row>
    <row r="834">
      <c r="B834" s="1062"/>
      <c r="C834" s="1062"/>
      <c r="D834" s="1062"/>
      <c r="E834" s="1062"/>
      <c r="F834" s="1062"/>
      <c r="G834" s="1062"/>
      <c r="H834" s="1062"/>
      <c r="I834" s="1062"/>
    </row>
    <row r="835">
      <c r="B835" s="1062"/>
      <c r="C835" s="1062"/>
      <c r="D835" s="1062"/>
      <c r="E835" s="1062"/>
      <c r="F835" s="1062"/>
      <c r="G835" s="1062"/>
      <c r="H835" s="1062"/>
      <c r="I835" s="1062"/>
    </row>
    <row r="836">
      <c r="B836" s="1062"/>
      <c r="C836" s="1062"/>
      <c r="D836" s="1062"/>
      <c r="E836" s="1062"/>
      <c r="F836" s="1062"/>
      <c r="G836" s="1062"/>
      <c r="H836" s="1062"/>
      <c r="I836" s="1062"/>
    </row>
    <row r="837">
      <c r="B837" s="1062"/>
      <c r="C837" s="1062"/>
      <c r="D837" s="1062"/>
      <c r="E837" s="1062"/>
      <c r="F837" s="1062"/>
      <c r="G837" s="1062"/>
      <c r="H837" s="1062"/>
      <c r="I837" s="1062"/>
    </row>
    <row r="838">
      <c r="B838" s="1062"/>
      <c r="C838" s="1062"/>
      <c r="D838" s="1062"/>
      <c r="E838" s="1062"/>
      <c r="F838" s="1062"/>
      <c r="G838" s="1062"/>
      <c r="H838" s="1062"/>
      <c r="I838" s="1062"/>
    </row>
    <row r="839">
      <c r="B839" s="1062"/>
      <c r="C839" s="1062"/>
      <c r="D839" s="1062"/>
      <c r="E839" s="1062"/>
      <c r="F839" s="1062"/>
      <c r="G839" s="1062"/>
      <c r="H839" s="1062"/>
      <c r="I839" s="1062"/>
    </row>
    <row r="840">
      <c r="B840" s="1062"/>
      <c r="C840" s="1062"/>
      <c r="D840" s="1062"/>
      <c r="E840" s="1062"/>
      <c r="F840" s="1062"/>
      <c r="G840" s="1062"/>
      <c r="H840" s="1062"/>
      <c r="I840" s="1062"/>
    </row>
    <row r="841">
      <c r="B841" s="1062"/>
      <c r="C841" s="1062"/>
      <c r="D841" s="1062"/>
      <c r="E841" s="1062"/>
      <c r="F841" s="1062"/>
      <c r="G841" s="1062"/>
      <c r="H841" s="1062"/>
      <c r="I841" s="1062"/>
    </row>
    <row r="842">
      <c r="B842" s="1062"/>
      <c r="C842" s="1062"/>
      <c r="D842" s="1062"/>
      <c r="E842" s="1062"/>
      <c r="F842" s="1062"/>
      <c r="G842" s="1062"/>
      <c r="H842" s="1062"/>
      <c r="I842" s="1062"/>
    </row>
    <row r="843">
      <c r="B843" s="1062"/>
      <c r="C843" s="1062"/>
      <c r="D843" s="1062"/>
      <c r="E843" s="1062"/>
      <c r="F843" s="1062"/>
      <c r="G843" s="1062"/>
      <c r="H843" s="1062"/>
      <c r="I843" s="1062"/>
    </row>
    <row r="844">
      <c r="B844" s="1062"/>
      <c r="C844" s="1062"/>
      <c r="D844" s="1062"/>
      <c r="E844" s="1062"/>
      <c r="F844" s="1062"/>
      <c r="G844" s="1062"/>
      <c r="H844" s="1062"/>
      <c r="I844" s="1062"/>
    </row>
    <row r="845">
      <c r="B845" s="1062"/>
      <c r="C845" s="1062"/>
      <c r="D845" s="1062"/>
      <c r="E845" s="1062"/>
      <c r="F845" s="1062"/>
      <c r="G845" s="1062"/>
      <c r="H845" s="1062"/>
      <c r="I845" s="1062"/>
    </row>
    <row r="846">
      <c r="B846" s="1062"/>
      <c r="C846" s="1062"/>
      <c r="D846" s="1062"/>
      <c r="E846" s="1062"/>
      <c r="F846" s="1062"/>
      <c r="G846" s="1062"/>
      <c r="H846" s="1062"/>
      <c r="I846" s="1062"/>
    </row>
    <row r="847">
      <c r="B847" s="1062"/>
      <c r="C847" s="1062"/>
      <c r="D847" s="1062"/>
      <c r="E847" s="1062"/>
      <c r="F847" s="1062"/>
      <c r="G847" s="1062"/>
      <c r="H847" s="1062"/>
      <c r="I847" s="1062"/>
    </row>
    <row r="848">
      <c r="B848" s="1062"/>
      <c r="C848" s="1062"/>
      <c r="D848" s="1062"/>
      <c r="E848" s="1062"/>
      <c r="F848" s="1062"/>
      <c r="G848" s="1062"/>
      <c r="H848" s="1062"/>
      <c r="I848" s="1062"/>
    </row>
    <row r="849">
      <c r="B849" s="1062"/>
      <c r="C849" s="1062"/>
      <c r="D849" s="1062"/>
      <c r="E849" s="1062"/>
      <c r="F849" s="1062"/>
      <c r="G849" s="1062"/>
      <c r="H849" s="1062"/>
      <c r="I849" s="1062"/>
    </row>
    <row r="850">
      <c r="B850" s="1062"/>
      <c r="C850" s="1062"/>
      <c r="D850" s="1062"/>
      <c r="E850" s="1062"/>
      <c r="F850" s="1062"/>
      <c r="G850" s="1062"/>
      <c r="H850" s="1062"/>
      <c r="I850" s="1062"/>
    </row>
    <row r="851">
      <c r="B851" s="1062"/>
      <c r="C851" s="1062"/>
      <c r="D851" s="1062"/>
      <c r="E851" s="1062"/>
      <c r="F851" s="1062"/>
      <c r="G851" s="1062"/>
      <c r="H851" s="1062"/>
      <c r="I851" s="1062"/>
    </row>
    <row r="852">
      <c r="B852" s="1062"/>
      <c r="C852" s="1062"/>
      <c r="D852" s="1062"/>
      <c r="E852" s="1062"/>
      <c r="F852" s="1062"/>
      <c r="G852" s="1062"/>
      <c r="H852" s="1062"/>
      <c r="I852" s="1062"/>
    </row>
    <row r="853">
      <c r="B853" s="1062"/>
      <c r="C853" s="1062"/>
      <c r="D853" s="1062"/>
      <c r="E853" s="1062"/>
      <c r="F853" s="1062"/>
      <c r="G853" s="1062"/>
      <c r="H853" s="1062"/>
      <c r="I853" s="1062"/>
    </row>
    <row r="854">
      <c r="B854" s="1062"/>
      <c r="C854" s="1062"/>
      <c r="D854" s="1062"/>
      <c r="E854" s="1062"/>
      <c r="F854" s="1062"/>
      <c r="G854" s="1062"/>
      <c r="H854" s="1062"/>
      <c r="I854" s="1062"/>
    </row>
    <row r="855">
      <c r="B855" s="1062"/>
      <c r="C855" s="1062"/>
      <c r="D855" s="1062"/>
      <c r="E855" s="1062"/>
      <c r="F855" s="1062"/>
      <c r="G855" s="1062"/>
      <c r="H855" s="1062"/>
      <c r="I855" s="1062"/>
    </row>
    <row r="856">
      <c r="B856" s="1062"/>
      <c r="C856" s="1062"/>
      <c r="D856" s="1062"/>
      <c r="E856" s="1062"/>
      <c r="F856" s="1062"/>
      <c r="G856" s="1062"/>
      <c r="H856" s="1062"/>
      <c r="I856" s="1062"/>
    </row>
    <row r="857">
      <c r="B857" s="1062"/>
      <c r="C857" s="1062"/>
      <c r="D857" s="1062"/>
      <c r="E857" s="1062"/>
      <c r="F857" s="1062"/>
      <c r="G857" s="1062"/>
      <c r="H857" s="1062"/>
      <c r="I857" s="1062"/>
    </row>
    <row r="858">
      <c r="B858" s="1062"/>
      <c r="C858" s="1062"/>
      <c r="D858" s="1062"/>
      <c r="E858" s="1062"/>
      <c r="F858" s="1062"/>
      <c r="G858" s="1062"/>
      <c r="H858" s="1062"/>
      <c r="I858" s="1062"/>
    </row>
    <row r="859">
      <c r="B859" s="1062"/>
      <c r="C859" s="1062"/>
      <c r="D859" s="1062"/>
      <c r="E859" s="1062"/>
      <c r="F859" s="1062"/>
      <c r="G859" s="1062"/>
      <c r="H859" s="1062"/>
      <c r="I859" s="1062"/>
    </row>
    <row r="860">
      <c r="B860" s="1062"/>
      <c r="C860" s="1062"/>
      <c r="D860" s="1062"/>
      <c r="E860" s="1062"/>
      <c r="F860" s="1062"/>
      <c r="G860" s="1062"/>
      <c r="H860" s="1062"/>
      <c r="I860" s="1062"/>
    </row>
    <row r="861">
      <c r="B861" s="1062"/>
      <c r="C861" s="1062"/>
      <c r="D861" s="1062"/>
      <c r="E861" s="1062"/>
      <c r="F861" s="1062"/>
      <c r="G861" s="1062"/>
      <c r="H861" s="1062"/>
      <c r="I861" s="1062"/>
    </row>
    <row r="862">
      <c r="B862" s="1062"/>
      <c r="C862" s="1062"/>
      <c r="D862" s="1062"/>
      <c r="E862" s="1062"/>
      <c r="F862" s="1062"/>
      <c r="G862" s="1062"/>
      <c r="H862" s="1062"/>
      <c r="I862" s="1062"/>
    </row>
    <row r="863">
      <c r="B863" s="1062"/>
      <c r="C863" s="1062"/>
      <c r="D863" s="1062"/>
      <c r="E863" s="1062"/>
      <c r="F863" s="1062"/>
      <c r="G863" s="1062"/>
      <c r="H863" s="1062"/>
      <c r="I863" s="1062"/>
    </row>
    <row r="864">
      <c r="B864" s="1062"/>
      <c r="C864" s="1062"/>
      <c r="D864" s="1062"/>
      <c r="E864" s="1062"/>
      <c r="F864" s="1062"/>
      <c r="G864" s="1062"/>
      <c r="H864" s="1062"/>
      <c r="I864" s="1062"/>
    </row>
    <row r="865">
      <c r="B865" s="1062"/>
      <c r="C865" s="1062"/>
      <c r="D865" s="1062"/>
      <c r="E865" s="1062"/>
      <c r="F865" s="1062"/>
      <c r="G865" s="1062"/>
      <c r="H865" s="1062"/>
      <c r="I865" s="1062"/>
    </row>
    <row r="866">
      <c r="B866" s="1062"/>
      <c r="C866" s="1062"/>
      <c r="D866" s="1062"/>
      <c r="E866" s="1062"/>
      <c r="F866" s="1062"/>
      <c r="G866" s="1062"/>
      <c r="H866" s="1062"/>
      <c r="I866" s="1062"/>
    </row>
    <row r="867">
      <c r="B867" s="1062"/>
      <c r="C867" s="1062"/>
      <c r="D867" s="1062"/>
      <c r="E867" s="1062"/>
      <c r="F867" s="1062"/>
      <c r="G867" s="1062"/>
      <c r="H867" s="1062"/>
      <c r="I867" s="1062"/>
    </row>
    <row r="868">
      <c r="B868" s="1062"/>
      <c r="C868" s="1062"/>
      <c r="D868" s="1062"/>
      <c r="E868" s="1062"/>
      <c r="F868" s="1062"/>
      <c r="G868" s="1062"/>
      <c r="H868" s="1062"/>
      <c r="I868" s="1062"/>
    </row>
    <row r="869">
      <c r="B869" s="1062"/>
      <c r="C869" s="1062"/>
      <c r="D869" s="1062"/>
      <c r="E869" s="1062"/>
      <c r="F869" s="1062"/>
      <c r="G869" s="1062"/>
      <c r="H869" s="1062"/>
      <c r="I869" s="1062"/>
    </row>
    <row r="870">
      <c r="B870" s="1062"/>
      <c r="C870" s="1062"/>
      <c r="D870" s="1062"/>
      <c r="E870" s="1062"/>
      <c r="F870" s="1062"/>
      <c r="G870" s="1062"/>
      <c r="H870" s="1062"/>
      <c r="I870" s="1062"/>
    </row>
    <row r="871">
      <c r="B871" s="1062"/>
      <c r="C871" s="1062"/>
      <c r="D871" s="1062"/>
      <c r="E871" s="1062"/>
      <c r="F871" s="1062"/>
      <c r="G871" s="1062"/>
      <c r="H871" s="1062"/>
      <c r="I871" s="1062"/>
    </row>
    <row r="872">
      <c r="B872" s="1062"/>
      <c r="C872" s="1062"/>
      <c r="D872" s="1062"/>
      <c r="E872" s="1062"/>
      <c r="F872" s="1062"/>
      <c r="G872" s="1062"/>
      <c r="H872" s="1062"/>
      <c r="I872" s="1062"/>
    </row>
    <row r="873">
      <c r="B873" s="1062"/>
      <c r="C873" s="1062"/>
      <c r="D873" s="1062"/>
      <c r="E873" s="1062"/>
      <c r="F873" s="1062"/>
      <c r="G873" s="1062"/>
      <c r="H873" s="1062"/>
      <c r="I873" s="1062"/>
    </row>
    <row r="874">
      <c r="B874" s="1062"/>
      <c r="C874" s="1062"/>
      <c r="D874" s="1062"/>
      <c r="E874" s="1062"/>
      <c r="F874" s="1062"/>
      <c r="G874" s="1062"/>
      <c r="H874" s="1062"/>
      <c r="I874" s="1062"/>
    </row>
    <row r="875">
      <c r="B875" s="1062"/>
      <c r="C875" s="1062"/>
      <c r="D875" s="1062"/>
      <c r="E875" s="1062"/>
      <c r="F875" s="1062"/>
      <c r="G875" s="1062"/>
      <c r="H875" s="1062"/>
      <c r="I875" s="1062"/>
    </row>
    <row r="876">
      <c r="B876" s="1062"/>
      <c r="C876" s="1062"/>
      <c r="D876" s="1062"/>
      <c r="E876" s="1062"/>
      <c r="F876" s="1062"/>
      <c r="G876" s="1062"/>
      <c r="H876" s="1062"/>
      <c r="I876" s="1062"/>
    </row>
    <row r="877">
      <c r="B877" s="1062"/>
      <c r="C877" s="1062"/>
      <c r="D877" s="1062"/>
      <c r="E877" s="1062"/>
      <c r="F877" s="1062"/>
      <c r="G877" s="1062"/>
      <c r="H877" s="1062"/>
      <c r="I877" s="1062"/>
    </row>
    <row r="878">
      <c r="B878" s="1062"/>
      <c r="C878" s="1062"/>
      <c r="D878" s="1062"/>
      <c r="E878" s="1062"/>
      <c r="F878" s="1062"/>
      <c r="G878" s="1062"/>
      <c r="H878" s="1062"/>
      <c r="I878" s="1062"/>
    </row>
    <row r="879">
      <c r="B879" s="1062"/>
      <c r="C879" s="1062"/>
      <c r="D879" s="1062"/>
      <c r="E879" s="1062"/>
      <c r="F879" s="1062"/>
      <c r="G879" s="1062"/>
      <c r="H879" s="1062"/>
      <c r="I879" s="1062"/>
    </row>
    <row r="880">
      <c r="B880" s="1062"/>
      <c r="C880" s="1062"/>
      <c r="D880" s="1062"/>
      <c r="E880" s="1062"/>
      <c r="F880" s="1062"/>
      <c r="G880" s="1062"/>
      <c r="H880" s="1062"/>
      <c r="I880" s="1062"/>
    </row>
    <row r="881">
      <c r="B881" s="1062"/>
      <c r="C881" s="1062"/>
      <c r="D881" s="1062"/>
      <c r="E881" s="1062"/>
      <c r="F881" s="1062"/>
      <c r="G881" s="1062"/>
      <c r="H881" s="1062"/>
      <c r="I881" s="1062"/>
    </row>
    <row r="882">
      <c r="B882" s="1062"/>
      <c r="C882" s="1062"/>
      <c r="D882" s="1062"/>
      <c r="E882" s="1062"/>
      <c r="F882" s="1062"/>
      <c r="G882" s="1062"/>
      <c r="H882" s="1062"/>
      <c r="I882" s="1062"/>
    </row>
    <row r="883">
      <c r="B883" s="1062"/>
      <c r="C883" s="1062"/>
      <c r="D883" s="1062"/>
      <c r="E883" s="1062"/>
      <c r="F883" s="1062"/>
      <c r="G883" s="1062"/>
      <c r="H883" s="1062"/>
      <c r="I883" s="1062"/>
    </row>
    <row r="884">
      <c r="B884" s="1062"/>
      <c r="C884" s="1062"/>
      <c r="D884" s="1062"/>
      <c r="E884" s="1062"/>
      <c r="F884" s="1062"/>
      <c r="G884" s="1062"/>
      <c r="H884" s="1062"/>
      <c r="I884" s="1062"/>
    </row>
    <row r="885">
      <c r="B885" s="1062"/>
      <c r="C885" s="1062"/>
      <c r="D885" s="1062"/>
      <c r="E885" s="1062"/>
      <c r="F885" s="1062"/>
      <c r="G885" s="1062"/>
      <c r="H885" s="1062"/>
      <c r="I885" s="1062"/>
    </row>
    <row r="886">
      <c r="B886" s="1062"/>
      <c r="C886" s="1062"/>
      <c r="D886" s="1062"/>
      <c r="E886" s="1062"/>
      <c r="F886" s="1062"/>
      <c r="G886" s="1062"/>
      <c r="H886" s="1062"/>
      <c r="I886" s="1062"/>
    </row>
    <row r="887">
      <c r="B887" s="1062"/>
      <c r="D887" s="1062"/>
      <c r="E887" s="1062"/>
      <c r="G887" s="1062"/>
      <c r="H887" s="1062"/>
      <c r="I887" s="106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9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9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9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9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9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9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9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9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9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9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9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9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9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9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9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9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9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9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9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9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9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9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9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9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9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9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9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9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9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9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9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9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9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9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9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9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9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9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9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9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9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9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9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9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9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9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9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9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9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9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9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9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9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9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9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9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9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9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9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9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9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9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93">
        <f>ifna(vlookup(A65,'Population &amp; Church Numbers'!$A$1486:$D$1600,4,FALSE),"NULL")</f>
        <v>47</v>
      </c>
      <c r="Q65" s="675" t="s">
        <v>29</v>
      </c>
    </row>
    <row r="66">
      <c r="A66" s="614" t="s">
        <v>3667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9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9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9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9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9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9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9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9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9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9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9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9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9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9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9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9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9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9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9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9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9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9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9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9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9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9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9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9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9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93">
        <f>ifna(vlookup(A95,'Population &amp; Church Numbers'!$A$1486:$D$1600,4,FALSE),"NULL")</f>
        <v>12</v>
      </c>
      <c r="Q95" s="675" t="s">
        <v>29</v>
      </c>
    </row>
    <row r="96">
      <c r="A96" s="614" t="s">
        <v>3668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93">
        <f>ifna(vlookup(A96,'Population &amp; Church Numbers'!$A$1486:$D$1600,4,FALSE),"NULL")</f>
        <v>15</v>
      </c>
      <c r="Q96" s="675" t="s">
        <v>29</v>
      </c>
    </row>
    <row r="97">
      <c r="A97" s="614" t="s">
        <v>3669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9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93">
        <f>ifna(vlookup(A98,'Population &amp; Church Numbers'!$A$1486:$D$1600,4,FALSE),"NULL")</f>
        <v>593</v>
      </c>
      <c r="Q98" s="675" t="s">
        <v>29</v>
      </c>
    </row>
    <row r="99">
      <c r="A99" s="614" t="s">
        <v>3670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9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9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9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9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9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9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9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9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9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9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9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9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9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9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9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9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9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9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9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63" t="s">
        <v>3671</v>
      </c>
      <c r="G1" s="1064"/>
      <c r="H1" s="1064"/>
      <c r="I1" s="291" t="s">
        <v>2119</v>
      </c>
      <c r="J1" s="1065">
        <v>44609.0</v>
      </c>
      <c r="K1" s="291" t="s">
        <v>2120</v>
      </c>
      <c r="L1" s="1065">
        <v>44377.0</v>
      </c>
      <c r="M1" s="292"/>
    </row>
    <row r="3">
      <c r="A3" s="1066"/>
    </row>
    <row r="4">
      <c r="A4" s="1067"/>
      <c r="B4" s="1068" t="s">
        <v>3672</v>
      </c>
      <c r="C4" s="1068" t="s">
        <v>3673</v>
      </c>
      <c r="D4" s="1068" t="s">
        <v>3674</v>
      </c>
      <c r="E4" s="1068" t="s">
        <v>3675</v>
      </c>
      <c r="F4" s="1069"/>
      <c r="G4" s="1068" t="s">
        <v>2059</v>
      </c>
    </row>
    <row r="5">
      <c r="A5" s="1070" t="s">
        <v>2514</v>
      </c>
      <c r="B5" s="1070" t="s">
        <v>3676</v>
      </c>
      <c r="C5" s="1070" t="s">
        <v>3676</v>
      </c>
      <c r="D5" s="1070" t="s">
        <v>3676</v>
      </c>
      <c r="E5" s="1071" t="s">
        <v>3677</v>
      </c>
      <c r="F5" s="1071" t="s">
        <v>3678</v>
      </c>
      <c r="G5" s="1070" t="s">
        <v>3679</v>
      </c>
    </row>
    <row r="6">
      <c r="A6" s="1072" t="s">
        <v>3680</v>
      </c>
      <c r="B6" s="425">
        <v>0.0</v>
      </c>
      <c r="C6" s="1073">
        <v>5.0</v>
      </c>
      <c r="D6" s="1073">
        <v>2.0</v>
      </c>
      <c r="E6" s="1073">
        <v>0.0</v>
      </c>
      <c r="F6" s="1073">
        <v>0.0</v>
      </c>
      <c r="G6" s="430">
        <v>7.0</v>
      </c>
    </row>
    <row r="7">
      <c r="A7" s="1072" t="s">
        <v>3681</v>
      </c>
      <c r="B7" s="425">
        <v>0.0</v>
      </c>
      <c r="C7" s="1073">
        <v>4.0</v>
      </c>
      <c r="D7" s="1073">
        <v>11.0</v>
      </c>
      <c r="E7" s="1073">
        <v>1.0</v>
      </c>
      <c r="F7" s="1073">
        <v>0.0</v>
      </c>
      <c r="G7" s="430">
        <v>16.0</v>
      </c>
    </row>
    <row r="8">
      <c r="A8" s="1072" t="s">
        <v>2656</v>
      </c>
      <c r="B8" s="425">
        <v>0.0</v>
      </c>
      <c r="C8" s="1073">
        <v>57.0</v>
      </c>
      <c r="D8" s="1073">
        <v>73.0</v>
      </c>
      <c r="E8" s="1073">
        <v>11.0</v>
      </c>
      <c r="F8" s="1073">
        <v>11.0</v>
      </c>
      <c r="G8" s="425">
        <v>152.0</v>
      </c>
    </row>
    <row r="9">
      <c r="A9" s="1072" t="s">
        <v>2760</v>
      </c>
      <c r="B9" s="425">
        <v>0.0</v>
      </c>
      <c r="C9" s="1073">
        <v>3.0</v>
      </c>
      <c r="D9" s="1073">
        <v>11.0</v>
      </c>
      <c r="E9" s="1073">
        <v>1.0</v>
      </c>
      <c r="F9" s="1073">
        <v>2.0</v>
      </c>
      <c r="G9" s="425">
        <v>17.0</v>
      </c>
    </row>
    <row r="10">
      <c r="A10" s="1072" t="s">
        <v>2568</v>
      </c>
      <c r="B10" s="425">
        <v>0.0</v>
      </c>
      <c r="C10" s="1073">
        <v>2.0</v>
      </c>
      <c r="D10" s="1073">
        <v>0.0</v>
      </c>
      <c r="E10" s="1073">
        <v>0.0</v>
      </c>
      <c r="F10" s="1073">
        <v>0.0</v>
      </c>
      <c r="G10" s="430">
        <v>2.0</v>
      </c>
    </row>
    <row r="11">
      <c r="A11" s="1072" t="s">
        <v>2569</v>
      </c>
      <c r="B11" s="425">
        <v>0.0</v>
      </c>
      <c r="C11" s="1073">
        <v>80.0</v>
      </c>
      <c r="D11" s="1073">
        <v>132.0</v>
      </c>
      <c r="E11" s="1073">
        <v>32.0</v>
      </c>
      <c r="F11" s="1073">
        <v>20.0</v>
      </c>
      <c r="G11" s="425">
        <v>264.0</v>
      </c>
    </row>
    <row r="12">
      <c r="A12" s="1072" t="s">
        <v>3682</v>
      </c>
      <c r="B12" s="425">
        <v>0.0</v>
      </c>
      <c r="C12" s="1073">
        <v>11.0</v>
      </c>
      <c r="D12" s="1073">
        <v>10.0</v>
      </c>
      <c r="E12" s="1073">
        <v>7.0</v>
      </c>
      <c r="F12" s="1073">
        <v>2.0</v>
      </c>
      <c r="G12" s="425">
        <v>30.0</v>
      </c>
    </row>
    <row r="13">
      <c r="A13" s="1072" t="s">
        <v>2144</v>
      </c>
      <c r="B13" s="425">
        <v>1.0</v>
      </c>
      <c r="C13" s="1073">
        <v>78.0</v>
      </c>
      <c r="D13" s="1073">
        <v>122.0</v>
      </c>
      <c r="E13" s="1073">
        <v>14.0</v>
      </c>
      <c r="F13" s="1073">
        <v>17.0</v>
      </c>
      <c r="G13" s="425">
        <v>232.0</v>
      </c>
    </row>
    <row r="14">
      <c r="A14" s="1072" t="s">
        <v>2573</v>
      </c>
      <c r="B14" s="425">
        <v>0.0</v>
      </c>
      <c r="C14" s="1073">
        <v>21.0</v>
      </c>
      <c r="D14" s="1073">
        <v>22.0</v>
      </c>
      <c r="E14" s="1073">
        <v>5.0</v>
      </c>
      <c r="F14" s="1073">
        <v>9.0</v>
      </c>
      <c r="G14" s="425">
        <v>57.0</v>
      </c>
    </row>
    <row r="15">
      <c r="A15" s="1072" t="s">
        <v>3683</v>
      </c>
      <c r="B15" s="425">
        <v>0.0</v>
      </c>
      <c r="C15" s="1073">
        <v>10.0</v>
      </c>
      <c r="D15" s="1073">
        <v>11.0</v>
      </c>
      <c r="E15" s="1073">
        <v>8.0</v>
      </c>
      <c r="F15" s="1073">
        <v>1.0</v>
      </c>
      <c r="G15" s="425">
        <v>30.0</v>
      </c>
    </row>
    <row r="16">
      <c r="A16" s="1072" t="s">
        <v>3684</v>
      </c>
      <c r="B16" s="425">
        <v>0.0</v>
      </c>
      <c r="C16" s="1073">
        <v>5.0</v>
      </c>
      <c r="D16" s="1073">
        <v>14.0</v>
      </c>
      <c r="E16" s="1073">
        <v>1.0</v>
      </c>
      <c r="F16" s="1073">
        <v>2.0</v>
      </c>
      <c r="G16" s="425">
        <v>22.0</v>
      </c>
    </row>
    <row r="17">
      <c r="A17" s="1072" t="s">
        <v>2154</v>
      </c>
      <c r="B17" s="425">
        <v>0.0</v>
      </c>
      <c r="C17" s="1073">
        <v>34.0</v>
      </c>
      <c r="D17" s="1073">
        <v>72.0</v>
      </c>
      <c r="E17" s="1073">
        <v>1.0</v>
      </c>
      <c r="F17" s="1073">
        <v>4.0</v>
      </c>
      <c r="G17" s="425">
        <v>111.0</v>
      </c>
    </row>
    <row r="18">
      <c r="A18" s="1072" t="s">
        <v>3685</v>
      </c>
      <c r="B18" s="425">
        <v>0.0</v>
      </c>
      <c r="C18" s="1073">
        <v>5.0</v>
      </c>
      <c r="D18" s="1073">
        <v>36.0</v>
      </c>
      <c r="E18" s="1073">
        <v>0.0</v>
      </c>
      <c r="F18" s="1073">
        <v>2.0</v>
      </c>
      <c r="G18" s="425">
        <v>43.0</v>
      </c>
    </row>
    <row r="19">
      <c r="A19" s="1072" t="s">
        <v>2587</v>
      </c>
      <c r="B19" s="425">
        <v>0.0</v>
      </c>
      <c r="C19" s="1073">
        <v>8.0</v>
      </c>
      <c r="D19" s="1073">
        <v>24.0</v>
      </c>
      <c r="E19" s="1073">
        <v>1.0</v>
      </c>
      <c r="F19" s="1073">
        <v>3.0</v>
      </c>
      <c r="G19" s="425">
        <v>36.0</v>
      </c>
    </row>
    <row r="20">
      <c r="A20" s="1072" t="s">
        <v>2673</v>
      </c>
      <c r="B20" s="425">
        <v>0.0</v>
      </c>
      <c r="C20" s="1073">
        <v>5.0</v>
      </c>
      <c r="D20" s="1073">
        <v>32.0</v>
      </c>
      <c r="E20" s="1073">
        <v>3.0</v>
      </c>
      <c r="F20" s="1073">
        <v>4.0</v>
      </c>
      <c r="G20" s="425">
        <v>44.0</v>
      </c>
    </row>
    <row r="21">
      <c r="A21" s="1072" t="s">
        <v>3686</v>
      </c>
      <c r="B21" s="425">
        <v>0.0</v>
      </c>
      <c r="C21" s="1073">
        <v>0.0</v>
      </c>
      <c r="D21" s="1073">
        <v>17.0</v>
      </c>
      <c r="E21" s="1073">
        <v>2.0</v>
      </c>
      <c r="F21" s="1073">
        <v>2.0</v>
      </c>
      <c r="G21" s="425">
        <v>21.0</v>
      </c>
    </row>
    <row r="22">
      <c r="A22" s="1072" t="s">
        <v>2594</v>
      </c>
      <c r="B22" s="425">
        <v>3.0</v>
      </c>
      <c r="C22" s="1073">
        <v>52.0</v>
      </c>
      <c r="D22" s="1073">
        <v>82.0</v>
      </c>
      <c r="E22" s="1073">
        <v>13.0</v>
      </c>
      <c r="F22" s="1073">
        <v>14.0</v>
      </c>
      <c r="G22" s="425">
        <v>164.0</v>
      </c>
    </row>
    <row r="23">
      <c r="A23" s="1072" t="s">
        <v>2774</v>
      </c>
      <c r="B23" s="425">
        <v>0.0</v>
      </c>
      <c r="C23" s="1073">
        <v>22.0</v>
      </c>
      <c r="D23" s="1073">
        <v>24.0</v>
      </c>
      <c r="E23" s="1073">
        <v>5.0</v>
      </c>
      <c r="F23" s="1073">
        <v>4.0</v>
      </c>
      <c r="G23" s="425">
        <v>55.0</v>
      </c>
    </row>
    <row r="24">
      <c r="A24" s="1072" t="s">
        <v>2680</v>
      </c>
      <c r="B24" s="425">
        <v>0.0</v>
      </c>
      <c r="C24" s="1073">
        <v>30.0</v>
      </c>
      <c r="D24" s="1073">
        <v>38.0</v>
      </c>
      <c r="E24" s="1073">
        <v>15.0</v>
      </c>
      <c r="F24" s="1073">
        <v>10.0</v>
      </c>
      <c r="G24" s="425">
        <v>93.0</v>
      </c>
    </row>
    <row r="25">
      <c r="A25" s="1072" t="s">
        <v>2600</v>
      </c>
      <c r="B25" s="425">
        <v>0.0</v>
      </c>
      <c r="C25" s="1073">
        <v>17.0</v>
      </c>
      <c r="D25" s="1073">
        <v>38.0</v>
      </c>
      <c r="E25" s="1073">
        <v>2.0</v>
      </c>
      <c r="F25" s="1073">
        <v>6.0</v>
      </c>
      <c r="G25" s="425">
        <v>63.0</v>
      </c>
    </row>
    <row r="26">
      <c r="A26" s="1072" t="s">
        <v>2608</v>
      </c>
      <c r="B26" s="425">
        <v>0.0</v>
      </c>
      <c r="C26" s="1073">
        <v>0.0</v>
      </c>
      <c r="D26" s="1073">
        <v>8.0</v>
      </c>
      <c r="E26" s="1073">
        <v>0.0</v>
      </c>
      <c r="F26" s="1073">
        <v>0.0</v>
      </c>
      <c r="G26" s="430">
        <v>8.0</v>
      </c>
    </row>
    <row r="27">
      <c r="A27" s="1072" t="s">
        <v>3687</v>
      </c>
      <c r="B27" s="425">
        <v>0.0</v>
      </c>
      <c r="C27" s="1073">
        <v>16.0</v>
      </c>
      <c r="D27" s="1073">
        <v>64.0</v>
      </c>
      <c r="E27" s="1073">
        <v>3.0</v>
      </c>
      <c r="F27" s="1073">
        <v>6.0</v>
      </c>
      <c r="G27" s="425">
        <v>89.0</v>
      </c>
    </row>
    <row r="28">
      <c r="A28" s="1072" t="s">
        <v>3688</v>
      </c>
      <c r="B28" s="425">
        <v>0.0</v>
      </c>
      <c r="C28" s="1073">
        <v>45.0</v>
      </c>
      <c r="D28" s="1073">
        <v>63.0</v>
      </c>
      <c r="E28" s="1073">
        <v>11.0</v>
      </c>
      <c r="F28" s="1073">
        <v>11.0</v>
      </c>
      <c r="G28" s="425">
        <v>130.0</v>
      </c>
    </row>
    <row r="29">
      <c r="A29" s="1072" t="s">
        <v>3689</v>
      </c>
      <c r="B29" s="425">
        <v>2.0</v>
      </c>
      <c r="C29" s="1073">
        <v>29.0</v>
      </c>
      <c r="D29" s="1073">
        <v>28.0</v>
      </c>
      <c r="E29" s="1073">
        <v>8.0</v>
      </c>
      <c r="F29" s="1073">
        <v>1.0</v>
      </c>
      <c r="G29" s="425">
        <v>68.0</v>
      </c>
    </row>
    <row r="30">
      <c r="A30" s="1072" t="s">
        <v>3690</v>
      </c>
      <c r="B30" s="425">
        <v>0.0</v>
      </c>
      <c r="C30" s="1073">
        <v>8.0</v>
      </c>
      <c r="D30" s="1073">
        <v>8.0</v>
      </c>
      <c r="E30" s="1073">
        <v>1.0</v>
      </c>
      <c r="F30" s="1073">
        <v>3.0</v>
      </c>
      <c r="G30" s="425">
        <v>20.0</v>
      </c>
    </row>
    <row r="31">
      <c r="A31" s="1072" t="s">
        <v>3691</v>
      </c>
      <c r="B31" s="425">
        <v>0.0</v>
      </c>
      <c r="C31" s="1073">
        <v>2.0</v>
      </c>
      <c r="D31" s="1073">
        <v>18.0</v>
      </c>
      <c r="E31" s="1073">
        <v>4.0</v>
      </c>
      <c r="F31" s="1073">
        <v>0.0</v>
      </c>
      <c r="G31" s="425">
        <v>24.0</v>
      </c>
    </row>
    <row r="32">
      <c r="A32" s="1072" t="s">
        <v>2616</v>
      </c>
      <c r="B32" s="425">
        <v>0.0</v>
      </c>
      <c r="C32" s="1073">
        <v>15.0</v>
      </c>
      <c r="D32" s="1073">
        <v>48.0</v>
      </c>
      <c r="E32" s="1073">
        <v>6.0</v>
      </c>
      <c r="F32" s="1073">
        <v>6.0</v>
      </c>
      <c r="G32" s="425">
        <v>75.0</v>
      </c>
    </row>
    <row r="33">
      <c r="A33" s="1072" t="s">
        <v>3692</v>
      </c>
      <c r="B33" s="425">
        <v>0.0</v>
      </c>
      <c r="C33" s="1073">
        <v>17.0</v>
      </c>
      <c r="D33" s="1073">
        <v>25.0</v>
      </c>
      <c r="E33" s="1073">
        <v>6.0</v>
      </c>
      <c r="F33" s="1073">
        <v>1.0</v>
      </c>
      <c r="G33" s="425">
        <v>49.0</v>
      </c>
    </row>
    <row r="34">
      <c r="A34" s="1072" t="s">
        <v>2709</v>
      </c>
      <c r="B34" s="425">
        <v>0.0</v>
      </c>
      <c r="C34" s="1073">
        <v>0.0</v>
      </c>
      <c r="D34" s="1073">
        <v>15.0</v>
      </c>
      <c r="E34" s="1073">
        <v>0.0</v>
      </c>
      <c r="F34" s="1073">
        <v>0.0</v>
      </c>
      <c r="G34" s="425">
        <v>15.0</v>
      </c>
    </row>
    <row r="35">
      <c r="A35" s="1074" t="s">
        <v>3693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72" t="s">
        <v>2649</v>
      </c>
      <c r="B36" s="430">
        <v>0.0</v>
      </c>
      <c r="C36" s="430">
        <v>49.0</v>
      </c>
      <c r="D36" s="430">
        <v>87.0</v>
      </c>
      <c r="E36" s="1073">
        <v>13.0</v>
      </c>
      <c r="F36" s="430">
        <v>8.0</v>
      </c>
      <c r="G36" s="430">
        <v>157.0</v>
      </c>
    </row>
    <row r="37">
      <c r="A37" s="1072" t="s">
        <v>3694</v>
      </c>
      <c r="B37" s="430">
        <v>1.0</v>
      </c>
      <c r="C37" s="430">
        <v>46.0</v>
      </c>
      <c r="D37" s="430">
        <v>56.0</v>
      </c>
      <c r="E37" s="1073">
        <v>5.0</v>
      </c>
      <c r="F37" s="430">
        <v>8.0</v>
      </c>
      <c r="G37" s="430">
        <v>116.0</v>
      </c>
    </row>
    <row r="38">
      <c r="A38" s="1072" t="s">
        <v>2566</v>
      </c>
      <c r="B38" s="430">
        <v>1.0</v>
      </c>
      <c r="C38" s="430">
        <v>152.0</v>
      </c>
      <c r="D38" s="430">
        <v>254.0</v>
      </c>
      <c r="E38" s="1073">
        <v>54.0</v>
      </c>
      <c r="F38" s="430">
        <v>38.0</v>
      </c>
      <c r="G38" s="430">
        <v>499.0</v>
      </c>
    </row>
    <row r="39">
      <c r="A39" s="1072" t="s">
        <v>3695</v>
      </c>
      <c r="B39" s="430">
        <v>1.0</v>
      </c>
      <c r="C39" s="430">
        <v>63.0</v>
      </c>
      <c r="D39" s="430">
        <v>116.0</v>
      </c>
      <c r="E39" s="1073">
        <v>19.0</v>
      </c>
      <c r="F39" s="430">
        <v>12.0</v>
      </c>
      <c r="G39" s="430">
        <v>211.0</v>
      </c>
    </row>
    <row r="40">
      <c r="A40" s="1072" t="s">
        <v>2572</v>
      </c>
      <c r="B40" s="430">
        <v>0.0</v>
      </c>
      <c r="C40" s="430">
        <v>11.0</v>
      </c>
      <c r="D40" s="430">
        <v>31.0</v>
      </c>
      <c r="E40" s="1073">
        <v>5.0</v>
      </c>
      <c r="F40" s="430">
        <v>3.0</v>
      </c>
      <c r="G40" s="430">
        <v>50.0</v>
      </c>
    </row>
    <row r="41">
      <c r="A41" s="1072" t="s">
        <v>3696</v>
      </c>
      <c r="B41" s="430">
        <v>2.0</v>
      </c>
      <c r="C41" s="430">
        <v>68.0</v>
      </c>
      <c r="D41" s="430">
        <v>97.0</v>
      </c>
      <c r="E41" s="1073">
        <v>24.0</v>
      </c>
      <c r="F41" s="430">
        <v>22.0</v>
      </c>
      <c r="G41" s="430">
        <v>213.0</v>
      </c>
    </row>
    <row r="42">
      <c r="A42" s="1072" t="s">
        <v>2158</v>
      </c>
      <c r="B42" s="430">
        <v>4.0</v>
      </c>
      <c r="C42" s="430">
        <v>150.0</v>
      </c>
      <c r="D42" s="430">
        <v>258.0</v>
      </c>
      <c r="E42" s="1073">
        <v>25.0</v>
      </c>
      <c r="F42" s="430">
        <v>37.0</v>
      </c>
      <c r="G42" s="430">
        <v>474.0</v>
      </c>
    </row>
    <row r="43">
      <c r="A43" s="1072" t="s">
        <v>3697</v>
      </c>
      <c r="B43" s="430">
        <v>0.0</v>
      </c>
      <c r="C43" s="430">
        <v>14.0</v>
      </c>
      <c r="D43" s="430">
        <v>36.0</v>
      </c>
      <c r="E43" s="1073">
        <v>4.0</v>
      </c>
      <c r="F43" s="430">
        <v>1.0</v>
      </c>
      <c r="G43" s="430">
        <v>55.0</v>
      </c>
    </row>
    <row r="44">
      <c r="A44" s="1072" t="s">
        <v>2674</v>
      </c>
      <c r="B44" s="430">
        <v>0.0</v>
      </c>
      <c r="C44" s="430">
        <v>22.0</v>
      </c>
      <c r="D44" s="430">
        <v>31.0</v>
      </c>
      <c r="E44" s="1073">
        <v>9.0</v>
      </c>
      <c r="F44" s="430">
        <v>5.0</v>
      </c>
      <c r="G44" s="430">
        <v>67.0</v>
      </c>
    </row>
    <row r="45">
      <c r="A45" s="1072" t="s">
        <v>2598</v>
      </c>
      <c r="B45" s="430">
        <v>0.0</v>
      </c>
      <c r="C45" s="430">
        <v>10.0</v>
      </c>
      <c r="D45" s="430">
        <v>19.0</v>
      </c>
      <c r="E45" s="1073">
        <v>0.0</v>
      </c>
      <c r="F45" s="430">
        <v>0.0</v>
      </c>
      <c r="G45" s="430">
        <v>29.0</v>
      </c>
    </row>
    <row r="46">
      <c r="A46" s="1072" t="s">
        <v>3698</v>
      </c>
      <c r="B46" s="430">
        <v>0.0</v>
      </c>
      <c r="C46" s="430">
        <v>9.0</v>
      </c>
      <c r="D46" s="430">
        <v>15.0</v>
      </c>
      <c r="E46" s="1073">
        <v>3.0</v>
      </c>
      <c r="F46" s="430">
        <v>3.0</v>
      </c>
      <c r="G46" s="430">
        <v>30.0</v>
      </c>
    </row>
    <row r="47">
      <c r="A47" s="1072" t="s">
        <v>2777</v>
      </c>
      <c r="B47" s="430">
        <v>0.0</v>
      </c>
      <c r="C47" s="430">
        <v>74.0</v>
      </c>
      <c r="D47" s="430">
        <v>128.0</v>
      </c>
      <c r="E47" s="1073">
        <v>6.0</v>
      </c>
      <c r="F47" s="430">
        <v>15.0</v>
      </c>
      <c r="G47" s="430">
        <v>223.0</v>
      </c>
    </row>
    <row r="48">
      <c r="A48" s="1072" t="s">
        <v>2196</v>
      </c>
      <c r="B48" s="430">
        <v>1.0</v>
      </c>
      <c r="C48" s="430">
        <v>44.0</v>
      </c>
      <c r="D48" s="430">
        <v>39.0</v>
      </c>
      <c r="E48" s="1073">
        <v>7.0</v>
      </c>
      <c r="F48" s="430">
        <v>9.0</v>
      </c>
      <c r="G48" s="430">
        <v>100.0</v>
      </c>
    </row>
    <row r="49">
      <c r="A49" s="1072" t="s">
        <v>2197</v>
      </c>
      <c r="B49" s="430">
        <v>0.0</v>
      </c>
      <c r="C49" s="430">
        <v>92.0</v>
      </c>
      <c r="D49" s="430">
        <v>126.0</v>
      </c>
      <c r="E49" s="1073">
        <v>17.0</v>
      </c>
      <c r="F49" s="430">
        <v>14.0</v>
      </c>
      <c r="G49" s="430">
        <v>249.0</v>
      </c>
    </row>
    <row r="50">
      <c r="A50" s="1072" t="s">
        <v>2198</v>
      </c>
      <c r="B50" s="430">
        <v>0.0</v>
      </c>
      <c r="C50" s="430">
        <v>16.0</v>
      </c>
      <c r="D50" s="430">
        <v>18.0</v>
      </c>
      <c r="E50" s="1073">
        <v>4.0</v>
      </c>
      <c r="F50" s="430">
        <v>1.0</v>
      </c>
      <c r="G50" s="430">
        <v>39.0</v>
      </c>
    </row>
    <row r="51">
      <c r="A51" s="1072" t="s">
        <v>2174</v>
      </c>
      <c r="B51" s="430">
        <v>0.0</v>
      </c>
      <c r="C51" s="430">
        <v>8.0</v>
      </c>
      <c r="D51" s="430">
        <v>44.0</v>
      </c>
      <c r="E51" s="1073">
        <v>5.0</v>
      </c>
      <c r="F51" s="430">
        <v>4.0</v>
      </c>
      <c r="G51" s="430">
        <v>61.0</v>
      </c>
    </row>
    <row r="52">
      <c r="A52" s="1072" t="s">
        <v>3699</v>
      </c>
      <c r="B52" s="430">
        <v>0.0</v>
      </c>
      <c r="C52" s="430">
        <v>3.0</v>
      </c>
      <c r="D52" s="430">
        <v>5.0</v>
      </c>
      <c r="E52" s="1073">
        <v>1.0</v>
      </c>
      <c r="F52" s="430">
        <v>0.0</v>
      </c>
      <c r="G52" s="430">
        <v>9.0</v>
      </c>
    </row>
    <row r="53">
      <c r="A53" s="1072" t="s">
        <v>2176</v>
      </c>
      <c r="B53" s="430">
        <v>0.0</v>
      </c>
      <c r="C53" s="430">
        <v>9.0</v>
      </c>
      <c r="D53" s="430">
        <v>37.0</v>
      </c>
      <c r="E53" s="1073">
        <v>6.0</v>
      </c>
      <c r="F53" s="430">
        <v>5.0</v>
      </c>
      <c r="G53" s="430">
        <v>57.0</v>
      </c>
    </row>
    <row r="54">
      <c r="A54" s="1072" t="s">
        <v>3700</v>
      </c>
      <c r="B54" s="430">
        <v>0.0</v>
      </c>
      <c r="C54" s="430">
        <v>16.0</v>
      </c>
      <c r="D54" s="430">
        <v>20.0</v>
      </c>
      <c r="E54" s="1073">
        <v>5.0</v>
      </c>
      <c r="F54" s="430">
        <v>1.0</v>
      </c>
      <c r="G54" s="430">
        <v>42.0</v>
      </c>
    </row>
    <row r="55">
      <c r="A55" s="1072" t="s">
        <v>2177</v>
      </c>
      <c r="B55" s="430">
        <v>1.0</v>
      </c>
      <c r="C55" s="430">
        <v>69.0</v>
      </c>
      <c r="D55" s="430">
        <v>100.0</v>
      </c>
      <c r="E55" s="1073">
        <v>20.0</v>
      </c>
      <c r="F55" s="430">
        <v>9.0</v>
      </c>
      <c r="G55" s="430">
        <v>199.0</v>
      </c>
    </row>
    <row r="56">
      <c r="A56" s="1072" t="s">
        <v>2618</v>
      </c>
      <c r="B56" s="430">
        <v>0.0</v>
      </c>
      <c r="C56" s="430">
        <v>0.0</v>
      </c>
      <c r="D56" s="430">
        <v>18.0</v>
      </c>
      <c r="E56" s="1073">
        <v>2.0</v>
      </c>
      <c r="F56" s="430">
        <v>0.0</v>
      </c>
      <c r="G56" s="430">
        <v>20.0</v>
      </c>
    </row>
    <row r="57">
      <c r="A57" s="1072" t="s">
        <v>3701</v>
      </c>
      <c r="B57" s="430">
        <v>0.0</v>
      </c>
      <c r="C57" s="430">
        <v>1.0</v>
      </c>
      <c r="D57" s="430">
        <v>14.0</v>
      </c>
      <c r="E57" s="1073">
        <v>2.0</v>
      </c>
      <c r="F57" s="430">
        <v>1.0</v>
      </c>
      <c r="G57" s="430">
        <v>18.0</v>
      </c>
    </row>
    <row r="58">
      <c r="A58" s="1072" t="s">
        <v>2180</v>
      </c>
      <c r="B58" s="430">
        <v>1.0</v>
      </c>
      <c r="C58" s="430">
        <v>7.0</v>
      </c>
      <c r="D58" s="430">
        <v>19.0</v>
      </c>
      <c r="E58" s="1073">
        <v>3.0</v>
      </c>
      <c r="F58" s="430">
        <v>5.0</v>
      </c>
      <c r="G58" s="430">
        <v>35.0</v>
      </c>
    </row>
    <row r="59">
      <c r="A59" s="1072" t="s">
        <v>2788</v>
      </c>
      <c r="B59" s="430">
        <v>0.0</v>
      </c>
      <c r="C59" s="430">
        <v>150.0</v>
      </c>
      <c r="D59" s="430">
        <v>162.0</v>
      </c>
      <c r="E59" s="1073">
        <v>14.0</v>
      </c>
      <c r="F59" s="430">
        <v>33.0</v>
      </c>
      <c r="G59" s="430">
        <v>359.0</v>
      </c>
    </row>
    <row r="60">
      <c r="A60" s="1072" t="s">
        <v>2626</v>
      </c>
      <c r="B60" s="430">
        <v>0.0</v>
      </c>
      <c r="C60" s="433">
        <v>30.0</v>
      </c>
      <c r="D60" s="433">
        <v>59.0</v>
      </c>
      <c r="E60" s="1073">
        <v>9.0</v>
      </c>
      <c r="F60" s="430">
        <v>5.0</v>
      </c>
      <c r="G60" s="430">
        <v>103.0</v>
      </c>
    </row>
    <row r="61">
      <c r="A61" s="107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72" t="s">
        <v>3702</v>
      </c>
      <c r="B62" s="430">
        <v>0.0</v>
      </c>
      <c r="C62" s="430">
        <v>19.0</v>
      </c>
      <c r="D62" s="430">
        <v>43.0</v>
      </c>
      <c r="E62" s="1073">
        <v>6.0</v>
      </c>
      <c r="F62" s="430">
        <v>4.0</v>
      </c>
      <c r="G62" s="430">
        <v>72.0</v>
      </c>
    </row>
    <row r="63">
      <c r="A63" s="1072" t="s">
        <v>2190</v>
      </c>
      <c r="B63" s="430">
        <v>2.0</v>
      </c>
      <c r="C63" s="430">
        <v>92.0</v>
      </c>
      <c r="D63" s="430">
        <v>129.0</v>
      </c>
      <c r="E63" s="1073">
        <v>26.0</v>
      </c>
      <c r="F63" s="430">
        <v>26.0</v>
      </c>
      <c r="G63" s="430">
        <v>275.0</v>
      </c>
    </row>
    <row r="64">
      <c r="A64" s="1072" t="s">
        <v>3703</v>
      </c>
      <c r="B64" s="430">
        <v>0.0</v>
      </c>
      <c r="C64" s="430">
        <v>89.0</v>
      </c>
      <c r="D64" s="430">
        <v>241.0</v>
      </c>
      <c r="E64" s="1073">
        <v>33.0</v>
      </c>
      <c r="F64" s="430">
        <v>21.0</v>
      </c>
      <c r="G64" s="430">
        <v>384.0</v>
      </c>
    </row>
    <row r="65">
      <c r="A65" s="1072" t="s">
        <v>3704</v>
      </c>
      <c r="B65" s="430">
        <v>0.0</v>
      </c>
      <c r="C65" s="430">
        <v>9.0</v>
      </c>
      <c r="D65" s="430">
        <v>5.0</v>
      </c>
      <c r="E65" s="1073">
        <v>3.0</v>
      </c>
      <c r="F65" s="430">
        <v>0.0</v>
      </c>
      <c r="G65" s="430">
        <v>17.0</v>
      </c>
    </row>
    <row r="66">
      <c r="A66" s="1072" t="s">
        <v>2576</v>
      </c>
      <c r="B66" s="430">
        <v>0.0</v>
      </c>
      <c r="C66" s="430">
        <v>45.0</v>
      </c>
      <c r="D66" s="430">
        <v>95.0</v>
      </c>
      <c r="E66" s="1073">
        <v>16.0</v>
      </c>
      <c r="F66" s="430">
        <v>14.0</v>
      </c>
      <c r="G66" s="430">
        <v>170.0</v>
      </c>
    </row>
    <row r="67">
      <c r="A67" s="1072" t="s">
        <v>3705</v>
      </c>
      <c r="B67" s="430">
        <v>0.0</v>
      </c>
      <c r="C67" s="430">
        <v>22.0</v>
      </c>
      <c r="D67" s="430">
        <v>38.0</v>
      </c>
      <c r="E67" s="1073">
        <v>14.0</v>
      </c>
      <c r="F67" s="430">
        <v>6.0</v>
      </c>
      <c r="G67" s="430">
        <v>80.0</v>
      </c>
    </row>
    <row r="68">
      <c r="A68" s="1072" t="s">
        <v>3706</v>
      </c>
      <c r="B68" s="430">
        <v>0.0</v>
      </c>
      <c r="C68" s="430">
        <v>31.0</v>
      </c>
      <c r="D68" s="430">
        <v>114.0</v>
      </c>
      <c r="E68" s="1073">
        <v>21.0</v>
      </c>
      <c r="F68" s="430">
        <v>6.0</v>
      </c>
      <c r="G68" s="430">
        <v>172.0</v>
      </c>
    </row>
    <row r="69">
      <c r="A69" s="1076"/>
      <c r="B69" s="367"/>
      <c r="C69" s="367"/>
      <c r="D69" s="367"/>
      <c r="E69" s="367"/>
      <c r="F69" s="367"/>
      <c r="G69" s="367"/>
    </row>
    <row r="70">
      <c r="A70" s="1072" t="s">
        <v>3707</v>
      </c>
      <c r="B70" s="430">
        <v>0.0</v>
      </c>
      <c r="C70" s="430">
        <v>70.0</v>
      </c>
      <c r="D70" s="430">
        <v>80.0</v>
      </c>
      <c r="E70" s="1073">
        <v>22.0</v>
      </c>
      <c r="F70" s="430">
        <v>23.0</v>
      </c>
      <c r="G70" s="430">
        <v>195.0</v>
      </c>
    </row>
    <row r="71">
      <c r="A71" s="1072" t="s">
        <v>3708</v>
      </c>
      <c r="B71" s="430">
        <v>2.0</v>
      </c>
      <c r="C71" s="430">
        <v>7.0</v>
      </c>
      <c r="D71" s="430">
        <v>29.0</v>
      </c>
      <c r="E71" s="1073">
        <v>7.0</v>
      </c>
      <c r="F71" s="430">
        <v>4.0</v>
      </c>
      <c r="G71" s="430">
        <v>49.0</v>
      </c>
    </row>
    <row r="72">
      <c r="A72" s="1072" t="s">
        <v>2164</v>
      </c>
      <c r="B72" s="430">
        <v>0.0</v>
      </c>
      <c r="C72" s="430">
        <v>209.0</v>
      </c>
      <c r="D72" s="430">
        <v>604.0</v>
      </c>
      <c r="E72" s="1073">
        <v>38.0</v>
      </c>
      <c r="F72" s="430">
        <v>43.0</v>
      </c>
      <c r="G72" s="430">
        <v>894.0</v>
      </c>
    </row>
    <row r="73">
      <c r="A73" s="1072" t="s">
        <v>2170</v>
      </c>
      <c r="B73" s="430">
        <v>4.0</v>
      </c>
      <c r="C73" s="430">
        <v>14.0</v>
      </c>
      <c r="D73" s="430">
        <v>19.0</v>
      </c>
      <c r="E73" s="1073">
        <v>8.0</v>
      </c>
      <c r="F73" s="430">
        <v>5.0</v>
      </c>
      <c r="G73" s="430">
        <v>50.0</v>
      </c>
    </row>
    <row r="74">
      <c r="A74" s="1072" t="s">
        <v>3709</v>
      </c>
      <c r="B74" s="430">
        <v>0.0</v>
      </c>
      <c r="C74" s="430">
        <v>13.0</v>
      </c>
      <c r="D74" s="430">
        <v>23.0</v>
      </c>
      <c r="E74" s="1073">
        <v>5.0</v>
      </c>
      <c r="F74" s="430">
        <v>6.0</v>
      </c>
      <c r="G74" s="430">
        <v>47.0</v>
      </c>
    </row>
    <row r="75">
      <c r="A75" s="1072" t="s">
        <v>3710</v>
      </c>
      <c r="B75" s="430">
        <v>0.0</v>
      </c>
      <c r="C75" s="430">
        <v>16.0</v>
      </c>
      <c r="D75" s="430">
        <v>44.0</v>
      </c>
      <c r="E75" s="1073">
        <v>4.0</v>
      </c>
      <c r="F75" s="430">
        <v>4.0</v>
      </c>
      <c r="G75" s="430">
        <v>68.0</v>
      </c>
    </row>
    <row r="76">
      <c r="A76" s="1072" t="s">
        <v>3711</v>
      </c>
      <c r="B76" s="430">
        <v>0.0</v>
      </c>
      <c r="C76" s="430">
        <v>24.0</v>
      </c>
      <c r="D76" s="430">
        <v>108.0</v>
      </c>
      <c r="E76" s="1073">
        <v>17.0</v>
      </c>
      <c r="F76" s="430">
        <v>5.0</v>
      </c>
      <c r="G76" s="430">
        <v>154.0</v>
      </c>
    </row>
    <row r="77">
      <c r="A77" s="1072" t="s">
        <v>3712</v>
      </c>
      <c r="B77" s="430">
        <v>0.0</v>
      </c>
      <c r="C77" s="430">
        <v>18.0</v>
      </c>
      <c r="D77" s="430">
        <v>33.0</v>
      </c>
      <c r="E77" s="1073">
        <v>7.0</v>
      </c>
      <c r="F77" s="430">
        <v>6.0</v>
      </c>
      <c r="G77" s="430">
        <v>64.0</v>
      </c>
    </row>
    <row r="78">
      <c r="A78" s="1072" t="s">
        <v>3713</v>
      </c>
      <c r="B78" s="430">
        <v>0.0</v>
      </c>
      <c r="C78" s="430">
        <v>40.0</v>
      </c>
      <c r="D78" s="430">
        <v>97.0</v>
      </c>
      <c r="E78" s="1073">
        <v>16.0</v>
      </c>
      <c r="F78" s="430">
        <v>17.0</v>
      </c>
      <c r="G78" s="430">
        <v>170.0</v>
      </c>
    </row>
    <row r="79">
      <c r="A79" s="1072" t="s">
        <v>2199</v>
      </c>
      <c r="B79" s="430">
        <v>0.0</v>
      </c>
      <c r="C79" s="430">
        <v>21.0</v>
      </c>
      <c r="D79" s="430">
        <v>40.0</v>
      </c>
      <c r="E79" s="1073">
        <v>7.0</v>
      </c>
      <c r="F79" s="430">
        <v>2.0</v>
      </c>
      <c r="G79" s="430">
        <v>70.0</v>
      </c>
    </row>
    <row r="80">
      <c r="A80" s="1072" t="s">
        <v>3714</v>
      </c>
      <c r="B80" s="430">
        <v>2.0</v>
      </c>
      <c r="C80" s="430">
        <v>76.0</v>
      </c>
      <c r="D80" s="430">
        <v>180.0</v>
      </c>
      <c r="E80" s="1073">
        <v>43.0</v>
      </c>
      <c r="F80" s="430">
        <v>14.0</v>
      </c>
      <c r="G80" s="430">
        <v>315.0</v>
      </c>
    </row>
    <row r="81">
      <c r="A81" s="1072" t="s">
        <v>3715</v>
      </c>
      <c r="B81" s="430">
        <v>0.0</v>
      </c>
      <c r="C81" s="430">
        <v>74.0</v>
      </c>
      <c r="D81" s="430">
        <v>130.0</v>
      </c>
      <c r="E81" s="1073">
        <v>58.0</v>
      </c>
      <c r="F81" s="430">
        <v>16.0</v>
      </c>
      <c r="G81" s="430">
        <v>278.0</v>
      </c>
    </row>
    <row r="82">
      <c r="A82" s="1072" t="s">
        <v>3716</v>
      </c>
      <c r="B82" s="430">
        <v>0.0</v>
      </c>
      <c r="C82" s="430">
        <v>5.0</v>
      </c>
      <c r="D82" s="430">
        <v>29.0</v>
      </c>
      <c r="E82" s="1073">
        <v>3.0</v>
      </c>
      <c r="F82" s="430">
        <v>4.0</v>
      </c>
      <c r="G82" s="430">
        <v>41.0</v>
      </c>
    </row>
    <row r="83">
      <c r="A83" s="1072" t="s">
        <v>3717</v>
      </c>
      <c r="B83" s="430">
        <v>3.0</v>
      </c>
      <c r="C83" s="430">
        <v>51.0</v>
      </c>
      <c r="D83" s="430">
        <v>134.0</v>
      </c>
      <c r="E83" s="1073">
        <v>4.0</v>
      </c>
      <c r="F83" s="430">
        <v>8.0</v>
      </c>
      <c r="G83" s="430">
        <v>200.0</v>
      </c>
    </row>
    <row r="84">
      <c r="A84" s="1072" t="s">
        <v>2619</v>
      </c>
      <c r="B84" s="430">
        <v>1.0</v>
      </c>
      <c r="C84" s="430">
        <v>37.0</v>
      </c>
      <c r="D84" s="430">
        <v>128.0</v>
      </c>
      <c r="E84" s="1073">
        <v>13.0</v>
      </c>
      <c r="F84" s="430">
        <v>6.0</v>
      </c>
      <c r="G84" s="430">
        <v>185.0</v>
      </c>
    </row>
    <row r="85">
      <c r="A85" s="1072" t="s">
        <v>3718</v>
      </c>
      <c r="B85" s="430">
        <v>0.0</v>
      </c>
      <c r="C85" s="430">
        <v>12.0</v>
      </c>
      <c r="D85" s="430">
        <v>7.0</v>
      </c>
      <c r="E85" s="1073">
        <v>1.0</v>
      </c>
      <c r="F85" s="430">
        <v>5.0</v>
      </c>
      <c r="G85" s="430">
        <v>25.0</v>
      </c>
    </row>
    <row r="86">
      <c r="A86" s="1072" t="s">
        <v>3719</v>
      </c>
      <c r="B86" s="430">
        <v>6.0</v>
      </c>
      <c r="C86" s="430">
        <v>129.0</v>
      </c>
      <c r="D86" s="430">
        <v>246.0</v>
      </c>
      <c r="E86" s="1073">
        <v>31.0</v>
      </c>
      <c r="F86" s="430">
        <v>30.0</v>
      </c>
      <c r="G86" s="430">
        <v>442.0</v>
      </c>
    </row>
    <row r="87">
      <c r="A87" s="1072" t="s">
        <v>3720</v>
      </c>
      <c r="B87" s="430">
        <v>0.0</v>
      </c>
      <c r="C87" s="430">
        <v>8.0</v>
      </c>
      <c r="D87" s="430">
        <v>18.0</v>
      </c>
      <c r="E87" s="1073">
        <v>6.0</v>
      </c>
      <c r="F87" s="430">
        <v>5.0</v>
      </c>
      <c r="G87" s="430">
        <v>37.0</v>
      </c>
    </row>
    <row r="88">
      <c r="A88" s="1072" t="s">
        <v>3721</v>
      </c>
      <c r="B88" s="430">
        <v>0.0</v>
      </c>
      <c r="C88" s="430">
        <v>58.0</v>
      </c>
      <c r="D88" s="430">
        <v>167.0</v>
      </c>
      <c r="E88" s="1073">
        <v>50.0</v>
      </c>
      <c r="F88" s="430">
        <v>13.0</v>
      </c>
      <c r="G88" s="430">
        <v>288.0</v>
      </c>
    </row>
    <row r="89">
      <c r="A89" s="1072" t="s">
        <v>3722</v>
      </c>
      <c r="B89" s="430">
        <v>2.0</v>
      </c>
      <c r="C89" s="430">
        <v>35.0</v>
      </c>
      <c r="D89" s="430">
        <v>91.0</v>
      </c>
      <c r="E89" s="1073">
        <v>21.0</v>
      </c>
      <c r="F89" s="430">
        <v>7.0</v>
      </c>
      <c r="G89" s="430">
        <v>156.0</v>
      </c>
    </row>
    <row r="90">
      <c r="A90" s="1072" t="s">
        <v>2202</v>
      </c>
      <c r="B90" s="430">
        <v>1.0</v>
      </c>
      <c r="C90" s="430">
        <v>45.0</v>
      </c>
      <c r="D90" s="430">
        <v>109.0</v>
      </c>
      <c r="E90" s="1073">
        <v>15.0</v>
      </c>
      <c r="F90" s="430">
        <v>14.0</v>
      </c>
      <c r="G90" s="430">
        <v>184.0</v>
      </c>
    </row>
    <row r="91">
      <c r="A91" s="107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76" t="s">
        <v>3693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72" t="s">
        <v>3723</v>
      </c>
      <c r="B93" s="430">
        <v>0.0</v>
      </c>
      <c r="C93" s="430">
        <v>64.0</v>
      </c>
      <c r="D93" s="430">
        <v>92.0</v>
      </c>
      <c r="E93" s="1073">
        <v>13.0</v>
      </c>
      <c r="F93" s="430">
        <v>17.0</v>
      </c>
      <c r="G93" s="430">
        <v>186.0</v>
      </c>
    </row>
    <row r="94">
      <c r="A94" s="1072" t="s">
        <v>3724</v>
      </c>
      <c r="B94" s="430">
        <v>4.0</v>
      </c>
      <c r="C94" s="430">
        <v>16.0</v>
      </c>
      <c r="D94" s="430">
        <v>21.0</v>
      </c>
      <c r="E94" s="1073">
        <v>3.0</v>
      </c>
      <c r="F94" s="430">
        <v>2.0</v>
      </c>
      <c r="G94" s="430">
        <v>46.0</v>
      </c>
    </row>
    <row r="95">
      <c r="A95" s="1072" t="s">
        <v>3725</v>
      </c>
      <c r="B95" s="430">
        <v>0.0</v>
      </c>
      <c r="C95" s="430">
        <v>10.0</v>
      </c>
      <c r="D95" s="430">
        <v>13.0</v>
      </c>
      <c r="E95" s="1073">
        <v>1.0</v>
      </c>
      <c r="F95" s="430">
        <v>5.0</v>
      </c>
      <c r="G95" s="430">
        <v>29.0</v>
      </c>
    </row>
    <row r="96">
      <c r="A96" s="1072" t="s">
        <v>2653</v>
      </c>
      <c r="B96" s="430">
        <v>0.0</v>
      </c>
      <c r="C96" s="430">
        <v>14.0</v>
      </c>
      <c r="D96" s="430">
        <v>10.0</v>
      </c>
      <c r="E96" s="1073">
        <v>4.0</v>
      </c>
      <c r="F96" s="430">
        <v>5.0</v>
      </c>
      <c r="G96" s="430">
        <v>33.0</v>
      </c>
    </row>
    <row r="97">
      <c r="A97" s="1072" t="s">
        <v>3726</v>
      </c>
      <c r="B97" s="430">
        <v>0.0</v>
      </c>
      <c r="C97" s="430">
        <v>32.0</v>
      </c>
      <c r="D97" s="430">
        <v>64.0</v>
      </c>
      <c r="E97" s="1073">
        <v>7.0</v>
      </c>
      <c r="F97" s="430">
        <v>10.0</v>
      </c>
      <c r="G97" s="430">
        <v>113.0</v>
      </c>
    </row>
    <row r="98">
      <c r="A98" s="1072" t="s">
        <v>2658</v>
      </c>
      <c r="B98" s="430">
        <v>0.0</v>
      </c>
      <c r="C98" s="430">
        <v>5.0</v>
      </c>
      <c r="D98" s="430">
        <v>24.0</v>
      </c>
      <c r="E98" s="1073">
        <v>6.0</v>
      </c>
      <c r="F98" s="430">
        <v>9.0</v>
      </c>
      <c r="G98" s="430">
        <v>44.0</v>
      </c>
    </row>
    <row r="99">
      <c r="A99" s="1072" t="s">
        <v>2571</v>
      </c>
      <c r="B99" s="430">
        <v>0.0</v>
      </c>
      <c r="C99" s="430">
        <v>70.0</v>
      </c>
      <c r="D99" s="430">
        <v>142.0</v>
      </c>
      <c r="E99" s="1073">
        <v>18.0</v>
      </c>
      <c r="F99" s="430">
        <v>14.0</v>
      </c>
      <c r="G99" s="430">
        <v>244.0</v>
      </c>
    </row>
    <row r="100">
      <c r="A100" s="1072" t="s">
        <v>3727</v>
      </c>
      <c r="B100" s="430">
        <v>0.0</v>
      </c>
      <c r="C100" s="430">
        <v>8.0</v>
      </c>
      <c r="D100" s="430">
        <v>3.0</v>
      </c>
      <c r="E100" s="1073">
        <v>0.0</v>
      </c>
      <c r="F100" s="430">
        <v>0.0</v>
      </c>
      <c r="G100" s="430">
        <v>11.0</v>
      </c>
    </row>
    <row r="101">
      <c r="A101" s="1072" t="s">
        <v>2152</v>
      </c>
      <c r="B101" s="430">
        <v>0.0</v>
      </c>
      <c r="C101" s="430">
        <v>19.0</v>
      </c>
      <c r="D101" s="430">
        <v>27.0</v>
      </c>
      <c r="E101" s="1073">
        <v>6.0</v>
      </c>
      <c r="F101" s="430">
        <v>3.0</v>
      </c>
      <c r="G101" s="430">
        <v>55.0</v>
      </c>
    </row>
    <row r="102">
      <c r="A102" s="1072" t="s">
        <v>2580</v>
      </c>
      <c r="B102" s="430">
        <v>2.0</v>
      </c>
      <c r="C102" s="430">
        <v>19.0</v>
      </c>
      <c r="D102" s="430">
        <v>47.0</v>
      </c>
      <c r="E102" s="1073">
        <v>1.0</v>
      </c>
      <c r="F102" s="430">
        <v>5.0</v>
      </c>
      <c r="G102" s="430">
        <v>74.0</v>
      </c>
    </row>
    <row r="103">
      <c r="A103" s="1072" t="s">
        <v>2160</v>
      </c>
      <c r="B103" s="430">
        <v>14.0</v>
      </c>
      <c r="C103" s="430">
        <v>345.0</v>
      </c>
      <c r="D103" s="430">
        <v>558.0</v>
      </c>
      <c r="E103" s="1073">
        <v>74.0</v>
      </c>
      <c r="F103" s="430">
        <v>77.0</v>
      </c>
      <c r="G103" s="430">
        <v>1068.0</v>
      </c>
    </row>
    <row r="104">
      <c r="A104" s="1072" t="s">
        <v>2161</v>
      </c>
      <c r="B104" s="430">
        <v>1.0</v>
      </c>
      <c r="C104" s="430">
        <v>43.0</v>
      </c>
      <c r="D104" s="430">
        <v>65.0</v>
      </c>
      <c r="E104" s="1073">
        <v>5.0</v>
      </c>
      <c r="F104" s="430">
        <v>9.0</v>
      </c>
      <c r="G104" s="430">
        <v>123.0</v>
      </c>
    </row>
    <row r="105">
      <c r="A105" s="1072" t="s">
        <v>3728</v>
      </c>
      <c r="B105" s="430">
        <v>2.0</v>
      </c>
      <c r="C105" s="430">
        <v>9.0</v>
      </c>
      <c r="D105" s="430">
        <v>3.0</v>
      </c>
      <c r="E105" s="1073">
        <v>0.0</v>
      </c>
      <c r="F105" s="430">
        <v>1.0</v>
      </c>
      <c r="G105" s="430">
        <v>15.0</v>
      </c>
    </row>
    <row r="106">
      <c r="A106" s="1072" t="s">
        <v>2592</v>
      </c>
      <c r="B106" s="430">
        <v>23.0</v>
      </c>
      <c r="C106" s="430">
        <v>177.0</v>
      </c>
      <c r="D106" s="430">
        <v>349.0</v>
      </c>
      <c r="E106" s="1073">
        <v>87.0</v>
      </c>
      <c r="F106" s="430">
        <v>55.0</v>
      </c>
      <c r="G106" s="430">
        <v>691.0</v>
      </c>
    </row>
    <row r="107">
      <c r="A107" s="1072" t="s">
        <v>3729</v>
      </c>
      <c r="B107" s="430">
        <v>2.0</v>
      </c>
      <c r="C107" s="430">
        <v>86.0</v>
      </c>
      <c r="D107" s="430">
        <v>116.0</v>
      </c>
      <c r="E107" s="1073">
        <v>16.0</v>
      </c>
      <c r="F107" s="430">
        <v>20.0</v>
      </c>
      <c r="G107" s="430">
        <v>240.0</v>
      </c>
    </row>
    <row r="108">
      <c r="A108" s="1072" t="s">
        <v>2166</v>
      </c>
      <c r="B108" s="430">
        <v>1.0</v>
      </c>
      <c r="C108" s="430">
        <v>67.0</v>
      </c>
      <c r="D108" s="430">
        <v>134.0</v>
      </c>
      <c r="E108" s="1073">
        <v>21.0</v>
      </c>
      <c r="F108" s="430">
        <v>12.0</v>
      </c>
      <c r="G108" s="430">
        <v>235.0</v>
      </c>
    </row>
    <row r="109">
      <c r="A109" s="1072" t="s">
        <v>3730</v>
      </c>
      <c r="B109" s="430">
        <v>0.0</v>
      </c>
      <c r="C109" s="430">
        <v>23.0</v>
      </c>
      <c r="D109" s="430">
        <v>71.0</v>
      </c>
      <c r="E109" s="1073">
        <v>6.0</v>
      </c>
      <c r="F109" s="430">
        <v>10.0</v>
      </c>
      <c r="G109" s="430">
        <v>110.0</v>
      </c>
    </row>
    <row r="110">
      <c r="A110" s="1072" t="s">
        <v>3731</v>
      </c>
      <c r="B110" s="430">
        <v>0.0</v>
      </c>
      <c r="C110" s="430">
        <v>31.0</v>
      </c>
      <c r="D110" s="430">
        <v>32.0</v>
      </c>
      <c r="E110" s="1073">
        <v>7.0</v>
      </c>
      <c r="F110" s="430">
        <v>9.0</v>
      </c>
      <c r="G110" s="430">
        <v>79.0</v>
      </c>
    </row>
    <row r="111">
      <c r="A111" s="1072" t="s">
        <v>3732</v>
      </c>
      <c r="B111" s="430">
        <v>0.0</v>
      </c>
      <c r="C111" s="430">
        <v>6.0</v>
      </c>
      <c r="D111" s="430">
        <v>19.0</v>
      </c>
      <c r="E111" s="1073">
        <v>2.0</v>
      </c>
      <c r="F111" s="430">
        <v>1.0</v>
      </c>
      <c r="G111" s="430">
        <v>28.0</v>
      </c>
    </row>
    <row r="112">
      <c r="A112" s="1072" t="s">
        <v>2175</v>
      </c>
      <c r="B112" s="430">
        <v>0.0</v>
      </c>
      <c r="C112" s="430">
        <v>44.0</v>
      </c>
      <c r="D112" s="430">
        <v>44.0</v>
      </c>
      <c r="E112" s="1073">
        <v>8.0</v>
      </c>
      <c r="F112" s="430">
        <v>4.0</v>
      </c>
      <c r="G112" s="430">
        <v>100.0</v>
      </c>
    </row>
    <row r="113">
      <c r="A113" s="1072" t="s">
        <v>3254</v>
      </c>
      <c r="B113" s="430">
        <v>14.0</v>
      </c>
      <c r="C113" s="430">
        <v>84.0</v>
      </c>
      <c r="D113" s="430">
        <v>172.0</v>
      </c>
      <c r="E113" s="1073">
        <v>24.0</v>
      </c>
      <c r="F113" s="430">
        <v>13.0</v>
      </c>
      <c r="G113" s="430">
        <v>307.0</v>
      </c>
    </row>
    <row r="114">
      <c r="A114" s="1077" t="s">
        <v>3733</v>
      </c>
      <c r="B114" s="430">
        <v>0.0</v>
      </c>
      <c r="C114" s="430">
        <v>13.0</v>
      </c>
      <c r="D114" s="430">
        <v>21.0</v>
      </c>
      <c r="E114" s="1073">
        <v>4.0</v>
      </c>
      <c r="F114" s="430">
        <v>3.0</v>
      </c>
      <c r="G114" s="430">
        <v>41.0</v>
      </c>
    </row>
    <row r="115">
      <c r="A115" s="1072" t="s">
        <v>2695</v>
      </c>
      <c r="B115" s="430">
        <v>1.0</v>
      </c>
      <c r="C115" s="430">
        <v>27.0</v>
      </c>
      <c r="D115" s="430">
        <v>38.0</v>
      </c>
      <c r="E115" s="1073">
        <v>6.0</v>
      </c>
      <c r="F115" s="430">
        <v>4.0</v>
      </c>
      <c r="G115" s="430">
        <v>76.0</v>
      </c>
    </row>
    <row r="116">
      <c r="A116" s="1077" t="s">
        <v>2179</v>
      </c>
      <c r="B116" s="430">
        <v>0.0</v>
      </c>
      <c r="C116" s="430">
        <v>10.0</v>
      </c>
      <c r="D116" s="430">
        <v>10.0</v>
      </c>
      <c r="E116" s="1073">
        <v>5.0</v>
      </c>
      <c r="F116" s="430">
        <v>2.0</v>
      </c>
      <c r="G116" s="430">
        <v>27.0</v>
      </c>
    </row>
    <row r="117">
      <c r="A117" s="1072" t="s">
        <v>3734</v>
      </c>
      <c r="B117" s="430">
        <v>0.0</v>
      </c>
      <c r="C117" s="430">
        <v>40.0</v>
      </c>
      <c r="D117" s="430">
        <v>76.0</v>
      </c>
      <c r="E117" s="1073">
        <v>16.0</v>
      </c>
      <c r="F117" s="430">
        <v>13.0</v>
      </c>
      <c r="G117" s="430">
        <v>145.0</v>
      </c>
    </row>
    <row r="118">
      <c r="A118" s="1072" t="s">
        <v>3735</v>
      </c>
      <c r="B118" s="430">
        <v>0.0</v>
      </c>
      <c r="C118" s="430">
        <v>172.0</v>
      </c>
      <c r="D118" s="430">
        <v>194.0</v>
      </c>
      <c r="E118" s="1073">
        <v>32.0</v>
      </c>
      <c r="F118" s="430">
        <v>26.0</v>
      </c>
      <c r="G118" s="430">
        <v>424.0</v>
      </c>
    </row>
    <row r="119">
      <c r="A119" s="1072" t="s">
        <v>2799</v>
      </c>
      <c r="B119" s="430">
        <v>0.0</v>
      </c>
      <c r="C119" s="430">
        <v>11.0</v>
      </c>
      <c r="D119" s="430">
        <v>21.0</v>
      </c>
      <c r="E119" s="1073">
        <v>4.0</v>
      </c>
      <c r="F119" s="430">
        <v>3.0</v>
      </c>
      <c r="G119" s="430">
        <v>39.0</v>
      </c>
    </row>
    <row r="120">
      <c r="A120" s="1072" t="s">
        <v>2706</v>
      </c>
      <c r="B120" s="430">
        <v>2.0</v>
      </c>
      <c r="C120" s="430">
        <v>89.0</v>
      </c>
      <c r="D120" s="430">
        <v>104.0</v>
      </c>
      <c r="E120" s="1073">
        <v>12.0</v>
      </c>
      <c r="F120" s="430">
        <v>10.0</v>
      </c>
      <c r="G120" s="430">
        <v>217.0</v>
      </c>
    </row>
    <row r="121">
      <c r="A121" s="107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74" t="s">
        <v>3693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7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72" t="s">
        <v>3693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72" t="s">
        <v>3736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72" t="s">
        <v>3737</v>
      </c>
      <c r="B126" s="427">
        <v>7.0</v>
      </c>
      <c r="C126" s="427">
        <v>453.0</v>
      </c>
      <c r="D126" s="1041">
        <v>740.0</v>
      </c>
      <c r="E126" s="427">
        <v>109.0</v>
      </c>
      <c r="F126" s="427">
        <v>154.0</v>
      </c>
      <c r="G126" s="1041">
        <v>1463.0</v>
      </c>
    </row>
    <row r="127">
      <c r="A127" s="1078" t="s">
        <v>3738</v>
      </c>
      <c r="B127" s="1073">
        <v>13.0</v>
      </c>
      <c r="C127" s="1073">
        <v>759.0</v>
      </c>
      <c r="D127" s="1079">
        <v>1167.0</v>
      </c>
      <c r="E127" s="1073">
        <v>186.0</v>
      </c>
      <c r="F127" s="1073">
        <v>258.0</v>
      </c>
      <c r="G127" s="1080">
        <v>2383.0</v>
      </c>
    </row>
    <row r="128">
      <c r="A128" s="1072" t="s">
        <v>3739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74" t="s">
        <v>3693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3740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6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3680</v>
      </c>
      <c r="B139" s="244">
        <v>9.0</v>
      </c>
    </row>
    <row r="140">
      <c r="A140" s="785" t="s">
        <v>3681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3682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3683</v>
      </c>
      <c r="B148" s="244">
        <v>3.0</v>
      </c>
    </row>
    <row r="149">
      <c r="A149" s="785" t="s">
        <v>3684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3685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3686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3687</v>
      </c>
      <c r="B160" s="244">
        <v>9.0</v>
      </c>
    </row>
    <row r="161">
      <c r="A161" s="785" t="s">
        <v>3688</v>
      </c>
      <c r="B161" s="244">
        <v>50.0</v>
      </c>
    </row>
    <row r="162">
      <c r="A162" s="785" t="s">
        <v>3689</v>
      </c>
      <c r="B162" s="244">
        <v>23.0</v>
      </c>
    </row>
    <row r="163">
      <c r="A163" s="785" t="s">
        <v>3690</v>
      </c>
      <c r="B163" s="244">
        <v>13.0</v>
      </c>
    </row>
    <row r="164">
      <c r="A164" s="785" t="s">
        <v>3691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3692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3738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3694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3695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3696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3697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3698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3699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3700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3701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3738</v>
      </c>
      <c r="B194" s="244">
        <v>981.0</v>
      </c>
    </row>
    <row r="195">
      <c r="A195" s="785" t="s">
        <v>3702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3703</v>
      </c>
      <c r="B197" s="244">
        <v>191.0</v>
      </c>
    </row>
    <row r="198">
      <c r="A198" s="785" t="s">
        <v>3704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3705</v>
      </c>
      <c r="B200" s="244">
        <v>13.0</v>
      </c>
    </row>
    <row r="201">
      <c r="A201" s="785" t="s">
        <v>3706</v>
      </c>
      <c r="B201" s="244">
        <v>50.0</v>
      </c>
    </row>
    <row r="202">
      <c r="A202" s="785" t="s">
        <v>3707</v>
      </c>
      <c r="B202" s="244">
        <v>111.0</v>
      </c>
    </row>
    <row r="203">
      <c r="A203" s="785" t="s">
        <v>3708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3709</v>
      </c>
      <c r="B206" s="244">
        <v>6.0</v>
      </c>
    </row>
    <row r="207">
      <c r="A207" s="785" t="s">
        <v>3710</v>
      </c>
      <c r="B207" s="244">
        <v>16.0</v>
      </c>
    </row>
    <row r="208">
      <c r="A208" s="785" t="s">
        <v>3711</v>
      </c>
      <c r="B208" s="244">
        <v>61.0</v>
      </c>
    </row>
    <row r="209">
      <c r="A209" s="785" t="s">
        <v>3712</v>
      </c>
      <c r="B209" s="244">
        <v>20.0</v>
      </c>
    </row>
    <row r="210">
      <c r="A210" s="785" t="s">
        <v>3713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3714</v>
      </c>
      <c r="B212" s="244">
        <v>84.0</v>
      </c>
    </row>
    <row r="213">
      <c r="A213" s="785" t="s">
        <v>3715</v>
      </c>
      <c r="B213" s="244">
        <v>67.0</v>
      </c>
    </row>
    <row r="214">
      <c r="A214" s="785" t="s">
        <v>3716</v>
      </c>
      <c r="B214" s="244">
        <v>11.0</v>
      </c>
    </row>
    <row r="215">
      <c r="A215" s="785" t="s">
        <v>3717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3718</v>
      </c>
      <c r="B217" s="244">
        <v>14.0</v>
      </c>
    </row>
    <row r="218">
      <c r="A218" s="785" t="s">
        <v>3719</v>
      </c>
      <c r="B218" s="244">
        <v>123.0</v>
      </c>
    </row>
    <row r="219">
      <c r="A219" s="785" t="s">
        <v>3720</v>
      </c>
      <c r="B219" s="244">
        <v>19.0</v>
      </c>
    </row>
    <row r="220">
      <c r="A220" s="785" t="s">
        <v>3721</v>
      </c>
      <c r="B220" s="244">
        <v>89.0</v>
      </c>
    </row>
    <row r="221">
      <c r="A221" s="785" t="s">
        <v>3722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3738</v>
      </c>
      <c r="B224" s="246">
        <v>1520.0</v>
      </c>
    </row>
    <row r="225">
      <c r="A225" s="785" t="s">
        <v>3723</v>
      </c>
      <c r="B225" s="244">
        <v>31.0</v>
      </c>
    </row>
    <row r="226">
      <c r="A226" s="785" t="s">
        <v>3724</v>
      </c>
      <c r="B226" s="244">
        <v>18.0</v>
      </c>
    </row>
    <row r="227">
      <c r="A227" s="785" t="s">
        <v>3725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3726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3727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3728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3729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3730</v>
      </c>
      <c r="B241" s="244">
        <v>25.0</v>
      </c>
    </row>
    <row r="242">
      <c r="A242" s="785" t="s">
        <v>3731</v>
      </c>
      <c r="B242" s="244">
        <v>57.0</v>
      </c>
    </row>
    <row r="243">
      <c r="A243" s="785" t="s">
        <v>3732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3254</v>
      </c>
      <c r="B245" s="244">
        <v>45.0</v>
      </c>
    </row>
    <row r="246">
      <c r="A246" s="785" t="s">
        <v>3733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3734</v>
      </c>
      <c r="B249" s="244">
        <v>25.0</v>
      </c>
    </row>
    <row r="250">
      <c r="A250" s="785" t="s">
        <v>3735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3738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3738</v>
      </c>
      <c r="B256" s="244">
        <v>576.0</v>
      </c>
    </row>
    <row r="257">
      <c r="A257" s="785" t="s">
        <v>3736</v>
      </c>
      <c r="B257" s="244">
        <v>150.0</v>
      </c>
    </row>
    <row r="258">
      <c r="A258" s="785" t="s">
        <v>3737</v>
      </c>
      <c r="B258" s="244">
        <v>179.0</v>
      </c>
    </row>
    <row r="259">
      <c r="A259" s="785" t="s">
        <v>3738</v>
      </c>
      <c r="B259" s="244">
        <v>329.0</v>
      </c>
    </row>
    <row r="260">
      <c r="A260" s="1081"/>
      <c r="B260" s="246"/>
    </row>
    <row r="261">
      <c r="A261" s="785" t="s">
        <v>3741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3680</v>
      </c>
      <c r="B269" s="244">
        <v>0.0</v>
      </c>
    </row>
    <row r="270">
      <c r="A270" s="785" t="s">
        <v>3681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3682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3683</v>
      </c>
      <c r="B278" s="244">
        <v>1.0</v>
      </c>
    </row>
    <row r="279">
      <c r="A279" s="785" t="s">
        <v>3684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3685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3686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3687</v>
      </c>
      <c r="B290" s="244">
        <v>2.0</v>
      </c>
    </row>
    <row r="291">
      <c r="A291" s="785" t="s">
        <v>3688</v>
      </c>
      <c r="B291" s="244">
        <v>4.0</v>
      </c>
    </row>
    <row r="292">
      <c r="A292" s="785" t="s">
        <v>3689</v>
      </c>
      <c r="B292" s="244">
        <v>2.0</v>
      </c>
    </row>
    <row r="293">
      <c r="A293" s="785" t="s">
        <v>3690</v>
      </c>
      <c r="B293" s="244">
        <v>1.0</v>
      </c>
    </row>
    <row r="294">
      <c r="A294" s="785" t="s">
        <v>3691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3692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3738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3694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3695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3696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3697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3698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3699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3700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3701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3738</v>
      </c>
      <c r="B324" s="244">
        <v>139.0</v>
      </c>
    </row>
    <row r="325">
      <c r="A325" s="785" t="s">
        <v>3702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3703</v>
      </c>
      <c r="B327" s="244">
        <v>11.0</v>
      </c>
    </row>
    <row r="328">
      <c r="A328" s="785" t="s">
        <v>3704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3705</v>
      </c>
      <c r="B330" s="244">
        <v>14.0</v>
      </c>
    </row>
    <row r="331">
      <c r="A331" s="785" t="s">
        <v>3706</v>
      </c>
      <c r="B331" s="244">
        <v>0.0</v>
      </c>
    </row>
    <row r="332">
      <c r="A332" s="785" t="s">
        <v>3707</v>
      </c>
      <c r="B332" s="244">
        <v>1.0</v>
      </c>
    </row>
    <row r="333">
      <c r="A333" s="785" t="s">
        <v>3708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3709</v>
      </c>
      <c r="B336" s="244">
        <v>2.0</v>
      </c>
    </row>
    <row r="337">
      <c r="A337" s="785" t="s">
        <v>3710</v>
      </c>
      <c r="B337" s="244">
        <v>0.0</v>
      </c>
    </row>
    <row r="338">
      <c r="A338" s="785" t="s">
        <v>3711</v>
      </c>
      <c r="B338" s="244">
        <v>4.0</v>
      </c>
    </row>
    <row r="339">
      <c r="A339" s="785" t="s">
        <v>3712</v>
      </c>
      <c r="B339" s="244">
        <v>0.0</v>
      </c>
    </row>
    <row r="340">
      <c r="A340" s="785" t="s">
        <v>3713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3714</v>
      </c>
      <c r="B342" s="244">
        <v>5.0</v>
      </c>
    </row>
    <row r="343">
      <c r="A343" s="785" t="s">
        <v>3715</v>
      </c>
      <c r="B343" s="244">
        <v>4.0</v>
      </c>
    </row>
    <row r="344">
      <c r="A344" s="785" t="s">
        <v>3716</v>
      </c>
      <c r="B344" s="244">
        <v>0.0</v>
      </c>
    </row>
    <row r="345">
      <c r="A345" s="785" t="s">
        <v>3717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3718</v>
      </c>
      <c r="B347" s="244">
        <v>0.0</v>
      </c>
    </row>
    <row r="348">
      <c r="A348" s="785" t="s">
        <v>3719</v>
      </c>
      <c r="B348" s="244">
        <v>38.0</v>
      </c>
    </row>
    <row r="349">
      <c r="A349" s="785" t="s">
        <v>3720</v>
      </c>
      <c r="B349" s="244">
        <v>6.0</v>
      </c>
    </row>
    <row r="350">
      <c r="A350" s="785" t="s">
        <v>3721</v>
      </c>
      <c r="B350" s="244">
        <v>4.0</v>
      </c>
    </row>
    <row r="351">
      <c r="A351" s="785" t="s">
        <v>3722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3738</v>
      </c>
      <c r="B354" s="244">
        <v>199.0</v>
      </c>
    </row>
    <row r="355">
      <c r="A355" s="785" t="s">
        <v>3723</v>
      </c>
      <c r="B355" s="244">
        <v>14.0</v>
      </c>
    </row>
    <row r="356">
      <c r="A356" s="785" t="s">
        <v>3724</v>
      </c>
      <c r="B356" s="244">
        <v>5.0</v>
      </c>
    </row>
    <row r="357">
      <c r="A357" s="785" t="s">
        <v>3725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3726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3727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3728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3729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3730</v>
      </c>
      <c r="B371" s="244">
        <v>9.0</v>
      </c>
    </row>
    <row r="372">
      <c r="A372" s="785" t="s">
        <v>3731</v>
      </c>
      <c r="B372" s="244">
        <v>1.0</v>
      </c>
    </row>
    <row r="373">
      <c r="A373" s="785" t="s">
        <v>3732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3254</v>
      </c>
      <c r="B375" s="244">
        <v>10.0</v>
      </c>
    </row>
    <row r="376">
      <c r="A376" s="785" t="s">
        <v>3733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3734</v>
      </c>
      <c r="B379" s="244">
        <v>17.0</v>
      </c>
    </row>
    <row r="380">
      <c r="A380" s="785" t="s">
        <v>3735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3738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3738</v>
      </c>
      <c r="B386" s="244">
        <v>132.0</v>
      </c>
    </row>
    <row r="387">
      <c r="A387" s="785" t="s">
        <v>3736</v>
      </c>
      <c r="B387" s="244">
        <v>47.0</v>
      </c>
    </row>
    <row r="388">
      <c r="A388" s="785" t="s">
        <v>3737</v>
      </c>
      <c r="B388" s="244">
        <v>58.0</v>
      </c>
    </row>
    <row r="389">
      <c r="A389" s="785" t="s">
        <v>3738</v>
      </c>
      <c r="B389" s="244">
        <v>105.0</v>
      </c>
    </row>
    <row r="390">
      <c r="A390" s="785" t="s">
        <v>3739</v>
      </c>
      <c r="B390" s="244">
        <v>0.0</v>
      </c>
    </row>
    <row r="391">
      <c r="A391" s="785" t="s">
        <v>3738</v>
      </c>
      <c r="B391" s="244">
        <v>0.0</v>
      </c>
    </row>
    <row r="392">
      <c r="A392" s="785" t="s">
        <v>3740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82" t="s">
        <v>2232</v>
      </c>
      <c r="B1" s="375"/>
      <c r="C1" s="375"/>
      <c r="D1" s="375"/>
      <c r="E1" s="606" t="s">
        <v>2117</v>
      </c>
      <c r="F1" s="606" t="s">
        <v>3742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83" t="s">
        <v>1147</v>
      </c>
      <c r="B3" s="1084">
        <v>4259.0</v>
      </c>
      <c r="C3" s="1085"/>
      <c r="D3" s="1086" t="s">
        <v>1147</v>
      </c>
      <c r="E3" s="83"/>
      <c r="F3" s="1085"/>
      <c r="G3" s="1085"/>
      <c r="H3" s="1085"/>
      <c r="I3" s="1085"/>
    </row>
    <row r="4">
      <c r="A4" s="1083" t="s">
        <v>1149</v>
      </c>
      <c r="B4" s="1087">
        <v>36.0</v>
      </c>
      <c r="C4" s="1088"/>
      <c r="D4" s="1089" t="s">
        <v>3743</v>
      </c>
      <c r="E4" s="1090"/>
      <c r="F4" s="1091" t="s">
        <v>210</v>
      </c>
      <c r="G4" s="1088"/>
      <c r="H4" s="1088"/>
      <c r="I4" s="1088"/>
    </row>
    <row r="5">
      <c r="A5" s="1089" t="s">
        <v>1150</v>
      </c>
      <c r="B5" s="1092">
        <v>72.0</v>
      </c>
      <c r="C5" s="1093"/>
      <c r="D5" s="1094" t="s">
        <v>2246</v>
      </c>
      <c r="E5" s="1090"/>
      <c r="F5" s="1095"/>
      <c r="G5" s="1093"/>
      <c r="H5" s="1093"/>
      <c r="I5" s="1093"/>
    </row>
    <row r="6">
      <c r="A6" s="1083" t="s">
        <v>514</v>
      </c>
      <c r="B6" s="1084">
        <v>10.0</v>
      </c>
      <c r="C6" s="1085"/>
      <c r="D6" s="1083" t="s">
        <v>3744</v>
      </c>
      <c r="E6" s="1096"/>
      <c r="F6" s="1097" t="s">
        <v>210</v>
      </c>
      <c r="G6" s="1085"/>
      <c r="H6" s="1085"/>
      <c r="I6" s="1085"/>
    </row>
    <row r="7">
      <c r="A7" s="1083" t="s">
        <v>1151</v>
      </c>
      <c r="B7" s="1084" t="s">
        <v>29</v>
      </c>
      <c r="C7" s="1085"/>
      <c r="D7" s="1098"/>
      <c r="E7" s="1098"/>
      <c r="F7" s="1085"/>
      <c r="G7" s="1085"/>
      <c r="H7" s="1085"/>
      <c r="I7" s="1085"/>
    </row>
    <row r="8">
      <c r="A8" s="1083" t="s">
        <v>1152</v>
      </c>
      <c r="B8" s="1084">
        <v>10.0</v>
      </c>
    </row>
    <row r="9">
      <c r="A9" s="1083" t="s">
        <v>771</v>
      </c>
      <c r="B9" s="1084" t="s">
        <v>29</v>
      </c>
    </row>
    <row r="10">
      <c r="A10" s="1083" t="s">
        <v>1153</v>
      </c>
      <c r="B10" s="1084">
        <v>563.0</v>
      </c>
    </row>
    <row r="11">
      <c r="A11" s="1083" t="s">
        <v>1154</v>
      </c>
      <c r="B11" s="1084" t="s">
        <v>29</v>
      </c>
    </row>
    <row r="12">
      <c r="A12" s="1083" t="s">
        <v>282</v>
      </c>
      <c r="B12" s="1084">
        <v>46.0</v>
      </c>
    </row>
    <row r="13">
      <c r="A13" s="1083" t="s">
        <v>1155</v>
      </c>
      <c r="B13" s="1084" t="s">
        <v>29</v>
      </c>
    </row>
    <row r="14">
      <c r="A14" s="1083" t="s">
        <v>423</v>
      </c>
      <c r="B14" s="1084">
        <v>29.0</v>
      </c>
    </row>
    <row r="15">
      <c r="A15" s="1083" t="s">
        <v>1156</v>
      </c>
      <c r="B15" s="1084">
        <v>26.0</v>
      </c>
    </row>
    <row r="16">
      <c r="A16" s="1083" t="s">
        <v>1157</v>
      </c>
      <c r="B16" s="1084" t="s">
        <v>29</v>
      </c>
    </row>
    <row r="17">
      <c r="A17" s="1083" t="s">
        <v>1158</v>
      </c>
      <c r="B17" s="1084">
        <v>19.0</v>
      </c>
    </row>
    <row r="18">
      <c r="A18" s="1083" t="s">
        <v>1159</v>
      </c>
      <c r="B18" s="1084">
        <v>176.0</v>
      </c>
    </row>
    <row r="19">
      <c r="A19" s="1083" t="s">
        <v>558</v>
      </c>
      <c r="B19" s="1084">
        <v>139.0</v>
      </c>
    </row>
    <row r="20">
      <c r="A20" s="1083" t="s">
        <v>291</v>
      </c>
      <c r="B20" s="1084" t="s">
        <v>29</v>
      </c>
    </row>
    <row r="21">
      <c r="A21" s="1083" t="s">
        <v>1160</v>
      </c>
      <c r="B21" s="1084">
        <v>154.0</v>
      </c>
    </row>
    <row r="22">
      <c r="A22" s="1083" t="s">
        <v>1161</v>
      </c>
      <c r="B22" s="1084" t="s">
        <v>29</v>
      </c>
    </row>
    <row r="23">
      <c r="A23" s="1083" t="s">
        <v>1162</v>
      </c>
      <c r="B23" s="1084" t="s">
        <v>29</v>
      </c>
    </row>
    <row r="24">
      <c r="A24" s="1083" t="s">
        <v>1163</v>
      </c>
      <c r="B24" s="1084">
        <v>95.0</v>
      </c>
    </row>
    <row r="25">
      <c r="A25" s="1083" t="s">
        <v>66</v>
      </c>
      <c r="B25" s="1084">
        <v>20.0</v>
      </c>
    </row>
    <row r="26">
      <c r="A26" s="1083" t="s">
        <v>1164</v>
      </c>
      <c r="B26" s="1084" t="s">
        <v>29</v>
      </c>
    </row>
    <row r="27">
      <c r="A27" s="1083" t="s">
        <v>224</v>
      </c>
      <c r="B27" s="1084">
        <v>30.0</v>
      </c>
    </row>
    <row r="28">
      <c r="A28" s="1083" t="s">
        <v>3745</v>
      </c>
      <c r="B28" s="1084">
        <v>228.0</v>
      </c>
    </row>
    <row r="29">
      <c r="A29" s="1083" t="s">
        <v>369</v>
      </c>
      <c r="B29" s="1084" t="s">
        <v>29</v>
      </c>
    </row>
    <row r="30">
      <c r="A30" s="1083" t="s">
        <v>176</v>
      </c>
      <c r="B30" s="1084">
        <v>51.0</v>
      </c>
    </row>
    <row r="31">
      <c r="A31" s="1083" t="s">
        <v>1166</v>
      </c>
      <c r="B31" s="1084" t="s">
        <v>29</v>
      </c>
    </row>
    <row r="32">
      <c r="A32" s="1083" t="s">
        <v>74</v>
      </c>
      <c r="B32" s="1084" t="s">
        <v>29</v>
      </c>
    </row>
    <row r="33">
      <c r="A33" s="1083" t="s">
        <v>1167</v>
      </c>
      <c r="B33" s="1084" t="s">
        <v>29</v>
      </c>
    </row>
    <row r="34">
      <c r="A34" s="1083" t="s">
        <v>303</v>
      </c>
      <c r="B34" s="1084" t="s">
        <v>29</v>
      </c>
    </row>
    <row r="35">
      <c r="A35" s="1083" t="s">
        <v>1168</v>
      </c>
      <c r="B35" s="1084">
        <v>237.0</v>
      </c>
    </row>
    <row r="36">
      <c r="A36" s="1083" t="s">
        <v>1169</v>
      </c>
      <c r="B36" s="1084">
        <v>28.0</v>
      </c>
    </row>
    <row r="37">
      <c r="A37" s="1083" t="s">
        <v>309</v>
      </c>
      <c r="B37" s="1084">
        <v>58.0</v>
      </c>
    </row>
    <row r="38">
      <c r="A38" s="1083" t="s">
        <v>1170</v>
      </c>
      <c r="B38" s="1084" t="s">
        <v>29</v>
      </c>
    </row>
    <row r="39">
      <c r="A39" s="1083" t="s">
        <v>185</v>
      </c>
      <c r="B39" s="1084">
        <v>13.0</v>
      </c>
    </row>
    <row r="40">
      <c r="A40" s="1083" t="s">
        <v>1171</v>
      </c>
      <c r="B40" s="1084">
        <v>13.0</v>
      </c>
    </row>
    <row r="41">
      <c r="A41" s="1083" t="s">
        <v>1172</v>
      </c>
      <c r="B41" s="1084" t="s">
        <v>29</v>
      </c>
    </row>
    <row r="42">
      <c r="A42" s="1083" t="s">
        <v>803</v>
      </c>
      <c r="B42" s="1084" t="s">
        <v>29</v>
      </c>
    </row>
    <row r="43">
      <c r="A43" s="1083" t="s">
        <v>189</v>
      </c>
      <c r="B43" s="1084" t="s">
        <v>29</v>
      </c>
    </row>
    <row r="44">
      <c r="A44" s="1083" t="s">
        <v>1173</v>
      </c>
      <c r="B44" s="1084">
        <v>52.0</v>
      </c>
    </row>
    <row r="45">
      <c r="A45" s="1083" t="s">
        <v>583</v>
      </c>
      <c r="B45" s="1084">
        <v>32.0</v>
      </c>
    </row>
    <row r="46">
      <c r="A46" s="1083" t="s">
        <v>1174</v>
      </c>
      <c r="B46" s="1084">
        <v>228.0</v>
      </c>
    </row>
    <row r="47">
      <c r="A47" s="1083" t="s">
        <v>1175</v>
      </c>
      <c r="B47" s="1084">
        <v>48.0</v>
      </c>
    </row>
    <row r="48">
      <c r="A48" s="1083" t="s">
        <v>1176</v>
      </c>
      <c r="B48" s="1084">
        <v>23.0</v>
      </c>
    </row>
    <row r="49">
      <c r="A49" s="1083" t="s">
        <v>741</v>
      </c>
      <c r="B49" s="1084" t="s">
        <v>29</v>
      </c>
    </row>
    <row r="50">
      <c r="A50" s="1083" t="s">
        <v>1177</v>
      </c>
      <c r="B50" s="1084">
        <v>257.0</v>
      </c>
      <c r="C50" s="1099"/>
      <c r="D50" s="1085"/>
      <c r="E50" s="1085"/>
      <c r="F50" s="1085"/>
      <c r="G50" s="1099"/>
      <c r="H50" s="1085"/>
      <c r="I50" s="1099"/>
      <c r="J50" s="1085"/>
      <c r="K50" s="1085"/>
    </row>
    <row r="51">
      <c r="A51" s="1083" t="s">
        <v>1178</v>
      </c>
      <c r="B51" s="1084">
        <v>14.0</v>
      </c>
    </row>
    <row r="52">
      <c r="A52" s="1083" t="s">
        <v>1179</v>
      </c>
      <c r="B52" s="1084" t="s">
        <v>29</v>
      </c>
    </row>
    <row r="53">
      <c r="A53" s="1083" t="s">
        <v>538</v>
      </c>
      <c r="B53" s="1084">
        <v>10.0</v>
      </c>
    </row>
    <row r="54">
      <c r="A54" s="1083" t="s">
        <v>1180</v>
      </c>
      <c r="B54" s="1084">
        <v>14.0</v>
      </c>
    </row>
    <row r="55">
      <c r="A55" s="1083" t="s">
        <v>1181</v>
      </c>
      <c r="B55" s="1084" t="s">
        <v>29</v>
      </c>
    </row>
    <row r="56">
      <c r="A56" s="1083" t="s">
        <v>540</v>
      </c>
      <c r="B56" s="1084">
        <v>24.0</v>
      </c>
    </row>
    <row r="57">
      <c r="A57" s="1083" t="s">
        <v>1182</v>
      </c>
      <c r="B57" s="1084" t="s">
        <v>29</v>
      </c>
    </row>
    <row r="58">
      <c r="A58" s="1083" t="s">
        <v>1183</v>
      </c>
      <c r="B58" s="1084" t="s">
        <v>29</v>
      </c>
    </row>
    <row r="59">
      <c r="A59" s="1083" t="s">
        <v>1184</v>
      </c>
      <c r="B59" s="108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10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10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10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10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10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10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10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10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10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10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10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10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10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10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10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10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10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10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10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10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10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10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10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10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10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10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10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10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10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10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10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10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10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10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10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10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10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10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10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10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10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10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10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10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10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10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10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10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10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10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10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10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10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10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10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10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10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10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10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10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10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10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10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10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10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10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10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10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10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10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10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10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10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10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10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10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10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10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10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10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10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10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10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10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10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10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10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10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10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10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10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10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10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10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10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10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10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10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10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10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10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10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10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10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10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10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10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10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10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10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10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10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10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10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10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10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10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10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10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10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10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10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10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10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10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10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10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10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10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10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10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10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10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10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10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10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10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10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10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10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10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10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10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10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10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10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10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10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10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10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10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10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10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10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10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10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10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10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10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10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10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10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10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10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10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10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10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10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10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10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10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10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10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10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10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10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10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10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10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10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10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10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10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10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10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10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10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10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103">
        <f>if(VLOOKUP($A97,'NE Data'!$A$3:$B$97,2,FALSE)="--","NULL",VLOOKUP($A97,'NE Data'!$A$3:$B$97,2,FALSE))</f>
        <v>3534</v>
      </c>
      <c r="D97" s="1104">
        <f>AVERAGE(D3:D95)</f>
        <v>1.696236559</v>
      </c>
      <c r="E97" s="1105">
        <f>if(VLOOKUP($A97,'NE Data'!$A$3:$G$97,3,FALSE)="--","NULL",VLOOKUP($A97,'NE Data'!$A$3:$G$97,3,FALSE))</f>
        <v>1236</v>
      </c>
      <c r="F97" s="110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10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3746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3747</v>
      </c>
      <c r="C2" s="55" t="s">
        <v>3748</v>
      </c>
      <c r="D2" s="55" t="s">
        <v>3749</v>
      </c>
      <c r="E2" s="55" t="s">
        <v>3750</v>
      </c>
      <c r="F2" s="55" t="s">
        <v>3751</v>
      </c>
      <c r="G2" s="55" t="s">
        <v>3752</v>
      </c>
    </row>
    <row r="3">
      <c r="A3" s="1109" t="s">
        <v>267</v>
      </c>
      <c r="B3" s="1110">
        <v>67.0</v>
      </c>
      <c r="C3" s="111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9" t="s">
        <v>1187</v>
      </c>
      <c r="B4" s="1110" t="s">
        <v>3753</v>
      </c>
      <c r="C4" s="1110" t="s">
        <v>3753</v>
      </c>
      <c r="D4" s="244" t="s">
        <v>3753</v>
      </c>
      <c r="E4" s="244" t="s">
        <v>3753</v>
      </c>
      <c r="F4" s="244" t="s">
        <v>3753</v>
      </c>
      <c r="G4" s="244" t="s">
        <v>3753</v>
      </c>
      <c r="I4" s="62" t="str">
        <f t="shared" si="1"/>
        <v>#VALUE!</v>
      </c>
    </row>
    <row r="5">
      <c r="A5" s="1109" t="s">
        <v>1188</v>
      </c>
      <c r="B5" s="1110" t="s">
        <v>3753</v>
      </c>
      <c r="C5" s="1110" t="s">
        <v>3753</v>
      </c>
      <c r="D5" s="244" t="s">
        <v>3753</v>
      </c>
      <c r="E5" s="244" t="s">
        <v>3753</v>
      </c>
      <c r="F5" s="244" t="s">
        <v>3753</v>
      </c>
      <c r="G5" s="244" t="s">
        <v>3753</v>
      </c>
      <c r="I5" s="62" t="str">
        <f t="shared" si="1"/>
        <v>#VALUE!</v>
      </c>
    </row>
    <row r="6">
      <c r="A6" s="1109" t="s">
        <v>1189</v>
      </c>
      <c r="B6" s="1110" t="s">
        <v>3753</v>
      </c>
      <c r="C6" s="1110" t="s">
        <v>3753</v>
      </c>
      <c r="D6" s="244" t="s">
        <v>3753</v>
      </c>
      <c r="E6" s="244" t="s">
        <v>3753</v>
      </c>
      <c r="F6" s="244" t="s">
        <v>3753</v>
      </c>
      <c r="G6" s="244" t="s">
        <v>3753</v>
      </c>
      <c r="I6" s="62" t="str">
        <f t="shared" si="1"/>
        <v>#VALUE!</v>
      </c>
    </row>
    <row r="7">
      <c r="A7" s="1109" t="s">
        <v>514</v>
      </c>
      <c r="B7" s="1110" t="s">
        <v>3753</v>
      </c>
      <c r="C7" s="1110" t="s">
        <v>3753</v>
      </c>
      <c r="D7" s="244" t="s">
        <v>3753</v>
      </c>
      <c r="E7" s="244" t="s">
        <v>3753</v>
      </c>
      <c r="F7" s="244" t="s">
        <v>3753</v>
      </c>
      <c r="G7" s="244" t="s">
        <v>3753</v>
      </c>
      <c r="I7" s="62" t="str">
        <f t="shared" si="1"/>
        <v>#VALUE!</v>
      </c>
    </row>
    <row r="8">
      <c r="A8" s="1109" t="s">
        <v>151</v>
      </c>
      <c r="B8" s="1110" t="s">
        <v>3753</v>
      </c>
      <c r="C8" s="1110" t="s">
        <v>3753</v>
      </c>
      <c r="D8" s="244" t="s">
        <v>3753</v>
      </c>
      <c r="E8" s="244" t="s">
        <v>3753</v>
      </c>
      <c r="F8" s="244" t="s">
        <v>3753</v>
      </c>
      <c r="G8" s="244" t="s">
        <v>3753</v>
      </c>
      <c r="I8" s="62" t="str">
        <f t="shared" si="1"/>
        <v>#VALUE!</v>
      </c>
    </row>
    <row r="9">
      <c r="A9" s="1109" t="s">
        <v>1190</v>
      </c>
      <c r="B9" s="1110">
        <v>18.0</v>
      </c>
      <c r="C9" s="1110" t="s">
        <v>3753</v>
      </c>
      <c r="D9" s="244">
        <v>13.0</v>
      </c>
      <c r="E9" s="244" t="s">
        <v>3753</v>
      </c>
      <c r="F9" s="244" t="s">
        <v>3753</v>
      </c>
      <c r="G9" s="244" t="s">
        <v>3753</v>
      </c>
      <c r="I9" s="62" t="str">
        <f t="shared" si="1"/>
        <v>#VALUE!</v>
      </c>
    </row>
    <row r="10">
      <c r="A10" s="1109" t="s">
        <v>761</v>
      </c>
      <c r="B10" s="1110" t="s">
        <v>3753</v>
      </c>
      <c r="C10" s="1110" t="s">
        <v>3753</v>
      </c>
      <c r="D10" s="244" t="s">
        <v>3753</v>
      </c>
      <c r="E10" s="244" t="s">
        <v>3753</v>
      </c>
      <c r="F10" s="244" t="s">
        <v>3753</v>
      </c>
      <c r="G10" s="244" t="s">
        <v>3753</v>
      </c>
      <c r="I10" s="62" t="str">
        <f t="shared" si="1"/>
        <v>#VALUE!</v>
      </c>
    </row>
    <row r="11">
      <c r="A11" s="1109" t="s">
        <v>545</v>
      </c>
      <c r="B11" s="1110" t="s">
        <v>3753</v>
      </c>
      <c r="C11" s="1110" t="s">
        <v>3753</v>
      </c>
      <c r="D11" s="244" t="s">
        <v>3753</v>
      </c>
      <c r="E11" s="244" t="s">
        <v>3753</v>
      </c>
      <c r="F11" s="244" t="s">
        <v>3753</v>
      </c>
      <c r="G11" s="244" t="s">
        <v>3753</v>
      </c>
      <c r="I11" s="62" t="str">
        <f t="shared" si="1"/>
        <v>#VALUE!</v>
      </c>
    </row>
    <row r="12">
      <c r="A12" s="1109" t="s">
        <v>1191</v>
      </c>
      <c r="B12" s="1111">
        <v>107.0</v>
      </c>
      <c r="C12" s="111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9" t="s">
        <v>1192</v>
      </c>
      <c r="B13" s="1110" t="s">
        <v>3753</v>
      </c>
      <c r="C13" s="1110" t="s">
        <v>3753</v>
      </c>
      <c r="D13" s="244" t="s">
        <v>3753</v>
      </c>
      <c r="E13" s="244" t="s">
        <v>3753</v>
      </c>
      <c r="F13" s="244" t="s">
        <v>3753</v>
      </c>
      <c r="G13" s="244" t="s">
        <v>3753</v>
      </c>
      <c r="I13" s="62" t="str">
        <f t="shared" si="1"/>
        <v>#VALUE!</v>
      </c>
    </row>
    <row r="14">
      <c r="A14" s="1109" t="s">
        <v>36</v>
      </c>
      <c r="B14" s="1110">
        <v>18.0</v>
      </c>
      <c r="C14" s="1110" t="s">
        <v>3753</v>
      </c>
      <c r="D14" s="244" t="s">
        <v>3753</v>
      </c>
      <c r="E14" s="244">
        <v>13.0</v>
      </c>
      <c r="F14" s="244" t="s">
        <v>3753</v>
      </c>
      <c r="G14" s="244" t="s">
        <v>3753</v>
      </c>
      <c r="I14" s="62" t="str">
        <f t="shared" si="1"/>
        <v>#VALUE!</v>
      </c>
    </row>
    <row r="15">
      <c r="A15" s="1109" t="s">
        <v>547</v>
      </c>
      <c r="B15" s="1110">
        <v>23.0</v>
      </c>
      <c r="C15" s="1110">
        <v>16.0</v>
      </c>
      <c r="D15" s="244" t="s">
        <v>3753</v>
      </c>
      <c r="E15" s="244">
        <v>17.0</v>
      </c>
      <c r="F15" s="244" t="s">
        <v>3753</v>
      </c>
      <c r="G15" s="244" t="s">
        <v>3753</v>
      </c>
      <c r="I15" s="62" t="str">
        <f t="shared" si="1"/>
        <v>#VALUE!</v>
      </c>
    </row>
    <row r="16">
      <c r="A16" s="1109" t="s">
        <v>650</v>
      </c>
      <c r="B16" s="1110" t="s">
        <v>3753</v>
      </c>
      <c r="C16" s="1110" t="s">
        <v>3753</v>
      </c>
      <c r="D16" s="244" t="s">
        <v>3753</v>
      </c>
      <c r="E16" s="244" t="s">
        <v>3753</v>
      </c>
      <c r="F16" s="244" t="s">
        <v>3753</v>
      </c>
      <c r="G16" s="244" t="s">
        <v>3753</v>
      </c>
      <c r="I16" s="62" t="str">
        <f t="shared" si="1"/>
        <v>#VALUE!</v>
      </c>
    </row>
    <row r="17">
      <c r="A17" s="1109" t="s">
        <v>693</v>
      </c>
      <c r="B17" s="1110" t="s">
        <v>3753</v>
      </c>
      <c r="C17" s="1110" t="s">
        <v>3753</v>
      </c>
      <c r="D17" s="244" t="s">
        <v>3753</v>
      </c>
      <c r="E17" s="244" t="s">
        <v>3753</v>
      </c>
      <c r="F17" s="244" t="s">
        <v>3753</v>
      </c>
      <c r="G17" s="244" t="s">
        <v>3753</v>
      </c>
      <c r="I17" s="62" t="str">
        <f t="shared" si="1"/>
        <v>#VALUE!</v>
      </c>
    </row>
    <row r="18">
      <c r="A18" s="1109" t="s">
        <v>1193</v>
      </c>
      <c r="B18" s="1110" t="s">
        <v>3753</v>
      </c>
      <c r="C18" s="1110" t="s">
        <v>3753</v>
      </c>
      <c r="D18" s="244" t="s">
        <v>3753</v>
      </c>
      <c r="E18" s="244" t="s">
        <v>3753</v>
      </c>
      <c r="F18" s="244" t="s">
        <v>3753</v>
      </c>
      <c r="G18" s="244" t="s">
        <v>3753</v>
      </c>
      <c r="I18" s="62" t="str">
        <f t="shared" si="1"/>
        <v>#VALUE!</v>
      </c>
    </row>
    <row r="19">
      <c r="A19" s="1109" t="s">
        <v>277</v>
      </c>
      <c r="B19" s="1110">
        <v>19.0</v>
      </c>
      <c r="C19" s="1110" t="s">
        <v>3753</v>
      </c>
      <c r="D19" s="244" t="s">
        <v>3753</v>
      </c>
      <c r="E19" s="244">
        <v>14.0</v>
      </c>
      <c r="F19" s="244" t="s">
        <v>3753</v>
      </c>
      <c r="G19" s="244">
        <v>25.0</v>
      </c>
      <c r="I19" s="62" t="str">
        <f t="shared" si="1"/>
        <v>#VALUE!</v>
      </c>
    </row>
    <row r="20">
      <c r="A20" s="1109" t="s">
        <v>43</v>
      </c>
      <c r="B20" s="1110" t="s">
        <v>3753</v>
      </c>
      <c r="C20" s="1110" t="s">
        <v>3753</v>
      </c>
      <c r="D20" s="244" t="s">
        <v>3753</v>
      </c>
      <c r="E20" s="244" t="s">
        <v>3753</v>
      </c>
      <c r="F20" s="244" t="s">
        <v>3753</v>
      </c>
      <c r="G20" s="244" t="s">
        <v>3753</v>
      </c>
      <c r="I20" s="62" t="str">
        <f t="shared" si="1"/>
        <v>#VALUE!</v>
      </c>
    </row>
    <row r="21">
      <c r="A21" s="1109" t="s">
        <v>1194</v>
      </c>
      <c r="B21" s="1110">
        <v>15.0</v>
      </c>
      <c r="C21" s="1110" t="s">
        <v>3753</v>
      </c>
      <c r="D21" s="244">
        <v>10.0</v>
      </c>
      <c r="E21" s="244" t="s">
        <v>3753</v>
      </c>
      <c r="F21" s="244" t="s">
        <v>3753</v>
      </c>
      <c r="G21" s="244" t="s">
        <v>3753</v>
      </c>
      <c r="I21" s="62" t="str">
        <f t="shared" si="1"/>
        <v>#VALUE!</v>
      </c>
    </row>
    <row r="22">
      <c r="A22" s="1109" t="s">
        <v>1195</v>
      </c>
      <c r="B22" s="1110">
        <v>18.0</v>
      </c>
      <c r="C22" s="1110" t="s">
        <v>3753</v>
      </c>
      <c r="D22" s="244" t="s">
        <v>3753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9" t="s">
        <v>282</v>
      </c>
      <c r="B23" s="1110">
        <v>28.0</v>
      </c>
      <c r="C23" s="1110">
        <v>15.0</v>
      </c>
      <c r="D23" s="244">
        <v>10.0</v>
      </c>
      <c r="E23" s="244">
        <v>20.0</v>
      </c>
      <c r="F23" s="244" t="s">
        <v>3753</v>
      </c>
      <c r="G23" s="244">
        <v>11.0</v>
      </c>
      <c r="I23" s="62" t="str">
        <f t="shared" si="1"/>
        <v>#VALUE!</v>
      </c>
    </row>
    <row r="24">
      <c r="A24" s="1109" t="s">
        <v>980</v>
      </c>
      <c r="B24" s="1110">
        <v>15.0</v>
      </c>
      <c r="C24" s="1110" t="s">
        <v>3753</v>
      </c>
      <c r="D24" s="244" t="s">
        <v>3753</v>
      </c>
      <c r="E24" s="244">
        <v>11.0</v>
      </c>
      <c r="F24" s="244" t="s">
        <v>3753</v>
      </c>
      <c r="G24" s="244" t="s">
        <v>3753</v>
      </c>
      <c r="I24" s="62" t="str">
        <f t="shared" si="1"/>
        <v>#VALUE!</v>
      </c>
    </row>
    <row r="25">
      <c r="A25" s="1109" t="s">
        <v>1196</v>
      </c>
      <c r="B25" s="1110">
        <v>10.0</v>
      </c>
      <c r="C25" s="1110" t="s">
        <v>3753</v>
      </c>
      <c r="D25" s="244" t="s">
        <v>3753</v>
      </c>
      <c r="E25" s="244" t="s">
        <v>3753</v>
      </c>
      <c r="F25" s="244" t="s">
        <v>3753</v>
      </c>
      <c r="G25" s="244" t="s">
        <v>3753</v>
      </c>
      <c r="I25" s="62" t="str">
        <f t="shared" si="1"/>
        <v>#VALUE!</v>
      </c>
    </row>
    <row r="26">
      <c r="A26" s="1109" t="s">
        <v>423</v>
      </c>
      <c r="B26" s="1110">
        <v>58.0</v>
      </c>
      <c r="C26" s="111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9" t="s">
        <v>1197</v>
      </c>
      <c r="B27" s="1110" t="s">
        <v>3753</v>
      </c>
      <c r="C27" s="1110" t="s">
        <v>3753</v>
      </c>
      <c r="D27" s="244" t="s">
        <v>3753</v>
      </c>
      <c r="E27" s="244" t="s">
        <v>3753</v>
      </c>
      <c r="F27" s="244" t="s">
        <v>3753</v>
      </c>
      <c r="G27" s="244" t="s">
        <v>3753</v>
      </c>
      <c r="I27" s="62" t="str">
        <f t="shared" si="1"/>
        <v>#VALUE!</v>
      </c>
    </row>
    <row r="28">
      <c r="A28" s="1109" t="s">
        <v>1198</v>
      </c>
      <c r="B28" s="1110">
        <v>11.0</v>
      </c>
      <c r="C28" s="1110" t="s">
        <v>3753</v>
      </c>
      <c r="D28" s="244" t="s">
        <v>3753</v>
      </c>
      <c r="E28" s="244" t="s">
        <v>3753</v>
      </c>
      <c r="F28" s="244" t="s">
        <v>3753</v>
      </c>
      <c r="G28" s="244" t="s">
        <v>3753</v>
      </c>
      <c r="I28" s="62" t="str">
        <f t="shared" si="1"/>
        <v>#VALUE!</v>
      </c>
    </row>
    <row r="29">
      <c r="A29" s="1109" t="s">
        <v>425</v>
      </c>
      <c r="B29" s="1110">
        <v>111.0</v>
      </c>
      <c r="C29" s="111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9" t="s">
        <v>286</v>
      </c>
      <c r="B30" s="1110">
        <v>1374.0</v>
      </c>
      <c r="C30" s="111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9" t="s">
        <v>1199</v>
      </c>
      <c r="B31" s="1110" t="s">
        <v>3753</v>
      </c>
      <c r="C31" s="1110" t="s">
        <v>3753</v>
      </c>
      <c r="D31" s="244" t="s">
        <v>3753</v>
      </c>
      <c r="E31" s="244" t="s">
        <v>3753</v>
      </c>
      <c r="F31" s="244" t="s">
        <v>3753</v>
      </c>
      <c r="G31" s="244" t="s">
        <v>3753</v>
      </c>
      <c r="I31" s="62" t="str">
        <f t="shared" si="1"/>
        <v>#VALUE!</v>
      </c>
    </row>
    <row r="32">
      <c r="A32" s="1109" t="s">
        <v>982</v>
      </c>
      <c r="B32" s="1110" t="s">
        <v>3753</v>
      </c>
      <c r="C32" s="1110" t="s">
        <v>3753</v>
      </c>
      <c r="D32" s="244" t="s">
        <v>3753</v>
      </c>
      <c r="E32" s="244" t="s">
        <v>3753</v>
      </c>
      <c r="F32" s="244" t="s">
        <v>3753</v>
      </c>
      <c r="G32" s="244" t="s">
        <v>3753</v>
      </c>
      <c r="I32" s="62" t="str">
        <f t="shared" si="1"/>
        <v>#VALUE!</v>
      </c>
    </row>
    <row r="33">
      <c r="A33" s="1109" t="s">
        <v>59</v>
      </c>
      <c r="B33" s="1110" t="s">
        <v>3753</v>
      </c>
      <c r="C33" s="1110" t="s">
        <v>3753</v>
      </c>
      <c r="D33" s="244" t="s">
        <v>3753</v>
      </c>
      <c r="E33" s="244" t="s">
        <v>3753</v>
      </c>
      <c r="F33" s="244" t="s">
        <v>3753</v>
      </c>
      <c r="G33" s="244" t="s">
        <v>3753</v>
      </c>
      <c r="I33" s="62" t="str">
        <f t="shared" si="1"/>
        <v>#VALUE!</v>
      </c>
    </row>
    <row r="34">
      <c r="A34" s="1109" t="s">
        <v>1200</v>
      </c>
      <c r="B34" s="1110" t="s">
        <v>3753</v>
      </c>
      <c r="C34" s="1110" t="s">
        <v>3753</v>
      </c>
      <c r="D34" s="244" t="s">
        <v>3753</v>
      </c>
      <c r="E34" s="244" t="s">
        <v>3753</v>
      </c>
      <c r="F34" s="244" t="s">
        <v>3753</v>
      </c>
      <c r="G34" s="244" t="s">
        <v>3753</v>
      </c>
      <c r="I34" s="62" t="str">
        <f t="shared" si="1"/>
        <v>#VALUE!</v>
      </c>
    </row>
    <row r="35">
      <c r="A35" s="1109" t="s">
        <v>1201</v>
      </c>
      <c r="B35" s="1110" t="s">
        <v>3753</v>
      </c>
      <c r="C35" s="1110" t="s">
        <v>3753</v>
      </c>
      <c r="D35" s="244" t="s">
        <v>3753</v>
      </c>
      <c r="E35" s="244" t="s">
        <v>3753</v>
      </c>
      <c r="F35" s="244" t="s">
        <v>3753</v>
      </c>
      <c r="G35" s="244" t="s">
        <v>3753</v>
      </c>
      <c r="I35" s="62" t="str">
        <f t="shared" si="1"/>
        <v>#VALUE!</v>
      </c>
    </row>
    <row r="36">
      <c r="A36" s="1109" t="s">
        <v>1202</v>
      </c>
      <c r="B36" s="1110">
        <v>17.0</v>
      </c>
      <c r="C36" s="1110" t="s">
        <v>3753</v>
      </c>
      <c r="D36" s="244">
        <v>10.0</v>
      </c>
      <c r="E36" s="244" t="s">
        <v>3753</v>
      </c>
      <c r="F36" s="244" t="s">
        <v>3753</v>
      </c>
      <c r="G36" s="244">
        <v>15.0</v>
      </c>
      <c r="I36" s="62" t="str">
        <f t="shared" si="1"/>
        <v>#VALUE!</v>
      </c>
    </row>
    <row r="37">
      <c r="A37" s="1109" t="s">
        <v>1203</v>
      </c>
      <c r="B37" s="1110" t="s">
        <v>3753</v>
      </c>
      <c r="C37" s="1110" t="s">
        <v>3753</v>
      </c>
      <c r="D37" s="244" t="s">
        <v>3753</v>
      </c>
      <c r="E37" s="244" t="s">
        <v>3753</v>
      </c>
      <c r="F37" s="244" t="s">
        <v>3753</v>
      </c>
      <c r="G37" s="244" t="s">
        <v>3753</v>
      </c>
      <c r="I37" s="62" t="str">
        <f t="shared" si="1"/>
        <v>#VALUE!</v>
      </c>
    </row>
    <row r="38">
      <c r="A38" s="1109" t="s">
        <v>291</v>
      </c>
      <c r="B38" s="1110" t="s">
        <v>3753</v>
      </c>
      <c r="C38" s="1110" t="s">
        <v>3753</v>
      </c>
      <c r="D38" s="244" t="s">
        <v>3753</v>
      </c>
      <c r="E38" s="244" t="s">
        <v>3753</v>
      </c>
      <c r="F38" s="244" t="s">
        <v>3753</v>
      </c>
      <c r="G38" s="244" t="s">
        <v>3753</v>
      </c>
      <c r="I38" s="62" t="str">
        <f t="shared" si="1"/>
        <v>#VALUE!</v>
      </c>
    </row>
    <row r="39">
      <c r="A39" s="1109" t="s">
        <v>1204</v>
      </c>
      <c r="B39" s="1110" t="s">
        <v>3753</v>
      </c>
      <c r="C39" s="1110" t="s">
        <v>3753</v>
      </c>
      <c r="D39" s="244" t="s">
        <v>3753</v>
      </c>
      <c r="E39" s="244" t="s">
        <v>3753</v>
      </c>
      <c r="F39" s="244" t="s">
        <v>3753</v>
      </c>
      <c r="G39" s="244" t="s">
        <v>3753</v>
      </c>
      <c r="I39" s="62" t="str">
        <f t="shared" si="1"/>
        <v>#VALUE!</v>
      </c>
    </row>
    <row r="40">
      <c r="A40" s="1109" t="s">
        <v>168</v>
      </c>
      <c r="B40" s="1110" t="s">
        <v>3753</v>
      </c>
      <c r="C40" s="1110" t="s">
        <v>3753</v>
      </c>
      <c r="D40" s="244" t="s">
        <v>3753</v>
      </c>
      <c r="E40" s="244" t="s">
        <v>3753</v>
      </c>
      <c r="F40" s="244" t="s">
        <v>3753</v>
      </c>
      <c r="G40" s="244" t="s">
        <v>3753</v>
      </c>
      <c r="I40" s="62" t="str">
        <f t="shared" si="1"/>
        <v>#VALUE!</v>
      </c>
    </row>
    <row r="41">
      <c r="A41" s="1109" t="s">
        <v>707</v>
      </c>
      <c r="B41" s="1110" t="s">
        <v>3753</v>
      </c>
      <c r="C41" s="1110" t="s">
        <v>3753</v>
      </c>
      <c r="D41" s="244" t="s">
        <v>3753</v>
      </c>
      <c r="E41" s="244" t="s">
        <v>3753</v>
      </c>
      <c r="F41" s="244" t="s">
        <v>3753</v>
      </c>
      <c r="G41" s="244" t="s">
        <v>3753</v>
      </c>
      <c r="I41" s="62" t="str">
        <f t="shared" si="1"/>
        <v>#VALUE!</v>
      </c>
    </row>
    <row r="42">
      <c r="A42" s="1109" t="s">
        <v>443</v>
      </c>
      <c r="B42" s="1110">
        <v>117.0</v>
      </c>
      <c r="C42" s="111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9" t="s">
        <v>359</v>
      </c>
      <c r="B43" s="1110">
        <v>10.0</v>
      </c>
      <c r="C43" s="1110" t="s">
        <v>3753</v>
      </c>
      <c r="D43" s="244" t="s">
        <v>3753</v>
      </c>
      <c r="E43" s="244">
        <v>10.0</v>
      </c>
      <c r="F43" s="244" t="s">
        <v>3753</v>
      </c>
      <c r="G43" s="244" t="s">
        <v>3753</v>
      </c>
      <c r="I43" s="62" t="str">
        <f t="shared" si="1"/>
        <v>#VALUE!</v>
      </c>
    </row>
    <row r="44">
      <c r="A44" s="1109" t="s">
        <v>782</v>
      </c>
      <c r="B44" s="1110" t="s">
        <v>3753</v>
      </c>
      <c r="C44" s="1110" t="s">
        <v>3753</v>
      </c>
      <c r="D44" s="244" t="s">
        <v>3753</v>
      </c>
      <c r="E44" s="244" t="s">
        <v>3753</v>
      </c>
      <c r="F44" s="244" t="s">
        <v>3753</v>
      </c>
      <c r="G44" s="244" t="s">
        <v>3753</v>
      </c>
      <c r="I44" s="62" t="str">
        <f t="shared" si="1"/>
        <v>#VALUE!</v>
      </c>
    </row>
    <row r="45">
      <c r="A45" s="1109" t="s">
        <v>1205</v>
      </c>
      <c r="B45" s="1110" t="s">
        <v>3753</v>
      </c>
      <c r="C45" s="1110" t="s">
        <v>3753</v>
      </c>
      <c r="D45" s="244" t="s">
        <v>3753</v>
      </c>
      <c r="E45" s="244" t="s">
        <v>3753</v>
      </c>
      <c r="F45" s="244" t="s">
        <v>3753</v>
      </c>
      <c r="G45" s="244" t="s">
        <v>3753</v>
      </c>
      <c r="I45" s="62" t="str">
        <f t="shared" si="1"/>
        <v>#VALUE!</v>
      </c>
    </row>
    <row r="46">
      <c r="A46" s="1109" t="s">
        <v>1206</v>
      </c>
      <c r="B46" s="1110" t="s">
        <v>3753</v>
      </c>
      <c r="C46" s="1110" t="s">
        <v>3753</v>
      </c>
      <c r="D46" s="244" t="s">
        <v>3753</v>
      </c>
      <c r="E46" s="244" t="s">
        <v>3753</v>
      </c>
      <c r="F46" s="244" t="s">
        <v>3753</v>
      </c>
      <c r="G46" s="244" t="s">
        <v>3753</v>
      </c>
      <c r="I46" s="62" t="str">
        <f t="shared" si="1"/>
        <v>#VALUE!</v>
      </c>
    </row>
    <row r="47">
      <c r="A47" s="1109" t="s">
        <v>1122</v>
      </c>
      <c r="B47" s="1110">
        <v>11.0</v>
      </c>
      <c r="C47" s="1110" t="s">
        <v>3753</v>
      </c>
      <c r="D47" s="244" t="s">
        <v>3753</v>
      </c>
      <c r="E47" s="244" t="s">
        <v>3753</v>
      </c>
      <c r="F47" s="244" t="s">
        <v>3753</v>
      </c>
      <c r="G47" s="244" t="s">
        <v>3753</v>
      </c>
      <c r="I47" s="62" t="str">
        <f t="shared" si="1"/>
        <v>#VALUE!</v>
      </c>
    </row>
    <row r="48">
      <c r="A48" s="1109" t="s">
        <v>1207</v>
      </c>
      <c r="B48" s="1110" t="s">
        <v>3753</v>
      </c>
      <c r="C48" s="1110" t="s">
        <v>3753</v>
      </c>
      <c r="D48" s="244" t="s">
        <v>3753</v>
      </c>
      <c r="E48" s="244" t="s">
        <v>3753</v>
      </c>
      <c r="F48" s="244" t="s">
        <v>3753</v>
      </c>
      <c r="G48" s="244" t="s">
        <v>3753</v>
      </c>
      <c r="I48" s="62" t="str">
        <f t="shared" si="1"/>
        <v>#VALUE!</v>
      </c>
    </row>
    <row r="49">
      <c r="A49" s="1109" t="s">
        <v>171</v>
      </c>
      <c r="B49" s="1110" t="s">
        <v>3753</v>
      </c>
      <c r="C49" s="1110" t="s">
        <v>3753</v>
      </c>
      <c r="D49" s="244" t="s">
        <v>3753</v>
      </c>
      <c r="E49" s="244" t="s">
        <v>3753</v>
      </c>
      <c r="F49" s="244" t="s">
        <v>3753</v>
      </c>
      <c r="G49" s="244" t="s">
        <v>3753</v>
      </c>
      <c r="I49" s="62" t="str">
        <f t="shared" si="1"/>
        <v>#VALUE!</v>
      </c>
    </row>
    <row r="50">
      <c r="A50" s="1109" t="s">
        <v>66</v>
      </c>
      <c r="B50" s="1110" t="s">
        <v>3753</v>
      </c>
      <c r="C50" s="1110" t="s">
        <v>3753</v>
      </c>
      <c r="D50" s="244" t="s">
        <v>3753</v>
      </c>
      <c r="E50" s="244" t="s">
        <v>3753</v>
      </c>
      <c r="F50" s="244" t="s">
        <v>3753</v>
      </c>
      <c r="G50" s="244">
        <v>14.0</v>
      </c>
      <c r="I50" s="62" t="str">
        <f t="shared" si="1"/>
        <v>#VALUE!</v>
      </c>
    </row>
    <row r="51">
      <c r="A51" s="1109" t="s">
        <v>174</v>
      </c>
      <c r="B51" s="1110" t="s">
        <v>3753</v>
      </c>
      <c r="C51" s="1110" t="s">
        <v>3753</v>
      </c>
      <c r="D51" s="244" t="s">
        <v>3753</v>
      </c>
      <c r="E51" s="244" t="s">
        <v>3753</v>
      </c>
      <c r="F51" s="244" t="s">
        <v>3753</v>
      </c>
      <c r="G51" s="244" t="s">
        <v>3753</v>
      </c>
      <c r="I51" s="62" t="str">
        <f t="shared" si="1"/>
        <v>#VALUE!</v>
      </c>
    </row>
    <row r="52">
      <c r="A52" s="1109" t="s">
        <v>1208</v>
      </c>
      <c r="B52" s="1110">
        <v>10.0</v>
      </c>
      <c r="C52" s="1110" t="s">
        <v>3753</v>
      </c>
      <c r="D52" s="244" t="s">
        <v>3753</v>
      </c>
      <c r="E52" s="244" t="s">
        <v>3753</v>
      </c>
      <c r="F52" s="244" t="s">
        <v>3753</v>
      </c>
      <c r="G52" s="244" t="s">
        <v>3753</v>
      </c>
      <c r="I52" s="62" t="str">
        <f t="shared" si="1"/>
        <v>#VALUE!</v>
      </c>
    </row>
    <row r="53">
      <c r="A53" s="1109" t="s">
        <v>1209</v>
      </c>
      <c r="B53" s="1110">
        <v>25.0</v>
      </c>
      <c r="C53" s="1110" t="s">
        <v>3753</v>
      </c>
      <c r="D53" s="244">
        <v>18.0</v>
      </c>
      <c r="E53" s="244">
        <v>11.0</v>
      </c>
      <c r="F53" s="244" t="s">
        <v>3753</v>
      </c>
      <c r="G53" s="244" t="s">
        <v>3753</v>
      </c>
      <c r="I53" s="62" t="str">
        <f t="shared" si="1"/>
        <v>#VALUE!</v>
      </c>
    </row>
    <row r="54">
      <c r="A54" s="1109" t="s">
        <v>1210</v>
      </c>
      <c r="B54" s="1110" t="s">
        <v>3753</v>
      </c>
      <c r="C54" s="1110" t="s">
        <v>3753</v>
      </c>
      <c r="D54" s="244" t="s">
        <v>3753</v>
      </c>
      <c r="E54" s="244" t="s">
        <v>3753</v>
      </c>
      <c r="F54" s="244" t="s">
        <v>3753</v>
      </c>
      <c r="G54" s="244" t="s">
        <v>3753</v>
      </c>
      <c r="I54" s="62" t="str">
        <f t="shared" si="1"/>
        <v>#VALUE!</v>
      </c>
    </row>
    <row r="55">
      <c r="A55" s="1109" t="s">
        <v>1211</v>
      </c>
      <c r="B55" s="1110" t="s">
        <v>3753</v>
      </c>
      <c r="C55" s="1110" t="s">
        <v>3753</v>
      </c>
      <c r="D55" s="244" t="s">
        <v>3753</v>
      </c>
      <c r="E55" s="244" t="s">
        <v>3753</v>
      </c>
      <c r="F55" s="244" t="s">
        <v>3753</v>
      </c>
      <c r="G55" s="244" t="s">
        <v>3753</v>
      </c>
      <c r="I55" s="62" t="str">
        <f t="shared" si="1"/>
        <v>#VALUE!</v>
      </c>
    </row>
    <row r="56">
      <c r="A56" s="1109" t="s">
        <v>568</v>
      </c>
      <c r="B56" s="1110">
        <v>15.0</v>
      </c>
      <c r="C56" s="1110" t="s">
        <v>3753</v>
      </c>
      <c r="D56" s="244">
        <v>11.0</v>
      </c>
      <c r="E56" s="244">
        <v>11.0</v>
      </c>
      <c r="F56" s="244" t="s">
        <v>3753</v>
      </c>
      <c r="G56" s="244" t="s">
        <v>3753</v>
      </c>
      <c r="I56" s="62" t="str">
        <f t="shared" si="1"/>
        <v>#VALUE!</v>
      </c>
    </row>
    <row r="57">
      <c r="A57" s="1109" t="s">
        <v>1212</v>
      </c>
      <c r="B57" s="1110">
        <v>497.0</v>
      </c>
      <c r="C57" s="111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9" t="s">
        <v>176</v>
      </c>
      <c r="B58" s="1110">
        <v>140.0</v>
      </c>
      <c r="C58" s="111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9" t="s">
        <v>178</v>
      </c>
      <c r="B59" s="1110" t="s">
        <v>3753</v>
      </c>
      <c r="C59" s="1110" t="s">
        <v>3753</v>
      </c>
      <c r="D59" s="244" t="s">
        <v>3753</v>
      </c>
      <c r="E59" s="244" t="s">
        <v>3753</v>
      </c>
      <c r="F59" s="244" t="s">
        <v>3753</v>
      </c>
      <c r="G59" s="244" t="s">
        <v>3753</v>
      </c>
      <c r="I59" s="62" t="str">
        <f t="shared" si="1"/>
        <v>#VALUE!</v>
      </c>
    </row>
    <row r="60">
      <c r="A60" s="1109" t="s">
        <v>1213</v>
      </c>
      <c r="B60" s="1110" t="s">
        <v>3753</v>
      </c>
      <c r="C60" s="1110" t="s">
        <v>3753</v>
      </c>
      <c r="D60" s="244" t="s">
        <v>3753</v>
      </c>
      <c r="E60" s="244" t="s">
        <v>3753</v>
      </c>
      <c r="F60" s="244" t="s">
        <v>3753</v>
      </c>
      <c r="G60" s="244" t="s">
        <v>3753</v>
      </c>
      <c r="I60" s="62" t="str">
        <f t="shared" si="1"/>
        <v>#VALUE!</v>
      </c>
    </row>
    <row r="61">
      <c r="A61" s="1109" t="s">
        <v>719</v>
      </c>
      <c r="B61" s="1110">
        <v>67.0</v>
      </c>
      <c r="C61" s="111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9" t="s">
        <v>74</v>
      </c>
      <c r="B62" s="1110" t="s">
        <v>3753</v>
      </c>
      <c r="C62" s="1110" t="s">
        <v>3753</v>
      </c>
      <c r="D62" s="244" t="s">
        <v>3753</v>
      </c>
      <c r="E62" s="244" t="s">
        <v>3753</v>
      </c>
      <c r="F62" s="244" t="s">
        <v>3753</v>
      </c>
      <c r="G62" s="244" t="s">
        <v>3753</v>
      </c>
      <c r="I62" s="62" t="str">
        <f t="shared" si="1"/>
        <v>#VALUE!</v>
      </c>
    </row>
    <row r="63">
      <c r="A63" s="1109" t="s">
        <v>1214</v>
      </c>
      <c r="B63" s="1110" t="s">
        <v>3753</v>
      </c>
      <c r="C63" s="1110" t="s">
        <v>3753</v>
      </c>
      <c r="D63" s="244" t="s">
        <v>3753</v>
      </c>
      <c r="E63" s="244" t="s">
        <v>3753</v>
      </c>
      <c r="F63" s="244" t="s">
        <v>3753</v>
      </c>
      <c r="G63" s="244" t="s">
        <v>3753</v>
      </c>
      <c r="I63" s="62" t="str">
        <f t="shared" si="1"/>
        <v>#VALUE!</v>
      </c>
    </row>
    <row r="64">
      <c r="A64" s="1109" t="s">
        <v>1215</v>
      </c>
      <c r="B64" s="1110" t="s">
        <v>3753</v>
      </c>
      <c r="C64" s="1110" t="s">
        <v>3753</v>
      </c>
      <c r="D64" s="244" t="s">
        <v>3753</v>
      </c>
      <c r="E64" s="244" t="s">
        <v>3753</v>
      </c>
      <c r="F64" s="244" t="s">
        <v>3753</v>
      </c>
      <c r="G64" s="244" t="s">
        <v>3753</v>
      </c>
      <c r="I64" s="62" t="str">
        <f t="shared" si="1"/>
        <v>#VALUE!</v>
      </c>
    </row>
    <row r="65">
      <c r="A65" s="1109" t="s">
        <v>1216</v>
      </c>
      <c r="B65" s="1110" t="s">
        <v>3753</v>
      </c>
      <c r="C65" s="1110" t="s">
        <v>3753</v>
      </c>
      <c r="D65" s="244" t="s">
        <v>3753</v>
      </c>
      <c r="E65" s="244" t="s">
        <v>3753</v>
      </c>
      <c r="F65" s="244" t="s">
        <v>3753</v>
      </c>
      <c r="G65" s="244" t="s">
        <v>3753</v>
      </c>
      <c r="I65" s="62" t="str">
        <f t="shared" si="1"/>
        <v>#VALUE!</v>
      </c>
    </row>
    <row r="66">
      <c r="A66" s="1109" t="s">
        <v>723</v>
      </c>
      <c r="B66" s="1110" t="s">
        <v>3753</v>
      </c>
      <c r="C66" s="1110" t="s">
        <v>3753</v>
      </c>
      <c r="D66" s="244" t="s">
        <v>3753</v>
      </c>
      <c r="E66" s="244" t="s">
        <v>3753</v>
      </c>
      <c r="F66" s="244" t="s">
        <v>3753</v>
      </c>
      <c r="G66" s="244" t="s">
        <v>3753</v>
      </c>
      <c r="I66" s="62" t="str">
        <f t="shared" si="1"/>
        <v>#VALUE!</v>
      </c>
    </row>
    <row r="67">
      <c r="A67" s="1109" t="s">
        <v>1217</v>
      </c>
      <c r="B67" s="1110" t="s">
        <v>3753</v>
      </c>
      <c r="C67" s="1110" t="s">
        <v>3753</v>
      </c>
      <c r="D67" s="244" t="s">
        <v>3753</v>
      </c>
      <c r="E67" s="244" t="s">
        <v>3753</v>
      </c>
      <c r="F67" s="244" t="s">
        <v>3753</v>
      </c>
      <c r="G67" s="244" t="s">
        <v>3753</v>
      </c>
      <c r="I67" s="62" t="str">
        <f t="shared" si="1"/>
        <v>#VALUE!</v>
      </c>
    </row>
    <row r="68">
      <c r="A68" s="1109" t="s">
        <v>1218</v>
      </c>
      <c r="B68" s="1110">
        <v>14.0</v>
      </c>
      <c r="C68" s="1110" t="s">
        <v>3753</v>
      </c>
      <c r="D68" s="244" t="s">
        <v>3753</v>
      </c>
      <c r="E68" s="244" t="s">
        <v>3753</v>
      </c>
      <c r="F68" s="244" t="s">
        <v>3753</v>
      </c>
      <c r="G68" s="244">
        <v>23.0</v>
      </c>
      <c r="I68" s="62" t="str">
        <f t="shared" si="1"/>
        <v>#VALUE!</v>
      </c>
    </row>
    <row r="69">
      <c r="A69" s="1109" t="s">
        <v>730</v>
      </c>
      <c r="B69" s="1110" t="s">
        <v>3753</v>
      </c>
      <c r="C69" s="1110" t="s">
        <v>3753</v>
      </c>
      <c r="D69" s="244" t="s">
        <v>3753</v>
      </c>
      <c r="E69" s="244" t="s">
        <v>3753</v>
      </c>
      <c r="F69" s="244" t="s">
        <v>3753</v>
      </c>
      <c r="G69" s="244" t="s">
        <v>3753</v>
      </c>
      <c r="I69" s="62" t="str">
        <f t="shared" si="1"/>
        <v>#VALUE!</v>
      </c>
    </row>
    <row r="70">
      <c r="A70" s="1109" t="s">
        <v>1219</v>
      </c>
      <c r="B70" s="1110" t="s">
        <v>3753</v>
      </c>
      <c r="C70" s="1110" t="s">
        <v>3753</v>
      </c>
      <c r="D70" s="244" t="s">
        <v>3753</v>
      </c>
      <c r="E70" s="244" t="s">
        <v>3753</v>
      </c>
      <c r="F70" s="244" t="s">
        <v>3753</v>
      </c>
      <c r="G70" s="244" t="s">
        <v>3753</v>
      </c>
      <c r="I70" s="62" t="str">
        <f t="shared" si="1"/>
        <v>#VALUE!</v>
      </c>
    </row>
    <row r="71">
      <c r="A71" s="1109" t="s">
        <v>1134</v>
      </c>
      <c r="B71" s="1110">
        <v>16.0</v>
      </c>
      <c r="C71" s="1110" t="s">
        <v>3753</v>
      </c>
      <c r="D71" s="244">
        <v>10.0</v>
      </c>
      <c r="E71" s="244" t="s">
        <v>3753</v>
      </c>
      <c r="F71" s="244" t="s">
        <v>3753</v>
      </c>
      <c r="G71" s="244" t="s">
        <v>3753</v>
      </c>
      <c r="I71" s="62" t="str">
        <f t="shared" si="1"/>
        <v>#VALUE!</v>
      </c>
    </row>
    <row r="72">
      <c r="A72" s="1109" t="s">
        <v>468</v>
      </c>
      <c r="B72" s="1110">
        <v>18.0</v>
      </c>
      <c r="C72" s="1110" t="s">
        <v>3753</v>
      </c>
      <c r="D72" s="244">
        <v>14.0</v>
      </c>
      <c r="E72" s="244" t="s">
        <v>3753</v>
      </c>
      <c r="F72" s="244" t="s">
        <v>3753</v>
      </c>
      <c r="G72" s="244" t="s">
        <v>3753</v>
      </c>
      <c r="I72" s="62" t="str">
        <f t="shared" si="1"/>
        <v>#VALUE!</v>
      </c>
    </row>
    <row r="73">
      <c r="A73" s="1109" t="s">
        <v>1135</v>
      </c>
      <c r="B73" s="1110">
        <v>54.0</v>
      </c>
      <c r="C73" s="111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9" t="s">
        <v>187</v>
      </c>
      <c r="B74" s="1110" t="s">
        <v>3753</v>
      </c>
      <c r="C74" s="1110" t="s">
        <v>3753</v>
      </c>
      <c r="D74" s="244" t="s">
        <v>3753</v>
      </c>
      <c r="E74" s="244" t="s">
        <v>3753</v>
      </c>
      <c r="F74" s="244" t="s">
        <v>3753</v>
      </c>
      <c r="G74" s="244" t="s">
        <v>3753</v>
      </c>
      <c r="I74" s="62" t="str">
        <f t="shared" si="1"/>
        <v>#VALUE!</v>
      </c>
    </row>
    <row r="75">
      <c r="A75" s="1109" t="s">
        <v>1220</v>
      </c>
      <c r="B75" s="1110">
        <v>16.0</v>
      </c>
      <c r="C75" s="1110" t="s">
        <v>3753</v>
      </c>
      <c r="D75" s="244" t="s">
        <v>3753</v>
      </c>
      <c r="E75" s="244" t="s">
        <v>3753</v>
      </c>
      <c r="F75" s="244" t="s">
        <v>3753</v>
      </c>
      <c r="G75" s="244" t="s">
        <v>3753</v>
      </c>
      <c r="I75" s="62" t="str">
        <f t="shared" si="1"/>
        <v>#VALUE!</v>
      </c>
    </row>
    <row r="76">
      <c r="A76" s="1109" t="s">
        <v>1221</v>
      </c>
      <c r="B76" s="1110">
        <v>10.0</v>
      </c>
      <c r="C76" s="1110" t="s">
        <v>3753</v>
      </c>
      <c r="D76" s="244" t="s">
        <v>3753</v>
      </c>
      <c r="E76" s="244" t="s">
        <v>3753</v>
      </c>
      <c r="F76" s="244" t="s">
        <v>3753</v>
      </c>
      <c r="G76" s="244" t="s">
        <v>3753</v>
      </c>
      <c r="I76" s="62" t="str">
        <f t="shared" si="1"/>
        <v>#VALUE!</v>
      </c>
    </row>
    <row r="77">
      <c r="A77" s="1109" t="s">
        <v>1014</v>
      </c>
      <c r="B77" s="1110" t="s">
        <v>3753</v>
      </c>
      <c r="C77" s="1110" t="s">
        <v>3753</v>
      </c>
      <c r="D77" s="244" t="s">
        <v>3753</v>
      </c>
      <c r="E77" s="244" t="s">
        <v>3753</v>
      </c>
      <c r="F77" s="244" t="s">
        <v>3753</v>
      </c>
      <c r="G77" s="244" t="s">
        <v>3753</v>
      </c>
      <c r="I77" s="62" t="str">
        <f t="shared" si="1"/>
        <v>#VALUE!</v>
      </c>
    </row>
    <row r="78">
      <c r="A78" s="1109" t="s">
        <v>192</v>
      </c>
      <c r="B78" s="1110">
        <v>14.0</v>
      </c>
      <c r="C78" s="1110" t="s">
        <v>3753</v>
      </c>
      <c r="D78" s="244" t="s">
        <v>3753</v>
      </c>
      <c r="E78" s="244">
        <v>11.0</v>
      </c>
      <c r="F78" s="244" t="s">
        <v>3753</v>
      </c>
      <c r="G78" s="244" t="s">
        <v>3753</v>
      </c>
      <c r="I78" s="62" t="str">
        <f t="shared" si="1"/>
        <v>#VALUE!</v>
      </c>
    </row>
    <row r="79">
      <c r="A79" s="1109" t="s">
        <v>1222</v>
      </c>
      <c r="B79" s="1110">
        <v>195.0</v>
      </c>
      <c r="C79" s="111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9" t="s">
        <v>1223</v>
      </c>
      <c r="B80" s="1110">
        <v>29.0</v>
      </c>
      <c r="C80" s="1110" t="s">
        <v>3753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9" t="s">
        <v>1224</v>
      </c>
      <c r="B81" s="1110">
        <v>77.0</v>
      </c>
      <c r="C81" s="111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9" t="s">
        <v>739</v>
      </c>
      <c r="B82" s="1110">
        <v>27.0</v>
      </c>
      <c r="C82" s="1110" t="s">
        <v>3753</v>
      </c>
      <c r="D82" s="244">
        <v>17.0</v>
      </c>
      <c r="E82" s="244">
        <v>16.0</v>
      </c>
      <c r="F82" s="244" t="s">
        <v>3753</v>
      </c>
      <c r="G82" s="244" t="s">
        <v>3753</v>
      </c>
      <c r="I82" s="62" t="str">
        <f t="shared" si="1"/>
        <v>#VALUE!</v>
      </c>
    </row>
    <row r="83">
      <c r="A83" s="1109" t="s">
        <v>741</v>
      </c>
      <c r="B83" s="1110">
        <v>12.0</v>
      </c>
      <c r="C83" s="1110" t="s">
        <v>3753</v>
      </c>
      <c r="D83" s="244">
        <v>10.0</v>
      </c>
      <c r="E83" s="244" t="s">
        <v>3753</v>
      </c>
      <c r="F83" s="244" t="s">
        <v>3753</v>
      </c>
      <c r="G83" s="244" t="s">
        <v>3753</v>
      </c>
      <c r="I83" s="62" t="str">
        <f t="shared" si="1"/>
        <v>#VALUE!</v>
      </c>
    </row>
    <row r="84">
      <c r="A84" s="1109" t="s">
        <v>742</v>
      </c>
      <c r="B84" s="1110" t="s">
        <v>3753</v>
      </c>
      <c r="C84" s="1110" t="s">
        <v>3753</v>
      </c>
      <c r="D84" s="244" t="s">
        <v>3753</v>
      </c>
      <c r="E84" s="244" t="s">
        <v>3753</v>
      </c>
      <c r="F84" s="244" t="s">
        <v>3753</v>
      </c>
      <c r="G84" s="244" t="s">
        <v>3753</v>
      </c>
      <c r="I84" s="62" t="str">
        <f t="shared" si="1"/>
        <v>#VALUE!</v>
      </c>
    </row>
    <row r="85">
      <c r="A85" s="1109" t="s">
        <v>679</v>
      </c>
      <c r="B85" s="1110" t="s">
        <v>3753</v>
      </c>
      <c r="C85" s="1110" t="s">
        <v>3753</v>
      </c>
      <c r="D85" s="244" t="s">
        <v>3753</v>
      </c>
      <c r="E85" s="244" t="s">
        <v>3753</v>
      </c>
      <c r="F85" s="244" t="s">
        <v>3753</v>
      </c>
      <c r="G85" s="244" t="s">
        <v>3753</v>
      </c>
      <c r="I85" s="62" t="str">
        <f t="shared" si="1"/>
        <v>#VALUE!</v>
      </c>
    </row>
    <row r="86">
      <c r="A86" s="1109" t="s">
        <v>745</v>
      </c>
      <c r="B86" s="1110" t="s">
        <v>3753</v>
      </c>
      <c r="C86" s="1110" t="s">
        <v>3753</v>
      </c>
      <c r="D86" s="244" t="s">
        <v>3753</v>
      </c>
      <c r="E86" s="244" t="s">
        <v>3753</v>
      </c>
      <c r="F86" s="244" t="s">
        <v>3753</v>
      </c>
      <c r="G86" s="244" t="s">
        <v>3753</v>
      </c>
      <c r="I86" s="62" t="str">
        <f t="shared" si="1"/>
        <v>#VALUE!</v>
      </c>
    </row>
    <row r="87">
      <c r="A87" s="1109" t="s">
        <v>1225</v>
      </c>
      <c r="B87" s="1110" t="s">
        <v>3753</v>
      </c>
      <c r="C87" s="1110" t="s">
        <v>3753</v>
      </c>
      <c r="D87" s="244" t="s">
        <v>3753</v>
      </c>
      <c r="E87" s="244" t="s">
        <v>3753</v>
      </c>
      <c r="F87" s="244" t="s">
        <v>3753</v>
      </c>
      <c r="G87" s="244" t="s">
        <v>3753</v>
      </c>
      <c r="I87" s="62" t="str">
        <f t="shared" si="1"/>
        <v>#VALUE!</v>
      </c>
    </row>
    <row r="88">
      <c r="A88" s="1109" t="s">
        <v>483</v>
      </c>
      <c r="B88" s="1110" t="s">
        <v>3753</v>
      </c>
      <c r="C88" s="1110" t="s">
        <v>3753</v>
      </c>
      <c r="D88" s="244" t="s">
        <v>3753</v>
      </c>
      <c r="E88" s="244" t="s">
        <v>3753</v>
      </c>
      <c r="F88" s="244" t="s">
        <v>3753</v>
      </c>
      <c r="G88" s="244" t="s">
        <v>3753</v>
      </c>
      <c r="I88" s="62" t="str">
        <f t="shared" si="1"/>
        <v>#VALUE!</v>
      </c>
    </row>
    <row r="89">
      <c r="A89" s="1109" t="s">
        <v>1226</v>
      </c>
      <c r="B89" s="1110" t="s">
        <v>3753</v>
      </c>
      <c r="C89" s="1110" t="s">
        <v>3753</v>
      </c>
      <c r="D89" s="244" t="s">
        <v>3753</v>
      </c>
      <c r="E89" s="244" t="s">
        <v>3753</v>
      </c>
      <c r="F89" s="244" t="s">
        <v>3753</v>
      </c>
      <c r="G89" s="244" t="s">
        <v>3753</v>
      </c>
      <c r="I89" s="62" t="str">
        <f t="shared" si="1"/>
        <v>#VALUE!</v>
      </c>
    </row>
    <row r="90">
      <c r="A90" s="1109" t="s">
        <v>540</v>
      </c>
      <c r="B90" s="1110" t="s">
        <v>3753</v>
      </c>
      <c r="C90" s="1110" t="s">
        <v>3753</v>
      </c>
      <c r="D90" s="244" t="s">
        <v>3753</v>
      </c>
      <c r="E90" s="244" t="s">
        <v>3753</v>
      </c>
      <c r="F90" s="244" t="s">
        <v>3753</v>
      </c>
      <c r="G90" s="244">
        <v>15.0</v>
      </c>
      <c r="I90" s="62" t="str">
        <f t="shared" si="1"/>
        <v>#VALUE!</v>
      </c>
    </row>
    <row r="91">
      <c r="A91" s="1109" t="s">
        <v>94</v>
      </c>
      <c r="B91" s="1110">
        <v>14.0</v>
      </c>
      <c r="C91" s="1110" t="s">
        <v>3753</v>
      </c>
      <c r="D91" s="244" t="s">
        <v>3753</v>
      </c>
      <c r="E91" s="244" t="s">
        <v>3753</v>
      </c>
      <c r="F91" s="244" t="s">
        <v>3753</v>
      </c>
      <c r="G91" s="244" t="s">
        <v>3753</v>
      </c>
      <c r="I91" s="62" t="str">
        <f t="shared" si="1"/>
        <v>#VALUE!</v>
      </c>
    </row>
    <row r="92">
      <c r="A92" s="1109" t="s">
        <v>494</v>
      </c>
      <c r="B92" s="1110">
        <v>11.0</v>
      </c>
      <c r="C92" s="1110" t="s">
        <v>3753</v>
      </c>
      <c r="D92" s="244" t="s">
        <v>3753</v>
      </c>
      <c r="E92" s="244" t="s">
        <v>3753</v>
      </c>
      <c r="F92" s="244" t="s">
        <v>3753</v>
      </c>
      <c r="G92" s="244">
        <v>11.0</v>
      </c>
      <c r="I92" s="62" t="str">
        <f t="shared" si="1"/>
        <v>#VALUE!</v>
      </c>
    </row>
    <row r="93">
      <c r="A93" s="1109" t="s">
        <v>495</v>
      </c>
      <c r="B93" s="1110" t="s">
        <v>3753</v>
      </c>
      <c r="C93" s="1110" t="s">
        <v>3753</v>
      </c>
      <c r="D93" s="244" t="s">
        <v>3753</v>
      </c>
      <c r="E93" s="244" t="s">
        <v>3753</v>
      </c>
      <c r="F93" s="244" t="s">
        <v>3753</v>
      </c>
      <c r="G93" s="244" t="s">
        <v>3753</v>
      </c>
      <c r="I93" s="62" t="str">
        <f t="shared" si="1"/>
        <v>#VALUE!</v>
      </c>
    </row>
    <row r="94">
      <c r="A94" s="1109" t="s">
        <v>496</v>
      </c>
      <c r="B94" s="1110" t="s">
        <v>3753</v>
      </c>
      <c r="C94" s="1110" t="s">
        <v>3753</v>
      </c>
      <c r="D94" s="244" t="s">
        <v>3753</v>
      </c>
      <c r="E94" s="244" t="s">
        <v>3753</v>
      </c>
      <c r="F94" s="244" t="s">
        <v>3753</v>
      </c>
      <c r="G94" s="244" t="s">
        <v>3753</v>
      </c>
      <c r="I94" s="62" t="str">
        <f t="shared" si="1"/>
        <v>#VALUE!</v>
      </c>
    </row>
    <row r="95">
      <c r="A95" s="1109" t="s">
        <v>871</v>
      </c>
      <c r="B95" s="1110">
        <v>54.0</v>
      </c>
      <c r="C95" s="1110">
        <v>22.0</v>
      </c>
      <c r="D95" s="244">
        <v>29.0</v>
      </c>
      <c r="E95" s="244">
        <v>35.0</v>
      </c>
      <c r="F95" s="244" t="s">
        <v>3753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11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3754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3755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3756</v>
      </c>
      <c r="C104" s="360" t="s">
        <v>3757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3758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3754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3759</v>
      </c>
      <c r="B208" s="557"/>
    </row>
    <row r="209">
      <c r="A209" s="557"/>
      <c r="B209" s="557"/>
    </row>
    <row r="210">
      <c r="A210" s="360" t="s">
        <v>2093</v>
      </c>
      <c r="B210" s="360" t="s">
        <v>3760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3761</v>
      </c>
      <c r="B304" s="360" t="s">
        <v>3762</v>
      </c>
    </row>
    <row r="305">
      <c r="A305" s="360" t="s">
        <v>3763</v>
      </c>
      <c r="B305" s="557"/>
    </row>
    <row r="306">
      <c r="A306" s="360" t="s">
        <v>3764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3754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3765</v>
      </c>
      <c r="B310" s="557"/>
    </row>
    <row r="311">
      <c r="A311" s="557"/>
      <c r="B311" s="557"/>
    </row>
    <row r="312">
      <c r="A312" s="360" t="s">
        <v>2093</v>
      </c>
      <c r="B312" s="360" t="s">
        <v>3766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3767</v>
      </c>
      <c r="B406" s="360" t="s">
        <v>3768</v>
      </c>
    </row>
    <row r="407">
      <c r="A407" s="360" t="s">
        <v>3769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3770</v>
      </c>
      <c r="B411" s="557"/>
    </row>
    <row r="412">
      <c r="A412" s="557"/>
      <c r="B412" s="557"/>
    </row>
    <row r="415">
      <c r="A415" s="291" t="s">
        <v>3771</v>
      </c>
      <c r="B415" s="292"/>
      <c r="C415" s="292"/>
      <c r="D415" s="292"/>
      <c r="E415" s="291" t="s">
        <v>2117</v>
      </c>
      <c r="F415" s="291" t="s">
        <v>3754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3772</v>
      </c>
      <c r="M415" s="292"/>
    </row>
    <row r="417">
      <c r="A417" s="360" t="s">
        <v>3773</v>
      </c>
      <c r="B417" s="557"/>
    </row>
    <row r="418">
      <c r="A418" s="557"/>
      <c r="B418" s="557"/>
    </row>
    <row r="419">
      <c r="A419" s="360" t="s">
        <v>2093</v>
      </c>
      <c r="B419" s="360" t="s">
        <v>3774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3775</v>
      </c>
      <c r="B513" s="586">
        <v>0.7189</v>
      </c>
    </row>
    <row r="514">
      <c r="A514" s="360" t="s">
        <v>3776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3777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Numbers'!$A$1750:$D$1766,4,FALSE),"NULL")</f>
        <v>14</v>
      </c>
      <c r="Q3" s="111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Numbers'!$A$1750:$D$1766,4,FALSE),"NULL")</f>
        <v>440</v>
      </c>
      <c r="Q4" s="111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Numbers'!$A$1750:$D$1766,4,FALSE),"NULL")</f>
        <v>24</v>
      </c>
      <c r="Q5" s="112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Numbers'!$A$1750:$D$1766,4,FALSE),"NULL")</f>
        <v>34</v>
      </c>
      <c r="Q6" s="112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 t="str">
        <f>ifna(vlookup(A7,'Population &amp; Church Numbers'!$A$1750:$D$1766,4,FALSE),"NULL")</f>
        <v>NULL</v>
      </c>
      <c r="Q7" s="112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Numbers'!$A$1750:$D$1766,4,FALSE),"NULL")</f>
        <v>1</v>
      </c>
      <c r="Q8" s="112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Numbers'!$A$1750:$D$1766,4,FALSE),"NULL")</f>
        <v>11</v>
      </c>
      <c r="Q9" s="112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Numbers'!$A$1750:$D$1766,4,FALSE),"NULL")</f>
        <v>6</v>
      </c>
      <c r="Q10" s="112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Numbers'!$A$1750:$D$1766,4,FALSE),"NULL")</f>
        <v>11</v>
      </c>
      <c r="Q11" s="112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Numbers'!$A$1750:$D$1766,4,FALSE),"NULL")</f>
        <v>37</v>
      </c>
      <c r="Q12" s="112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Numbers'!$A$1750:$D$1766,4,FALSE),"NULL")</f>
        <v>12</v>
      </c>
      <c r="Q13" s="112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Numbers'!$A$1750:$D$1766,4,FALSE),"NULL")</f>
        <v>30</v>
      </c>
      <c r="Q14" s="112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Numbers'!$A$1750:$D$1766,4,FALSE),"NULL")</f>
        <v>6</v>
      </c>
      <c r="Q15" s="112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Numbers'!$A$1750:$D$1766,4,FALSE),"NULL")</f>
        <v>1</v>
      </c>
      <c r="Q16" s="112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Numbers'!$A$1750:$D$1766,4,FALSE),"NULL")</f>
        <v>136</v>
      </c>
      <c r="Q17" s="112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Numbers'!$A$1750:$D$1766,4,FALSE),"NULL")</f>
        <v>8</v>
      </c>
      <c r="Q18" s="112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Numbers'!$A$1750:$D$1766,4,FALSE),"NULL")</f>
        <v>23</v>
      </c>
      <c r="Q19" s="1120" t="s">
        <v>29</v>
      </c>
    </row>
    <row r="20">
      <c r="A20" s="1122"/>
      <c r="B20" s="403"/>
      <c r="C20" s="201"/>
      <c r="D20" s="1123"/>
      <c r="E20" s="1123"/>
      <c r="F20" s="1123"/>
      <c r="G20" s="1123"/>
      <c r="H20" s="1124"/>
      <c r="I20" s="1125"/>
      <c r="J20" s="1126"/>
      <c r="K20" s="1127"/>
      <c r="L20" s="112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9" t="s">
        <v>29</v>
      </c>
      <c r="K21" s="1130" t="s">
        <v>29</v>
      </c>
      <c r="L21" s="1131" t="s">
        <v>29</v>
      </c>
      <c r="M21" s="1132" t="s">
        <v>29</v>
      </c>
      <c r="N21" s="1133" t="s">
        <v>29</v>
      </c>
      <c r="O21" s="1134" t="s">
        <v>29</v>
      </c>
      <c r="P21" s="227">
        <f>SUM(P3:P19)</f>
        <v>794</v>
      </c>
      <c r="Q21" s="113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3778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3779</v>
      </c>
      <c r="C3" s="55" t="s">
        <v>2321</v>
      </c>
      <c r="D3" s="55" t="s">
        <v>3780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3781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3782</v>
      </c>
      <c r="B11" s="367"/>
    </row>
    <row r="12">
      <c r="A12" s="328" t="s">
        <v>1236</v>
      </c>
      <c r="B12" s="367"/>
    </row>
    <row r="13">
      <c r="A13" s="328" t="s">
        <v>3783</v>
      </c>
      <c r="B13" s="367"/>
    </row>
    <row r="14">
      <c r="A14" s="242" t="s">
        <v>2217</v>
      </c>
      <c r="B14" s="113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137" t="s">
        <v>29</v>
      </c>
      <c r="P14" s="227">
        <f>SUM(P3:P12)</f>
        <v>818</v>
      </c>
      <c r="Q14" s="113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113" t="s">
        <v>29</v>
      </c>
      <c r="O3" s="1114" t="s">
        <v>29</v>
      </c>
      <c r="P3" s="277">
        <f>ifna(vlookup(A3,'Population &amp; Church Numbers'!$A$1777:$D$1797,4,FALSE),"NULL")</f>
        <v>159</v>
      </c>
      <c r="Q3" s="111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116" t="s">
        <v>29</v>
      </c>
      <c r="O4" s="1117" t="s">
        <v>29</v>
      </c>
      <c r="P4" s="210">
        <f>ifna(vlookup(A4,'Population &amp; Church Numbers'!$A$1777:$D$1797,4,FALSE),"NULL")</f>
        <v>436</v>
      </c>
      <c r="Q4" s="111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119" t="s">
        <v>29</v>
      </c>
      <c r="O5" s="1114" t="s">
        <v>29</v>
      </c>
      <c r="P5" s="277">
        <f>ifna(vlookup(A5,'Population &amp; Church Numbers'!$A$1777:$D$1797,4,FALSE),"NULL")</f>
        <v>231</v>
      </c>
      <c r="Q5" s="112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116" t="s">
        <v>29</v>
      </c>
      <c r="O6" s="1117" t="s">
        <v>29</v>
      </c>
      <c r="P6" s="210">
        <f>ifna(vlookup(A6,'Population &amp; Church Numbers'!$A$1777:$D$1797,4,FALSE),"NULL")</f>
        <v>275</v>
      </c>
      <c r="Q6" s="112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119" t="s">
        <v>29</v>
      </c>
      <c r="O7" s="1114" t="s">
        <v>29</v>
      </c>
      <c r="P7" s="277">
        <f>ifna(vlookup(A7,'Population &amp; Church Numbers'!$A$1777:$D$1797,4,FALSE),"NULL")</f>
        <v>86</v>
      </c>
      <c r="Q7" s="112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116" t="s">
        <v>29</v>
      </c>
      <c r="O8" s="1117" t="s">
        <v>29</v>
      </c>
      <c r="P8" s="210">
        <f>ifna(vlookup(A8,'Population &amp; Church Numbers'!$A$1777:$D$1797,4,FALSE),"NULL")</f>
        <v>126</v>
      </c>
      <c r="Q8" s="112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119" t="s">
        <v>29</v>
      </c>
      <c r="O9" s="1114" t="s">
        <v>29</v>
      </c>
      <c r="P9" s="277">
        <f>ifna(vlookup(A9,'Population &amp; Church Numbers'!$A$1777:$D$1797,4,FALSE),"NULL")</f>
        <v>498</v>
      </c>
      <c r="Q9" s="112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116" t="s">
        <v>29</v>
      </c>
      <c r="O10" s="1117" t="s">
        <v>29</v>
      </c>
      <c r="P10" s="210">
        <f>ifna(vlookup(A10,'Population &amp; Church Numbers'!$A$1777:$D$1797,4,FALSE),"NULL")</f>
        <v>182</v>
      </c>
      <c r="Q10" s="112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119" t="s">
        <v>29</v>
      </c>
      <c r="O11" s="1114" t="s">
        <v>29</v>
      </c>
      <c r="P11" s="277">
        <f>ifna(vlookup(A11,'Population &amp; Church Numbers'!$A$1777:$D$1797,4,FALSE),"NULL")</f>
        <v>246</v>
      </c>
      <c r="Q11" s="112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16" t="s">
        <v>29</v>
      </c>
      <c r="O12" s="1117" t="s">
        <v>29</v>
      </c>
      <c r="P12" s="210">
        <f>ifna(vlookup(A12,'Population &amp; Church Numbers'!$A$1777:$D$1797,4,FALSE),"NULL")</f>
        <v>90</v>
      </c>
      <c r="Q12" s="112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119" t="s">
        <v>29</v>
      </c>
      <c r="O13" s="1114" t="s">
        <v>29</v>
      </c>
      <c r="P13" s="277">
        <f>ifna(vlookup(A13,'Population &amp; Church Numbers'!$A$1777:$D$1797,4,FALSE),"NULL")</f>
        <v>203</v>
      </c>
      <c r="Q13" s="112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116" t="s">
        <v>29</v>
      </c>
      <c r="O14" s="1117" t="s">
        <v>29</v>
      </c>
      <c r="P14" s="210">
        <f>ifna(vlookup(A14,'Population &amp; Church Numbers'!$A$1777:$D$1797,4,FALSE),"NULL")</f>
        <v>314</v>
      </c>
      <c r="Q14" s="112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119" t="s">
        <v>29</v>
      </c>
      <c r="O15" s="1114" t="s">
        <v>29</v>
      </c>
      <c r="P15" s="277">
        <f>ifna(vlookup(A15,'Population &amp; Church Numbers'!$A$1777:$D$1797,4,FALSE),"NULL")</f>
        <v>296</v>
      </c>
      <c r="Q15" s="112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116" t="s">
        <v>29</v>
      </c>
      <c r="O16" s="1117" t="s">
        <v>29</v>
      </c>
      <c r="P16" s="210">
        <f>ifna(vlookup(A16,'Population &amp; Church Numbers'!$A$1777:$D$1797,4,FALSE),"NULL")</f>
        <v>261</v>
      </c>
      <c r="Q16" s="112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119" t="s">
        <v>29</v>
      </c>
      <c r="O17" s="1114" t="s">
        <v>29</v>
      </c>
      <c r="P17" s="277">
        <f>ifna(vlookup(A17,'Population &amp; Church Numbers'!$A$1777:$D$1797,4,FALSE),"NULL")</f>
        <v>186</v>
      </c>
      <c r="Q17" s="112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116" t="s">
        <v>29</v>
      </c>
      <c r="O18" s="1117" t="s">
        <v>29</v>
      </c>
      <c r="P18" s="210">
        <f>ifna(vlookup(A18,'Population &amp; Church Numbers'!$A$1777:$D$1797,4,FALSE),"NULL")</f>
        <v>265</v>
      </c>
      <c r="Q18" s="112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119" t="s">
        <v>29</v>
      </c>
      <c r="O19" s="1114" t="s">
        <v>29</v>
      </c>
      <c r="P19" s="277">
        <f>ifna(vlookup(A19,'Population &amp; Church Numbers'!$A$1777:$D$1797,4,FALSE),"NULL")</f>
        <v>76</v>
      </c>
      <c r="Q19" s="112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16" t="s">
        <v>29</v>
      </c>
      <c r="O20" s="1117" t="s">
        <v>29</v>
      </c>
      <c r="P20" s="210">
        <f>ifna(vlookup(A20,'Population &amp; Church Numbers'!$A$1777:$D$1797,4,FALSE),"NULL")</f>
        <v>147</v>
      </c>
      <c r="Q20" s="112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119" t="s">
        <v>29</v>
      </c>
      <c r="O21" s="1114" t="s">
        <v>29</v>
      </c>
      <c r="P21" s="277">
        <f>ifna(vlookup(A21,'Population &amp; Church Numbers'!$A$1777:$D$1797,4,FALSE),"NULL")</f>
        <v>85</v>
      </c>
      <c r="Q21" s="112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116" t="s">
        <v>29</v>
      </c>
      <c r="O22" s="1117" t="s">
        <v>29</v>
      </c>
      <c r="P22" s="210">
        <f>ifna(vlookup(A22,'Population &amp; Church Numbers'!$A$1777:$D$1797,4,FALSE),"NULL")</f>
        <v>270</v>
      </c>
      <c r="Q22" s="112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119" t="s">
        <v>29</v>
      </c>
      <c r="O23" s="1114" t="s">
        <v>29</v>
      </c>
      <c r="P23" s="277">
        <f>ifna(vlookup(A23,'Population &amp; Church Numbers'!$A$1777:$D$1797,4,FALSE),"NULL")</f>
        <v>76</v>
      </c>
      <c r="Q23" s="1120" t="s">
        <v>29</v>
      </c>
    </row>
    <row r="24">
      <c r="A24" s="1122"/>
      <c r="B24" s="403"/>
      <c r="C24" s="201"/>
      <c r="D24" s="1123"/>
      <c r="E24" s="1123"/>
      <c r="F24" s="1123"/>
      <c r="G24" s="1123"/>
      <c r="H24" s="1124"/>
      <c r="I24" s="1125"/>
      <c r="J24" s="1126"/>
      <c r="K24" s="1127"/>
      <c r="L24" s="112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9" t="s">
        <v>29</v>
      </c>
      <c r="K25" s="1140">
        <f>'NJ Data'!E24</f>
        <v>0.47</v>
      </c>
      <c r="L25" s="1141" t="s">
        <v>29</v>
      </c>
      <c r="M25" s="1142" t="s">
        <v>29</v>
      </c>
      <c r="N25" s="232" t="s">
        <v>29</v>
      </c>
      <c r="O25" s="1143" t="s">
        <v>29</v>
      </c>
      <c r="P25" s="227">
        <f>SUM(P3:P23)</f>
        <v>4508</v>
      </c>
      <c r="Q25" s="114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3784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45"/>
      <c r="B2" s="1146" t="s">
        <v>2502</v>
      </c>
      <c r="C2" s="1147" t="s">
        <v>2243</v>
      </c>
      <c r="D2" s="58" t="s">
        <v>2246</v>
      </c>
      <c r="E2" s="58" t="s">
        <v>3785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48" t="s">
        <v>1250</v>
      </c>
      <c r="B3" s="1149">
        <v>164.0</v>
      </c>
      <c r="C3" s="244">
        <v>74.0</v>
      </c>
      <c r="D3" s="244">
        <v>77.0</v>
      </c>
      <c r="E3" s="1150">
        <v>0.49</v>
      </c>
    </row>
    <row r="4">
      <c r="A4" s="1148" t="s">
        <v>1251</v>
      </c>
      <c r="B4" s="1149">
        <v>82.0</v>
      </c>
      <c r="C4" s="244">
        <v>44.0</v>
      </c>
      <c r="D4" s="244">
        <v>27.0</v>
      </c>
      <c r="E4" s="1150">
        <v>0.43</v>
      </c>
    </row>
    <row r="5">
      <c r="A5" s="1148" t="s">
        <v>1252</v>
      </c>
      <c r="B5" s="1149">
        <v>202.0</v>
      </c>
      <c r="C5" s="244">
        <v>87.0</v>
      </c>
      <c r="D5" s="244">
        <v>98.0</v>
      </c>
      <c r="E5" s="1150">
        <v>0.48</v>
      </c>
    </row>
    <row r="6">
      <c r="A6" s="1148" t="s">
        <v>408</v>
      </c>
      <c r="B6" s="1149">
        <v>428.0</v>
      </c>
      <c r="C6" s="244">
        <v>201.0</v>
      </c>
      <c r="D6" s="244">
        <v>201.0</v>
      </c>
      <c r="E6" s="1150">
        <v>0.48</v>
      </c>
    </row>
    <row r="7">
      <c r="A7" s="1148" t="s">
        <v>1253</v>
      </c>
      <c r="B7" s="1149">
        <v>63.0</v>
      </c>
      <c r="C7" s="244">
        <v>24.0</v>
      </c>
      <c r="D7" s="244">
        <v>34.0</v>
      </c>
      <c r="E7" s="1150">
        <v>0.53</v>
      </c>
    </row>
    <row r="8">
      <c r="A8" s="1148" t="s">
        <v>552</v>
      </c>
      <c r="B8" s="1149">
        <v>99.0</v>
      </c>
      <c r="C8" s="244">
        <v>33.0</v>
      </c>
      <c r="D8" s="244">
        <v>50.0</v>
      </c>
      <c r="E8" s="1150">
        <v>0.56</v>
      </c>
    </row>
    <row r="9">
      <c r="A9" s="1148" t="s">
        <v>897</v>
      </c>
      <c r="B9" s="1149">
        <v>357.0</v>
      </c>
      <c r="C9" s="244">
        <v>149.0</v>
      </c>
      <c r="D9" s="244">
        <v>168.0</v>
      </c>
      <c r="E9" s="1150">
        <v>0.33</v>
      </c>
    </row>
    <row r="10">
      <c r="A10" s="1148" t="s">
        <v>1254</v>
      </c>
      <c r="B10" s="1149">
        <v>161.0</v>
      </c>
      <c r="C10" s="244">
        <v>64.0</v>
      </c>
      <c r="D10" s="244">
        <v>71.0</v>
      </c>
      <c r="E10" s="1150">
        <v>0.42</v>
      </c>
    </row>
    <row r="11">
      <c r="A11" s="1148" t="s">
        <v>1255</v>
      </c>
      <c r="B11" s="1149">
        <v>167.0</v>
      </c>
      <c r="C11" s="244">
        <v>94.0</v>
      </c>
      <c r="D11" s="244">
        <v>40.0</v>
      </c>
      <c r="E11" s="1150">
        <v>0.37</v>
      </c>
    </row>
    <row r="12">
      <c r="A12" s="1148" t="s">
        <v>1256</v>
      </c>
      <c r="B12" s="1149" t="s">
        <v>29</v>
      </c>
      <c r="C12" s="1149" t="s">
        <v>29</v>
      </c>
      <c r="D12" s="1149" t="s">
        <v>29</v>
      </c>
      <c r="E12" s="244" t="s">
        <v>29</v>
      </c>
    </row>
    <row r="13">
      <c r="A13" s="1148" t="s">
        <v>578</v>
      </c>
      <c r="B13" s="1149">
        <v>203.0</v>
      </c>
      <c r="C13" s="244">
        <v>81.0</v>
      </c>
      <c r="D13" s="244">
        <v>103.0</v>
      </c>
      <c r="E13" s="1150">
        <v>0.46</v>
      </c>
    </row>
    <row r="14">
      <c r="A14" s="1148" t="s">
        <v>328</v>
      </c>
      <c r="B14" s="1149">
        <v>154.0</v>
      </c>
      <c r="C14" s="244">
        <v>78.0</v>
      </c>
      <c r="D14" s="244">
        <v>43.0</v>
      </c>
      <c r="E14" s="1150">
        <v>0.55</v>
      </c>
    </row>
    <row r="15">
      <c r="A15" s="1148" t="s">
        <v>1257</v>
      </c>
      <c r="B15" s="1149">
        <v>162.0</v>
      </c>
      <c r="C15" s="244">
        <v>103.0</v>
      </c>
      <c r="D15" s="244">
        <v>42.0</v>
      </c>
      <c r="E15" s="1150">
        <v>0.42</v>
      </c>
    </row>
    <row r="16">
      <c r="A16" s="1148" t="s">
        <v>721</v>
      </c>
      <c r="B16" s="1149">
        <v>58.0</v>
      </c>
      <c r="C16" s="244">
        <v>21.0</v>
      </c>
      <c r="D16" s="244">
        <v>27.0</v>
      </c>
      <c r="E16" s="1150">
        <v>0.45</v>
      </c>
    </row>
    <row r="17">
      <c r="A17" s="1148" t="s">
        <v>1258</v>
      </c>
      <c r="B17" s="1149">
        <v>175.0</v>
      </c>
      <c r="C17" s="244">
        <v>96.0</v>
      </c>
      <c r="D17" s="244">
        <v>61.0</v>
      </c>
      <c r="E17" s="1150">
        <v>0.41</v>
      </c>
    </row>
    <row r="18">
      <c r="A18" s="1148" t="s">
        <v>1259</v>
      </c>
      <c r="B18" s="1149">
        <v>166.0</v>
      </c>
      <c r="C18" s="244">
        <v>67.0</v>
      </c>
      <c r="D18" s="244">
        <v>76.0</v>
      </c>
      <c r="E18" s="1150">
        <v>0.59</v>
      </c>
    </row>
    <row r="19">
      <c r="A19" s="1148" t="s">
        <v>1260</v>
      </c>
      <c r="B19" s="1149">
        <v>40.0</v>
      </c>
      <c r="C19" s="244">
        <v>15.0</v>
      </c>
      <c r="D19" s="244">
        <v>21.0</v>
      </c>
      <c r="E19" s="1150">
        <v>0.47</v>
      </c>
    </row>
    <row r="20">
      <c r="A20" s="1148" t="s">
        <v>869</v>
      </c>
      <c r="B20" s="1149">
        <v>30.0</v>
      </c>
      <c r="C20" s="244">
        <v>11.0</v>
      </c>
      <c r="D20" s="244">
        <v>15.0</v>
      </c>
      <c r="E20" s="244" t="s">
        <v>29</v>
      </c>
    </row>
    <row r="21">
      <c r="A21" s="1148" t="s">
        <v>337</v>
      </c>
      <c r="B21" s="1149">
        <v>27.0</v>
      </c>
      <c r="C21" s="244">
        <v>13.0</v>
      </c>
      <c r="D21" s="244">
        <v>12.0</v>
      </c>
      <c r="E21" s="1150">
        <v>0.83</v>
      </c>
    </row>
    <row r="22">
      <c r="A22" s="1148" t="s">
        <v>199</v>
      </c>
      <c r="B22" s="1149">
        <v>151.0</v>
      </c>
      <c r="C22" s="244">
        <v>72.0</v>
      </c>
      <c r="D22" s="244">
        <v>54.0</v>
      </c>
      <c r="E22" s="1150">
        <v>0.56</v>
      </c>
    </row>
    <row r="23">
      <c r="A23" s="1148" t="s">
        <v>493</v>
      </c>
      <c r="B23" s="1149">
        <v>35.0</v>
      </c>
      <c r="C23" s="244">
        <v>14.0</v>
      </c>
      <c r="D23" s="244">
        <v>18.0</v>
      </c>
      <c r="E23" s="1150">
        <v>0.75</v>
      </c>
    </row>
    <row r="24">
      <c r="A24" s="1151" t="s">
        <v>2217</v>
      </c>
      <c r="B24" s="247">
        <v>2939.0</v>
      </c>
      <c r="C24" s="247">
        <v>1346.0</v>
      </c>
      <c r="D24" s="247">
        <v>1244.0</v>
      </c>
      <c r="E24" s="115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3786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137" t="s">
        <v>29</v>
      </c>
      <c r="P37" s="227">
        <f>SUM(P3:P35)</f>
        <v>1284</v>
      </c>
      <c r="Q37" s="113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3787</v>
      </c>
      <c r="B1" s="292"/>
      <c r="C1" s="292"/>
      <c r="D1" s="292"/>
      <c r="E1" s="291" t="s">
        <v>2117</v>
      </c>
      <c r="F1" s="291" t="s">
        <v>3788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53" t="s">
        <v>2093</v>
      </c>
      <c r="B3" s="1154" t="s">
        <v>3789</v>
      </c>
      <c r="C3" s="1154" t="s">
        <v>3790</v>
      </c>
      <c r="D3" s="1155" t="s">
        <v>3791</v>
      </c>
      <c r="E3" s="1155" t="s">
        <v>3792</v>
      </c>
      <c r="F3" s="1155" t="s">
        <v>3793</v>
      </c>
      <c r="G3" s="1155" t="s">
        <v>3794</v>
      </c>
      <c r="H3" s="1155" t="s">
        <v>3795</v>
      </c>
      <c r="I3" s="1155" t="s">
        <v>3796</v>
      </c>
      <c r="J3" s="1155" t="s">
        <v>3797</v>
      </c>
      <c r="K3" s="1155" t="s">
        <v>3798</v>
      </c>
      <c r="L3" s="579"/>
      <c r="M3" s="1155" t="s">
        <v>3799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109" t="s">
        <v>1263</v>
      </c>
      <c r="B4" s="1110">
        <v>297.0</v>
      </c>
      <c r="C4" s="111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9" t="s">
        <v>1264</v>
      </c>
      <c r="B5" s="1110">
        <v>0.0</v>
      </c>
      <c r="C5" s="111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9" t="s">
        <v>1265</v>
      </c>
      <c r="B6" s="1110">
        <v>42.0</v>
      </c>
      <c r="C6" s="111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9" t="s">
        <v>1266</v>
      </c>
      <c r="B7" s="1110">
        <v>20.0</v>
      </c>
      <c r="C7" s="111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9" t="s">
        <v>1194</v>
      </c>
      <c r="B8" s="1110">
        <v>10.0</v>
      </c>
      <c r="C8" s="111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9" t="s">
        <v>1267</v>
      </c>
      <c r="B9" s="1110">
        <v>39.0</v>
      </c>
      <c r="C9" s="111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9" t="s">
        <v>1268</v>
      </c>
      <c r="B10" s="1110">
        <v>0.0</v>
      </c>
      <c r="C10" s="111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9" t="s">
        <v>1269</v>
      </c>
      <c r="B11" s="1110">
        <v>72.0</v>
      </c>
      <c r="C11" s="111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9" t="s">
        <v>1270</v>
      </c>
      <c r="B12" s="1110">
        <v>90.0</v>
      </c>
      <c r="C12" s="111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9" t="s">
        <v>168</v>
      </c>
      <c r="B13" s="1110">
        <v>11.0</v>
      </c>
      <c r="C13" s="111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9" t="s">
        <v>1271</v>
      </c>
      <c r="B14" s="1110">
        <v>5.0</v>
      </c>
      <c r="C14" s="111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9" t="s">
        <v>1272</v>
      </c>
      <c r="B15" s="1110">
        <v>0.0</v>
      </c>
      <c r="C15" s="111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9" t="s">
        <v>1273</v>
      </c>
      <c r="B16" s="1110">
        <v>0.0</v>
      </c>
      <c r="C16" s="111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9" t="s">
        <v>1274</v>
      </c>
      <c r="B17" s="1110">
        <v>41.0</v>
      </c>
      <c r="C17" s="111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9" t="s">
        <v>176</v>
      </c>
      <c r="B18" s="1110">
        <v>4.0</v>
      </c>
      <c r="C18" s="111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9" t="s">
        <v>1275</v>
      </c>
      <c r="B19" s="1110">
        <v>0.0</v>
      </c>
      <c r="C19" s="111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9" t="s">
        <v>1276</v>
      </c>
      <c r="B20" s="1110">
        <v>13.0</v>
      </c>
      <c r="C20" s="111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9" t="s">
        <v>3786</v>
      </c>
      <c r="B21" s="1110">
        <v>18.0</v>
      </c>
      <c r="C21" s="111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9" t="s">
        <v>1278</v>
      </c>
      <c r="B22" s="1110">
        <v>2.0</v>
      </c>
      <c r="C22" s="111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9" t="s">
        <v>307</v>
      </c>
      <c r="B23" s="1110">
        <v>25.0</v>
      </c>
      <c r="C23" s="111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9" t="s">
        <v>1279</v>
      </c>
      <c r="B24" s="1110">
        <v>5.0</v>
      </c>
      <c r="C24" s="111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9" t="s">
        <v>1280</v>
      </c>
      <c r="B25" s="1110">
        <v>7.0</v>
      </c>
      <c r="C25" s="111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9" t="s">
        <v>1174</v>
      </c>
      <c r="B26" s="1110">
        <v>5.0</v>
      </c>
      <c r="C26" s="111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9" t="s">
        <v>317</v>
      </c>
      <c r="B27" s="1110">
        <v>33.0</v>
      </c>
      <c r="C27" s="111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9" t="s">
        <v>318</v>
      </c>
      <c r="B28" s="1110">
        <v>38.0</v>
      </c>
      <c r="C28" s="111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9" t="s">
        <v>1281</v>
      </c>
      <c r="B29" s="1110">
        <v>12.0</v>
      </c>
      <c r="C29" s="111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9" t="s">
        <v>1282</v>
      </c>
      <c r="B30" s="1110">
        <v>11.0</v>
      </c>
      <c r="C30" s="111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9" t="s">
        <v>252</v>
      </c>
      <c r="B31" s="1110">
        <v>0.0</v>
      </c>
      <c r="C31" s="111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9" t="s">
        <v>1283</v>
      </c>
      <c r="B32" s="1110">
        <v>2.0</v>
      </c>
      <c r="C32" s="111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9" t="s">
        <v>1284</v>
      </c>
      <c r="B33" s="1110">
        <v>31.0</v>
      </c>
      <c r="C33" s="111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9" t="s">
        <v>1285</v>
      </c>
      <c r="B34" s="1110">
        <v>7.0</v>
      </c>
      <c r="C34" s="111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9" t="s">
        <v>199</v>
      </c>
      <c r="B35" s="1110">
        <v>1.0</v>
      </c>
      <c r="C35" s="111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9" t="s">
        <v>1286</v>
      </c>
      <c r="B36" s="1110">
        <v>53.0</v>
      </c>
      <c r="C36" s="111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9" t="s">
        <v>1261</v>
      </c>
      <c r="B37" s="1110">
        <v>894.0</v>
      </c>
      <c r="C37" s="111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56"/>
      <c r="B38" s="988"/>
      <c r="C38" s="988"/>
      <c r="D38" s="55"/>
    </row>
    <row r="39">
      <c r="A39" s="1156"/>
      <c r="B39" s="988"/>
      <c r="C39" s="98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3788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56"/>
      <c r="B41" s="988"/>
      <c r="C41" s="988"/>
      <c r="D41" s="55"/>
    </row>
    <row r="42">
      <c r="A42" s="1109"/>
      <c r="B42" s="1157" t="s">
        <v>3800</v>
      </c>
    </row>
    <row r="43">
      <c r="A43" s="1109" t="s">
        <v>1266</v>
      </c>
      <c r="B43" s="1110">
        <v>39.0</v>
      </c>
    </row>
    <row r="44">
      <c r="A44" s="1109" t="s">
        <v>3786</v>
      </c>
      <c r="B44" s="1110">
        <v>40.0</v>
      </c>
    </row>
    <row r="45">
      <c r="A45" s="1109" t="s">
        <v>317</v>
      </c>
      <c r="B45" s="1110">
        <v>70.0</v>
      </c>
    </row>
    <row r="46">
      <c r="A46" s="1109" t="s">
        <v>1281</v>
      </c>
      <c r="B46" s="1110">
        <v>25.0</v>
      </c>
    </row>
    <row r="47">
      <c r="A47" s="1109" t="s">
        <v>1285</v>
      </c>
      <c r="B47" s="1110">
        <v>22.0</v>
      </c>
    </row>
    <row r="48">
      <c r="A48" s="1109" t="s">
        <v>1286</v>
      </c>
      <c r="B48" s="1110">
        <v>104.0</v>
      </c>
    </row>
    <row r="49">
      <c r="A49" s="1109" t="s">
        <v>3801</v>
      </c>
      <c r="B49" s="1110">
        <v>300.0</v>
      </c>
    </row>
    <row r="50">
      <c r="A50" s="1109" t="s">
        <v>3802</v>
      </c>
      <c r="B50" s="1110">
        <v>13.0</v>
      </c>
    </row>
    <row r="51">
      <c r="A51" s="1109" t="s">
        <v>3803</v>
      </c>
      <c r="B51" s="1110">
        <v>94.0</v>
      </c>
    </row>
    <row r="52">
      <c r="A52" s="1109" t="s">
        <v>3804</v>
      </c>
      <c r="B52" s="1110">
        <v>35.0</v>
      </c>
    </row>
    <row r="53">
      <c r="A53" s="1109" t="s">
        <v>1282</v>
      </c>
      <c r="B53" s="1110">
        <v>34.0</v>
      </c>
    </row>
    <row r="54">
      <c r="A54" s="1109" t="s">
        <v>1284</v>
      </c>
      <c r="B54" s="1110">
        <v>60.0</v>
      </c>
    </row>
    <row r="55">
      <c r="A55" s="1109" t="s">
        <v>3805</v>
      </c>
      <c r="B55" s="1110">
        <v>236.0</v>
      </c>
    </row>
    <row r="56">
      <c r="A56" s="1109"/>
      <c r="B56" s="1110"/>
    </row>
    <row r="57">
      <c r="A57" s="1109"/>
      <c r="B57" s="1110"/>
    </row>
    <row r="58">
      <c r="A58" s="1109" t="s">
        <v>3806</v>
      </c>
      <c r="B58" s="1110">
        <v>0.0</v>
      </c>
    </row>
    <row r="59">
      <c r="A59" s="1109" t="s">
        <v>3807</v>
      </c>
      <c r="B59" s="1110">
        <v>584.0</v>
      </c>
    </row>
    <row r="60">
      <c r="A60" s="1109" t="s">
        <v>3808</v>
      </c>
      <c r="B60" s="1110">
        <v>0.0</v>
      </c>
    </row>
    <row r="61">
      <c r="A61" s="1109" t="s">
        <v>3809</v>
      </c>
      <c r="B61" s="1110">
        <v>584.0</v>
      </c>
    </row>
    <row r="62">
      <c r="A62" s="1109" t="s">
        <v>1265</v>
      </c>
      <c r="B62" s="1110">
        <v>143.0</v>
      </c>
    </row>
    <row r="63">
      <c r="A63" s="1109" t="s">
        <v>1267</v>
      </c>
      <c r="B63" s="1110">
        <v>97.0</v>
      </c>
    </row>
    <row r="64">
      <c r="A64" s="1109" t="s">
        <v>3810</v>
      </c>
      <c r="B64" s="1110">
        <v>21.0</v>
      </c>
    </row>
    <row r="65">
      <c r="A65" s="1109" t="s">
        <v>1270</v>
      </c>
      <c r="B65" s="1110">
        <v>133.0</v>
      </c>
    </row>
    <row r="66">
      <c r="A66" s="1109" t="s">
        <v>1274</v>
      </c>
      <c r="B66" s="1110">
        <v>120.0</v>
      </c>
    </row>
    <row r="67">
      <c r="A67" s="1109" t="s">
        <v>1174</v>
      </c>
      <c r="B67" s="1110">
        <v>12.0</v>
      </c>
    </row>
    <row r="68">
      <c r="A68" s="1109" t="s">
        <v>3811</v>
      </c>
      <c r="B68" s="1110">
        <v>526.0</v>
      </c>
    </row>
    <row r="69">
      <c r="A69" s="1109" t="s">
        <v>3812</v>
      </c>
      <c r="B69" s="1110">
        <v>170.0</v>
      </c>
    </row>
    <row r="70">
      <c r="A70" s="1109" t="s">
        <v>3813</v>
      </c>
      <c r="B70" s="1110">
        <v>25.0</v>
      </c>
    </row>
    <row r="71">
      <c r="A71" s="1109" t="s">
        <v>3814</v>
      </c>
      <c r="B71" s="1110">
        <v>21.0</v>
      </c>
    </row>
    <row r="72">
      <c r="A72" s="1109" t="s">
        <v>307</v>
      </c>
      <c r="B72" s="1110">
        <v>57.0</v>
      </c>
    </row>
    <row r="73">
      <c r="A73" s="1109" t="s">
        <v>252</v>
      </c>
      <c r="B73" s="1110">
        <v>0.0</v>
      </c>
    </row>
    <row r="74">
      <c r="A74" s="1109" t="s">
        <v>1283</v>
      </c>
      <c r="B74" s="1110">
        <v>8.0</v>
      </c>
    </row>
    <row r="75">
      <c r="A75" s="1109" t="s">
        <v>176</v>
      </c>
      <c r="B75" s="1110">
        <v>15.0</v>
      </c>
    </row>
    <row r="76">
      <c r="A76" s="357" t="s">
        <v>3815</v>
      </c>
      <c r="B76" s="244">
        <v>296.0</v>
      </c>
    </row>
    <row r="77">
      <c r="A77" s="242" t="s">
        <v>3816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3817</v>
      </c>
      <c r="B47" s="267">
        <f t="array" ref="B47">VLOOKUP($A47,NY_DEMO,2,FALSE)</f>
        <v>108505</v>
      </c>
      <c r="C47" s="339">
        <f>VLOOKUP(A47,'NY Data'!$A$9:$U$67,3,FALSE)</f>
        <v>218</v>
      </c>
      <c r="D47" s="115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10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37" t="s">
        <v>29</v>
      </c>
      <c r="P66" s="227">
        <f>SUM(P3:P64)</f>
        <v>9117</v>
      </c>
      <c r="Q66" s="113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3818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3819</v>
      </c>
      <c r="D3" s="240" t="s">
        <v>3820</v>
      </c>
      <c r="E3" s="1160"/>
      <c r="F3" s="240" t="s">
        <v>3821</v>
      </c>
      <c r="G3" s="240"/>
      <c r="H3" s="240" t="s">
        <v>3822</v>
      </c>
      <c r="I3" s="240"/>
      <c r="J3" s="240" t="s">
        <v>3823</v>
      </c>
      <c r="K3" s="240"/>
      <c r="L3" s="240" t="s">
        <v>3824</v>
      </c>
      <c r="M3" s="240"/>
      <c r="N3" s="240" t="s">
        <v>3825</v>
      </c>
      <c r="O3" s="240"/>
      <c r="P3" s="328" t="s">
        <v>3826</v>
      </c>
      <c r="Q3" s="330"/>
      <c r="R3" s="328" t="s">
        <v>3827</v>
      </c>
      <c r="S3" s="330"/>
      <c r="T3" s="328" t="s">
        <v>3828</v>
      </c>
      <c r="U3" s="330"/>
    </row>
    <row r="4">
      <c r="A4" s="1161"/>
      <c r="B4" s="328"/>
      <c r="C4" s="328" t="s">
        <v>3829</v>
      </c>
      <c r="D4" s="328" t="s">
        <v>3829</v>
      </c>
      <c r="E4" s="328" t="s">
        <v>2421</v>
      </c>
      <c r="F4" s="328" t="s">
        <v>3829</v>
      </c>
      <c r="G4" s="328" t="s">
        <v>2421</v>
      </c>
      <c r="H4" s="328" t="s">
        <v>3829</v>
      </c>
      <c r="I4" s="328" t="s">
        <v>2421</v>
      </c>
      <c r="J4" s="328" t="s">
        <v>3829</v>
      </c>
      <c r="K4" s="328" t="s">
        <v>2421</v>
      </c>
      <c r="L4" s="328" t="s">
        <v>3829</v>
      </c>
      <c r="M4" s="328" t="s">
        <v>2421</v>
      </c>
      <c r="N4" s="328" t="s">
        <v>3829</v>
      </c>
      <c r="O4" s="328" t="s">
        <v>2421</v>
      </c>
      <c r="P4" s="328" t="s">
        <v>3829</v>
      </c>
      <c r="Q4" s="328" t="s">
        <v>2421</v>
      </c>
      <c r="R4" s="328" t="s">
        <v>3829</v>
      </c>
      <c r="S4" s="328" t="s">
        <v>2421</v>
      </c>
      <c r="T4" s="328" t="s">
        <v>3829</v>
      </c>
      <c r="U4" s="328" t="s">
        <v>2421</v>
      </c>
    </row>
    <row r="5">
      <c r="A5" s="242" t="s">
        <v>3830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3831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3832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6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3833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3834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3835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3836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3837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3838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3839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3840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3841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3842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3843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3844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3061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3845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3846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3698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3847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3848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3831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3849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3850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3851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3852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3853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3690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3854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3330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3855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3856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3857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3858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3859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3860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3861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3862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3692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3863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3864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3865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3866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3867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3868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3869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3870</v>
      </c>
      <c r="C72" s="55" t="s">
        <v>3871</v>
      </c>
    </row>
    <row r="73">
      <c r="A73" s="242" t="s">
        <v>3833</v>
      </c>
      <c r="B73" s="244">
        <v>36.0</v>
      </c>
      <c r="C73" s="562">
        <v>0.663</v>
      </c>
    </row>
    <row r="74">
      <c r="A74" s="242" t="s">
        <v>3834</v>
      </c>
      <c r="B74" s="244">
        <v>3.0</v>
      </c>
      <c r="C74" s="562">
        <v>0.625</v>
      </c>
    </row>
    <row r="75">
      <c r="A75" s="242" t="s">
        <v>3835</v>
      </c>
      <c r="B75" s="244">
        <v>65.0</v>
      </c>
      <c r="C75" s="562">
        <v>0.521</v>
      </c>
    </row>
    <row r="76">
      <c r="A76" s="242" t="s">
        <v>3836</v>
      </c>
      <c r="B76" s="244">
        <v>3.0</v>
      </c>
      <c r="C76" s="562">
        <v>0.615</v>
      </c>
    </row>
    <row r="77">
      <c r="A77" s="242" t="s">
        <v>3837</v>
      </c>
      <c r="B77" s="244">
        <v>21.0</v>
      </c>
      <c r="C77" s="562">
        <v>0.608</v>
      </c>
    </row>
    <row r="78">
      <c r="A78" s="242" t="s">
        <v>3838</v>
      </c>
      <c r="B78" s="244">
        <v>19.0</v>
      </c>
      <c r="C78" s="562">
        <v>0.315</v>
      </c>
    </row>
    <row r="79">
      <c r="A79" s="242" t="s">
        <v>3839</v>
      </c>
      <c r="B79" s="244">
        <v>4.0</v>
      </c>
      <c r="C79" s="562">
        <v>0.269</v>
      </c>
    </row>
    <row r="80">
      <c r="A80" s="242" t="s">
        <v>3840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3841</v>
      </c>
      <c r="B82" s="244">
        <v>8.0</v>
      </c>
      <c r="C82" s="562">
        <v>0.583</v>
      </c>
    </row>
    <row r="83">
      <c r="A83" s="242" t="s">
        <v>3842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3843</v>
      </c>
      <c r="B85" s="244">
        <v>31.0</v>
      </c>
      <c r="C85" s="562">
        <v>0.519</v>
      </c>
    </row>
    <row r="86">
      <c r="A86" s="242" t="s">
        <v>3844</v>
      </c>
      <c r="B86" s="244">
        <v>165.0</v>
      </c>
      <c r="C86" s="562">
        <v>0.448</v>
      </c>
    </row>
    <row r="87">
      <c r="A87" s="242" t="s">
        <v>3061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50">
        <v>0.8</v>
      </c>
    </row>
    <row r="90">
      <c r="A90" s="242" t="s">
        <v>3845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3846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50">
        <v>0.5</v>
      </c>
    </row>
    <row r="95">
      <c r="A95" s="242" t="s">
        <v>3698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5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3847</v>
      </c>
      <c r="B100" s="244">
        <v>37.0</v>
      </c>
      <c r="C100" s="562">
        <v>0.707</v>
      </c>
    </row>
    <row r="101">
      <c r="A101" s="242" t="s">
        <v>3848</v>
      </c>
      <c r="B101" s="244">
        <v>63.0</v>
      </c>
      <c r="C101" s="562">
        <v>0.537</v>
      </c>
    </row>
    <row r="102">
      <c r="A102" s="242" t="s">
        <v>3831</v>
      </c>
      <c r="B102" s="244">
        <v>1637.0</v>
      </c>
      <c r="C102" s="562">
        <v>0.555</v>
      </c>
    </row>
    <row r="103">
      <c r="A103" s="242" t="s">
        <v>3849</v>
      </c>
      <c r="B103" s="244">
        <v>94.0</v>
      </c>
      <c r="C103" s="562">
        <v>0.727</v>
      </c>
    </row>
    <row r="104">
      <c r="A104" s="242" t="s">
        <v>3850</v>
      </c>
      <c r="B104" s="244">
        <v>80.0</v>
      </c>
      <c r="C104" s="562">
        <v>0.448</v>
      </c>
    </row>
    <row r="105">
      <c r="A105" s="242" t="s">
        <v>3851</v>
      </c>
      <c r="B105" s="244">
        <v>11.0</v>
      </c>
      <c r="C105" s="115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50">
        <v>0.25</v>
      </c>
    </row>
    <row r="108">
      <c r="A108" s="242" t="s">
        <v>3852</v>
      </c>
      <c r="B108" s="244">
        <v>27.0</v>
      </c>
      <c r="C108" s="562">
        <v>0.511</v>
      </c>
    </row>
    <row r="109">
      <c r="A109" s="242" t="s">
        <v>3853</v>
      </c>
      <c r="B109" s="244">
        <v>7.0</v>
      </c>
      <c r="C109" s="562">
        <v>0.714</v>
      </c>
    </row>
    <row r="110">
      <c r="A110" s="242" t="s">
        <v>3690</v>
      </c>
      <c r="B110" s="244">
        <v>1.0</v>
      </c>
      <c r="C110" s="562">
        <v>0.923</v>
      </c>
    </row>
    <row r="111">
      <c r="A111" s="242" t="s">
        <v>3854</v>
      </c>
      <c r="B111" s="244">
        <v>10.0</v>
      </c>
      <c r="C111" s="562">
        <v>0.634</v>
      </c>
    </row>
    <row r="112">
      <c r="A112" s="242" t="s">
        <v>3330</v>
      </c>
      <c r="B112" s="244">
        <v>26.0</v>
      </c>
      <c r="C112" s="562">
        <v>0.605</v>
      </c>
    </row>
    <row r="113">
      <c r="A113" s="242" t="s">
        <v>3855</v>
      </c>
      <c r="B113" s="244">
        <v>13.0</v>
      </c>
      <c r="C113" s="1150">
        <v>0.5</v>
      </c>
    </row>
    <row r="114">
      <c r="A114" s="242" t="s">
        <v>3856</v>
      </c>
      <c r="B114" s="244">
        <v>42.0</v>
      </c>
      <c r="C114" s="562">
        <v>0.643</v>
      </c>
    </row>
    <row r="115">
      <c r="A115" s="242" t="s">
        <v>3857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3858</v>
      </c>
      <c r="B117" s="244">
        <v>4.0</v>
      </c>
      <c r="C117" s="562">
        <v>0.308</v>
      </c>
    </row>
    <row r="118">
      <c r="A118" s="242" t="s">
        <v>3859</v>
      </c>
      <c r="B118" s="244">
        <v>68.0</v>
      </c>
      <c r="C118" s="562">
        <v>0.307</v>
      </c>
    </row>
    <row r="119">
      <c r="A119" s="242" t="s">
        <v>3860</v>
      </c>
      <c r="B119" s="244" t="s">
        <v>29</v>
      </c>
      <c r="C119" s="244" t="s">
        <v>29</v>
      </c>
    </row>
    <row r="120">
      <c r="A120" s="242" t="s">
        <v>3861</v>
      </c>
      <c r="B120" s="244">
        <v>20.0</v>
      </c>
      <c r="C120" s="562">
        <v>0.426</v>
      </c>
    </row>
    <row r="121">
      <c r="A121" s="242" t="s">
        <v>3862</v>
      </c>
      <c r="B121" s="244">
        <v>170.0</v>
      </c>
      <c r="C121" s="562">
        <v>0.597</v>
      </c>
    </row>
    <row r="122">
      <c r="A122" s="242" t="s">
        <v>3692</v>
      </c>
      <c r="B122" s="244">
        <v>34.0</v>
      </c>
      <c r="C122" s="562">
        <v>0.431</v>
      </c>
    </row>
    <row r="123">
      <c r="A123" s="242" t="s">
        <v>3863</v>
      </c>
      <c r="B123" s="244">
        <v>3.0</v>
      </c>
      <c r="C123" s="1150">
        <v>0.5</v>
      </c>
    </row>
    <row r="124">
      <c r="A124" s="242" t="s">
        <v>3864</v>
      </c>
      <c r="B124" s="244">
        <v>16.0</v>
      </c>
      <c r="C124" s="562">
        <v>0.516</v>
      </c>
    </row>
    <row r="125">
      <c r="A125" s="242" t="s">
        <v>3865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3866</v>
      </c>
      <c r="B129" s="244">
        <v>49.0</v>
      </c>
      <c r="C129" s="562">
        <v>0.562</v>
      </c>
    </row>
    <row r="130">
      <c r="A130" s="242" t="s">
        <v>3867</v>
      </c>
      <c r="B130" s="244">
        <v>3.0</v>
      </c>
      <c r="C130" s="562">
        <v>0.571</v>
      </c>
    </row>
    <row r="131">
      <c r="A131" s="242" t="s">
        <v>3868</v>
      </c>
      <c r="B131" s="244">
        <v>10.0</v>
      </c>
      <c r="C131" s="562">
        <v>0.462</v>
      </c>
    </row>
    <row r="132">
      <c r="A132" s="240" t="s">
        <v>3740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3872</v>
      </c>
      <c r="C135" s="55" t="s">
        <v>3873</v>
      </c>
      <c r="F135" s="55" t="s">
        <v>3874</v>
      </c>
      <c r="G135" s="55" t="s">
        <v>3875</v>
      </c>
      <c r="H135" s="55" t="s">
        <v>3876</v>
      </c>
    </row>
    <row r="136">
      <c r="A136" s="1161" t="s">
        <v>1289</v>
      </c>
      <c r="B136" s="330">
        <f>F139</f>
        <v>154</v>
      </c>
      <c r="C136" s="1162">
        <f>H139</f>
        <v>1.87012987</v>
      </c>
      <c r="D136" s="1163" t="s">
        <v>3833</v>
      </c>
      <c r="E136" s="1163" t="s">
        <v>3877</v>
      </c>
      <c r="F136" s="431">
        <v>43.0</v>
      </c>
      <c r="G136" s="430">
        <v>67.0</v>
      </c>
      <c r="H136" s="1164">
        <f t="shared" ref="H136:H367" si="1">G136/F136</f>
        <v>1.558139535</v>
      </c>
    </row>
    <row r="137">
      <c r="A137" s="1161" t="s">
        <v>874</v>
      </c>
      <c r="B137" s="330">
        <f>F143</f>
        <v>37</v>
      </c>
      <c r="C137" s="1162">
        <f>H143</f>
        <v>2</v>
      </c>
      <c r="D137" s="1163"/>
      <c r="E137" s="1163" t="s">
        <v>3878</v>
      </c>
      <c r="F137" s="431">
        <v>37.0</v>
      </c>
      <c r="G137" s="430">
        <v>73.0</v>
      </c>
      <c r="H137" s="1164">
        <f t="shared" si="1"/>
        <v>1.972972973</v>
      </c>
    </row>
    <row r="138">
      <c r="A138" s="1161" t="s">
        <v>1291</v>
      </c>
      <c r="B138" s="330">
        <f>F147</f>
        <v>177</v>
      </c>
      <c r="C138" s="1162">
        <f>H147</f>
        <v>2.073446328</v>
      </c>
      <c r="D138" s="1163"/>
      <c r="E138" s="1163" t="s">
        <v>3879</v>
      </c>
      <c r="F138" s="431">
        <v>74.0</v>
      </c>
      <c r="G138" s="430">
        <v>148.0</v>
      </c>
      <c r="H138" s="1164">
        <f t="shared" si="1"/>
        <v>2</v>
      </c>
    </row>
    <row r="139">
      <c r="A139" s="1161" t="s">
        <v>1292</v>
      </c>
      <c r="B139" s="330">
        <f>F151</f>
        <v>52</v>
      </c>
      <c r="C139" s="1162">
        <f>H151</f>
        <v>1.903846154</v>
      </c>
      <c r="D139" s="1163"/>
      <c r="E139" s="1163" t="s">
        <v>2217</v>
      </c>
      <c r="F139" s="431">
        <v>154.0</v>
      </c>
      <c r="G139" s="430">
        <v>288.0</v>
      </c>
      <c r="H139" s="1164">
        <f t="shared" si="1"/>
        <v>1.87012987</v>
      </c>
    </row>
    <row r="140">
      <c r="A140" s="1161" t="s">
        <v>1293</v>
      </c>
      <c r="B140" s="330">
        <f>F155</f>
        <v>73</v>
      </c>
      <c r="C140" s="1162">
        <f>H155</f>
        <v>2.191780822</v>
      </c>
      <c r="D140" s="1163" t="s">
        <v>3834</v>
      </c>
      <c r="E140" s="1163" t="s">
        <v>3877</v>
      </c>
      <c r="F140" s="431">
        <v>11.0</v>
      </c>
      <c r="G140" s="430">
        <v>19.0</v>
      </c>
      <c r="H140" s="1164">
        <f t="shared" si="1"/>
        <v>1.727272727</v>
      </c>
    </row>
    <row r="141">
      <c r="A141" s="1161" t="s">
        <v>694</v>
      </c>
      <c r="B141" s="330">
        <f>F159</f>
        <v>75</v>
      </c>
      <c r="C141" s="1162">
        <f>H159</f>
        <v>1.786666667</v>
      </c>
      <c r="D141" s="1163"/>
      <c r="E141" s="1163" t="s">
        <v>3878</v>
      </c>
      <c r="F141" s="431">
        <v>3.0</v>
      </c>
      <c r="G141" s="430">
        <v>6.0</v>
      </c>
      <c r="H141" s="1164">
        <f t="shared" si="1"/>
        <v>2</v>
      </c>
    </row>
    <row r="142">
      <c r="A142" s="1161" t="s">
        <v>1294</v>
      </c>
      <c r="B142" s="330">
        <f>F163</f>
        <v>57</v>
      </c>
      <c r="C142" s="1162">
        <f>H163</f>
        <v>2.280701754</v>
      </c>
      <c r="D142" s="1163"/>
      <c r="E142" s="1163" t="s">
        <v>3879</v>
      </c>
      <c r="F142" s="431">
        <v>23.0</v>
      </c>
      <c r="G142" s="430">
        <v>49.0</v>
      </c>
      <c r="H142" s="1164">
        <f t="shared" si="1"/>
        <v>2.130434783</v>
      </c>
    </row>
    <row r="143">
      <c r="A143" s="1161" t="s">
        <v>1295</v>
      </c>
      <c r="B143" s="330">
        <f>F167</f>
        <v>63</v>
      </c>
      <c r="C143" s="1162">
        <f>H167</f>
        <v>2.079365079</v>
      </c>
      <c r="D143" s="1163"/>
      <c r="E143" s="1163" t="s">
        <v>2217</v>
      </c>
      <c r="F143" s="431">
        <v>37.0</v>
      </c>
      <c r="G143" s="430">
        <v>74.0</v>
      </c>
      <c r="H143" s="1164">
        <f t="shared" si="1"/>
        <v>2</v>
      </c>
    </row>
    <row r="144">
      <c r="A144" s="1161" t="s">
        <v>550</v>
      </c>
      <c r="B144" s="330">
        <f>F171</f>
        <v>99</v>
      </c>
      <c r="C144" s="1162">
        <f>H171</f>
        <v>2.070707071</v>
      </c>
      <c r="D144" s="1163" t="s">
        <v>3835</v>
      </c>
      <c r="E144" s="1163" t="s">
        <v>3877</v>
      </c>
      <c r="F144" s="431">
        <v>29.0</v>
      </c>
      <c r="G144" s="430">
        <v>41.0</v>
      </c>
      <c r="H144" s="1164">
        <f t="shared" si="1"/>
        <v>1.413793103</v>
      </c>
    </row>
    <row r="145">
      <c r="A145" s="1161" t="s">
        <v>157</v>
      </c>
      <c r="B145" s="330">
        <f>F175</f>
        <v>21</v>
      </c>
      <c r="C145" s="1162">
        <f>H175</f>
        <v>2.095238095</v>
      </c>
      <c r="D145" s="1163"/>
      <c r="E145" s="1163" t="s">
        <v>3878</v>
      </c>
      <c r="F145" s="431">
        <v>16.0</v>
      </c>
      <c r="G145" s="430">
        <v>39.0</v>
      </c>
      <c r="H145" s="1164">
        <f t="shared" si="1"/>
        <v>2.4375</v>
      </c>
    </row>
    <row r="146">
      <c r="A146" s="1161" t="s">
        <v>1296</v>
      </c>
      <c r="B146" s="330">
        <f>F179</f>
        <v>45</v>
      </c>
      <c r="C146" s="1162">
        <f>H179</f>
        <v>1.977777778</v>
      </c>
      <c r="D146" s="1163"/>
      <c r="E146" s="1163" t="s">
        <v>3879</v>
      </c>
      <c r="F146" s="431">
        <v>132.0</v>
      </c>
      <c r="G146" s="430">
        <v>287.0</v>
      </c>
      <c r="H146" s="1164">
        <f t="shared" si="1"/>
        <v>2.174242424</v>
      </c>
    </row>
    <row r="147">
      <c r="A147" s="1161" t="s">
        <v>333</v>
      </c>
      <c r="B147" s="330">
        <f>F183</f>
        <v>67</v>
      </c>
      <c r="C147" s="1162">
        <f>H183</f>
        <v>1.835820896</v>
      </c>
      <c r="D147" s="1163"/>
      <c r="E147" s="1163" t="s">
        <v>2217</v>
      </c>
      <c r="F147" s="431">
        <v>177.0</v>
      </c>
      <c r="G147" s="430">
        <v>367.0</v>
      </c>
      <c r="H147" s="1164">
        <f t="shared" si="1"/>
        <v>2.073446328</v>
      </c>
    </row>
    <row r="148">
      <c r="A148" s="1161" t="s">
        <v>1297</v>
      </c>
      <c r="B148" s="330">
        <f>F187</f>
        <v>156</v>
      </c>
      <c r="C148" s="1162">
        <f>H187</f>
        <v>1.83974359</v>
      </c>
      <c r="D148" s="1163" t="s">
        <v>3836</v>
      </c>
      <c r="E148" s="1163" t="s">
        <v>3877</v>
      </c>
      <c r="F148" s="431">
        <v>9.0</v>
      </c>
      <c r="G148" s="430">
        <v>16.0</v>
      </c>
      <c r="H148" s="1164">
        <f t="shared" si="1"/>
        <v>1.777777778</v>
      </c>
    </row>
    <row r="149">
      <c r="A149" s="1161" t="s">
        <v>1298</v>
      </c>
      <c r="B149" s="330">
        <f>F191</f>
        <v>478</v>
      </c>
      <c r="C149" s="1162">
        <f>H191</f>
        <v>1.826359833</v>
      </c>
      <c r="D149" s="1163"/>
      <c r="E149" s="1163" t="s">
        <v>3878</v>
      </c>
      <c r="F149" s="431">
        <v>11.0</v>
      </c>
      <c r="G149" s="430">
        <v>20.0</v>
      </c>
      <c r="H149" s="1164">
        <f t="shared" si="1"/>
        <v>1.818181818</v>
      </c>
    </row>
    <row r="150">
      <c r="A150" s="1161" t="s">
        <v>897</v>
      </c>
      <c r="B150" s="330">
        <f>F195</f>
        <v>28</v>
      </c>
      <c r="C150" s="1162">
        <f>H195</f>
        <v>2</v>
      </c>
      <c r="D150" s="1163"/>
      <c r="E150" s="1163" t="s">
        <v>3879</v>
      </c>
      <c r="F150" s="431">
        <v>32.0</v>
      </c>
      <c r="G150" s="430">
        <v>63.0</v>
      </c>
      <c r="H150" s="1164">
        <f t="shared" si="1"/>
        <v>1.96875</v>
      </c>
    </row>
    <row r="151">
      <c r="A151" s="1161" t="s">
        <v>59</v>
      </c>
      <c r="B151" s="330">
        <f>F199</f>
        <v>87</v>
      </c>
      <c r="C151" s="1162">
        <f>H199</f>
        <v>2.471264368</v>
      </c>
      <c r="D151" s="1163"/>
      <c r="E151" s="1163" t="s">
        <v>2217</v>
      </c>
      <c r="F151" s="431">
        <v>52.0</v>
      </c>
      <c r="G151" s="430">
        <v>99.0</v>
      </c>
      <c r="H151" s="1164">
        <f t="shared" si="1"/>
        <v>1.903846154</v>
      </c>
    </row>
    <row r="152">
      <c r="A152" s="1161" t="s">
        <v>166</v>
      </c>
      <c r="B152" s="330">
        <f>F203</f>
        <v>41</v>
      </c>
      <c r="C152" s="1162">
        <f>H203</f>
        <v>2.341463415</v>
      </c>
      <c r="D152" s="1163" t="s">
        <v>3837</v>
      </c>
      <c r="E152" s="1163" t="s">
        <v>3877</v>
      </c>
      <c r="F152" s="431">
        <v>25.0</v>
      </c>
      <c r="G152" s="430">
        <v>42.0</v>
      </c>
      <c r="H152" s="1164">
        <f t="shared" si="1"/>
        <v>1.68</v>
      </c>
    </row>
    <row r="153">
      <c r="A153" s="1161" t="s">
        <v>920</v>
      </c>
      <c r="B153" s="330">
        <f>F207</f>
        <v>33</v>
      </c>
      <c r="C153" s="1162">
        <f>H207</f>
        <v>2.151515152</v>
      </c>
      <c r="D153" s="1163"/>
      <c r="E153" s="1163" t="s">
        <v>3878</v>
      </c>
      <c r="F153" s="431">
        <v>17.0</v>
      </c>
      <c r="G153" s="430">
        <v>38.0</v>
      </c>
      <c r="H153" s="1164">
        <f t="shared" si="1"/>
        <v>2.235294118</v>
      </c>
    </row>
    <row r="154">
      <c r="A154" s="1161" t="s">
        <v>61</v>
      </c>
      <c r="B154" s="330">
        <f>F211</f>
        <v>31</v>
      </c>
      <c r="C154" s="1162">
        <f>H211</f>
        <v>2.129032258</v>
      </c>
      <c r="D154" s="1163"/>
      <c r="E154" s="1163" t="s">
        <v>3879</v>
      </c>
      <c r="F154" s="431">
        <v>31.0</v>
      </c>
      <c r="G154" s="430">
        <v>80.0</v>
      </c>
      <c r="H154" s="1164">
        <f t="shared" si="1"/>
        <v>2.580645161</v>
      </c>
    </row>
    <row r="155">
      <c r="A155" s="1161" t="s">
        <v>359</v>
      </c>
      <c r="B155" s="330">
        <f>F215</f>
        <v>2</v>
      </c>
      <c r="C155" s="1162">
        <f>H215</f>
        <v>2</v>
      </c>
      <c r="D155" s="1163"/>
      <c r="E155" s="1163" t="s">
        <v>2217</v>
      </c>
      <c r="F155" s="431">
        <v>73.0</v>
      </c>
      <c r="G155" s="430">
        <v>160.0</v>
      </c>
      <c r="H155" s="1164">
        <f t="shared" si="1"/>
        <v>2.191780822</v>
      </c>
    </row>
    <row r="156">
      <c r="A156" s="1161" t="s">
        <v>1299</v>
      </c>
      <c r="B156" s="330">
        <f>F219</f>
        <v>58</v>
      </c>
      <c r="C156" s="1162">
        <f>H219</f>
        <v>2.362068966</v>
      </c>
      <c r="D156" s="1163" t="s">
        <v>3838</v>
      </c>
      <c r="E156" s="1163" t="s">
        <v>3877</v>
      </c>
      <c r="F156" s="431">
        <v>18.0</v>
      </c>
      <c r="G156" s="430">
        <v>28.0</v>
      </c>
      <c r="H156" s="1164">
        <f t="shared" si="1"/>
        <v>1.555555556</v>
      </c>
    </row>
    <row r="157">
      <c r="A157" s="1161" t="s">
        <v>66</v>
      </c>
      <c r="B157" s="330">
        <f>F223</f>
        <v>74</v>
      </c>
      <c r="C157" s="1162">
        <f>H223</f>
        <v>2.364864865</v>
      </c>
      <c r="D157" s="1163"/>
      <c r="E157" s="1163" t="s">
        <v>3878</v>
      </c>
      <c r="F157" s="431">
        <v>8.0</v>
      </c>
      <c r="G157" s="430">
        <v>16.0</v>
      </c>
      <c r="H157" s="1164">
        <f t="shared" si="1"/>
        <v>2</v>
      </c>
    </row>
    <row r="158">
      <c r="A158" s="1161" t="s">
        <v>530</v>
      </c>
      <c r="B158" s="330">
        <f>F227</f>
        <v>33</v>
      </c>
      <c r="C158" s="1162">
        <f>H227</f>
        <v>2.181818182</v>
      </c>
      <c r="D158" s="1163"/>
      <c r="E158" s="1163" t="s">
        <v>3879</v>
      </c>
      <c r="F158" s="431">
        <v>49.0</v>
      </c>
      <c r="G158" s="430">
        <v>90.0</v>
      </c>
      <c r="H158" s="1164">
        <f t="shared" si="1"/>
        <v>1.836734694</v>
      </c>
    </row>
    <row r="159">
      <c r="A159" s="1161" t="s">
        <v>570</v>
      </c>
      <c r="B159" s="330">
        <f>F231</f>
        <v>18</v>
      </c>
      <c r="C159" s="1162">
        <f>H231</f>
        <v>2.277777778</v>
      </c>
      <c r="D159" s="1163"/>
      <c r="E159" s="1163" t="s">
        <v>2217</v>
      </c>
      <c r="F159" s="431">
        <v>75.0</v>
      </c>
      <c r="G159" s="430">
        <v>134.0</v>
      </c>
      <c r="H159" s="1164">
        <f t="shared" si="1"/>
        <v>1.786666667</v>
      </c>
    </row>
    <row r="160">
      <c r="A160" s="1161" t="s">
        <v>74</v>
      </c>
      <c r="B160" s="330">
        <f>F235</f>
        <v>34</v>
      </c>
      <c r="C160" s="1162">
        <f>H235</f>
        <v>2.352941176</v>
      </c>
      <c r="D160" s="1163" t="s">
        <v>3839</v>
      </c>
      <c r="E160" s="1163" t="s">
        <v>3877</v>
      </c>
      <c r="F160" s="431">
        <v>11.0</v>
      </c>
      <c r="G160" s="430">
        <v>19.0</v>
      </c>
      <c r="H160" s="1164">
        <f t="shared" si="1"/>
        <v>1.727272727</v>
      </c>
    </row>
    <row r="161">
      <c r="A161" s="1161" t="s">
        <v>79</v>
      </c>
      <c r="B161" s="330">
        <f>F239</f>
        <v>301</v>
      </c>
      <c r="C161" s="1162">
        <f>H239</f>
        <v>2.03986711</v>
      </c>
      <c r="D161" s="1163"/>
      <c r="E161" s="1163" t="s">
        <v>3878</v>
      </c>
      <c r="F161" s="431">
        <v>3.0</v>
      </c>
      <c r="G161" s="430">
        <v>8.0</v>
      </c>
      <c r="H161" s="1164">
        <f t="shared" si="1"/>
        <v>2.666666667</v>
      </c>
    </row>
    <row r="162">
      <c r="A162" s="1161" t="s">
        <v>80</v>
      </c>
      <c r="B162" s="330">
        <f>F243</f>
        <v>29</v>
      </c>
      <c r="C162" s="1162">
        <f>H243</f>
        <v>2.551724138</v>
      </c>
      <c r="D162" s="1163"/>
      <c r="E162" s="1163" t="s">
        <v>3879</v>
      </c>
      <c r="F162" s="431">
        <v>43.0</v>
      </c>
      <c r="G162" s="430">
        <v>103.0</v>
      </c>
      <c r="H162" s="1164">
        <f t="shared" si="1"/>
        <v>2.395348837</v>
      </c>
    </row>
    <row r="163">
      <c r="A163" s="1161" t="s">
        <v>373</v>
      </c>
      <c r="B163" s="330">
        <f>F247</f>
        <v>213</v>
      </c>
      <c r="C163" s="1162">
        <f>H202</f>
        <v>2.764705882</v>
      </c>
      <c r="D163" s="1163"/>
      <c r="E163" s="1163" t="s">
        <v>2217</v>
      </c>
      <c r="F163" s="431">
        <v>57.0</v>
      </c>
      <c r="G163" s="430">
        <v>130.0</v>
      </c>
      <c r="H163" s="1164">
        <f t="shared" si="1"/>
        <v>2.280701754</v>
      </c>
    </row>
    <row r="164">
      <c r="A164" s="1161" t="s">
        <v>1300</v>
      </c>
      <c r="B164" s="330">
        <f>F251</f>
        <v>126</v>
      </c>
      <c r="C164" s="1162">
        <f>H251</f>
        <v>2.174603175</v>
      </c>
      <c r="D164" s="1163" t="s">
        <v>3840</v>
      </c>
      <c r="E164" s="1163" t="s">
        <v>3877</v>
      </c>
      <c r="F164" s="431">
        <v>14.0</v>
      </c>
      <c r="G164" s="430">
        <v>19.0</v>
      </c>
      <c r="H164" s="1164">
        <f t="shared" si="1"/>
        <v>1.357142857</v>
      </c>
    </row>
    <row r="165">
      <c r="A165" s="1161" t="s">
        <v>533</v>
      </c>
      <c r="B165" s="330">
        <f>F255</f>
        <v>201</v>
      </c>
      <c r="C165" s="1162">
        <f>H255</f>
        <v>2.218905473</v>
      </c>
      <c r="D165" s="1163"/>
      <c r="E165" s="1163" t="s">
        <v>3878</v>
      </c>
      <c r="F165" s="431">
        <v>9.0</v>
      </c>
      <c r="G165" s="430">
        <v>24.0</v>
      </c>
      <c r="H165" s="1164">
        <f t="shared" si="1"/>
        <v>2.666666667</v>
      </c>
      <c r="I165" s="1085"/>
    </row>
    <row r="166">
      <c r="A166" s="1161" t="s">
        <v>1301</v>
      </c>
      <c r="B166" s="330">
        <f>F259</f>
        <v>314</v>
      </c>
      <c r="C166" s="1162">
        <f>H259</f>
        <v>2.076433121</v>
      </c>
      <c r="D166" s="1163"/>
      <c r="E166" s="1163" t="s">
        <v>3879</v>
      </c>
      <c r="F166" s="431">
        <v>40.0</v>
      </c>
      <c r="G166" s="430">
        <v>88.0</v>
      </c>
      <c r="H166" s="1164">
        <f t="shared" si="1"/>
        <v>2.2</v>
      </c>
      <c r="I166" s="1085"/>
    </row>
    <row r="167">
      <c r="A167" s="1161" t="s">
        <v>1302</v>
      </c>
      <c r="B167" s="330">
        <f>F263</f>
        <v>46</v>
      </c>
      <c r="C167" s="1162">
        <f>H263</f>
        <v>1.934782609</v>
      </c>
      <c r="D167" s="1163"/>
      <c r="E167" s="1163" t="s">
        <v>2217</v>
      </c>
      <c r="F167" s="431">
        <v>63.0</v>
      </c>
      <c r="G167" s="430">
        <v>131.0</v>
      </c>
      <c r="H167" s="1164">
        <f t="shared" si="1"/>
        <v>2.079365079</v>
      </c>
      <c r="I167" s="1085"/>
    </row>
    <row r="168">
      <c r="A168" s="1161" t="s">
        <v>237</v>
      </c>
      <c r="B168" s="330">
        <f>F267</f>
        <v>255</v>
      </c>
      <c r="C168" s="1162">
        <f>H267</f>
        <v>2.007843137</v>
      </c>
      <c r="D168" s="1163" t="s">
        <v>2573</v>
      </c>
      <c r="E168" s="1163" t="s">
        <v>3877</v>
      </c>
      <c r="F168" s="431">
        <v>22.0</v>
      </c>
      <c r="G168" s="430">
        <v>37.0</v>
      </c>
      <c r="H168" s="1164">
        <f t="shared" si="1"/>
        <v>1.681818182</v>
      </c>
      <c r="I168" s="1085"/>
    </row>
    <row r="169">
      <c r="A169" s="242" t="s">
        <v>837</v>
      </c>
      <c r="B169" s="330">
        <f>F271</f>
        <v>30</v>
      </c>
      <c r="C169" s="1162">
        <f>H271</f>
        <v>2.4</v>
      </c>
      <c r="D169" s="1163"/>
      <c r="E169" s="1163" t="s">
        <v>3878</v>
      </c>
      <c r="F169" s="431">
        <v>29.0</v>
      </c>
      <c r="G169" s="430">
        <v>65.0</v>
      </c>
      <c r="H169" s="1164">
        <f t="shared" si="1"/>
        <v>2.24137931</v>
      </c>
      <c r="I169" s="1085"/>
    </row>
    <row r="170">
      <c r="A170" s="1161" t="s">
        <v>1303</v>
      </c>
      <c r="B170" s="330">
        <f>F275</f>
        <v>131</v>
      </c>
      <c r="C170" s="1162">
        <f>H275</f>
        <v>2.221374046</v>
      </c>
      <c r="D170" s="1163"/>
      <c r="E170" s="1163" t="s">
        <v>3879</v>
      </c>
      <c r="F170" s="431">
        <v>48.0</v>
      </c>
      <c r="G170" s="430">
        <v>103.0</v>
      </c>
      <c r="H170" s="1164">
        <f t="shared" si="1"/>
        <v>2.145833333</v>
      </c>
      <c r="I170" s="1085"/>
    </row>
    <row r="171">
      <c r="A171" s="1161" t="s">
        <v>957</v>
      </c>
      <c r="B171" s="330">
        <f>F279</f>
        <v>27</v>
      </c>
      <c r="C171" s="1162">
        <f>H279</f>
        <v>2.444444444</v>
      </c>
      <c r="D171" s="1163"/>
      <c r="E171" s="1163" t="s">
        <v>2217</v>
      </c>
      <c r="F171" s="431">
        <v>99.0</v>
      </c>
      <c r="G171" s="430">
        <v>205.0</v>
      </c>
      <c r="H171" s="1164">
        <f t="shared" si="1"/>
        <v>2.070707071</v>
      </c>
      <c r="I171" s="1085"/>
    </row>
    <row r="172">
      <c r="A172" s="1161" t="s">
        <v>380</v>
      </c>
      <c r="B172" s="330">
        <f>F283</f>
        <v>24</v>
      </c>
      <c r="C172" s="1162">
        <f>H193</f>
        <v>2.166666667</v>
      </c>
      <c r="D172" s="1163" t="s">
        <v>3841</v>
      </c>
      <c r="E172" s="1163" t="s">
        <v>3877</v>
      </c>
      <c r="F172" s="431">
        <v>5.0</v>
      </c>
      <c r="G172" s="430">
        <v>6.0</v>
      </c>
      <c r="H172" s="1164">
        <f t="shared" si="1"/>
        <v>1.2</v>
      </c>
      <c r="I172" s="1085"/>
    </row>
    <row r="173">
      <c r="A173" s="1161" t="s">
        <v>1305</v>
      </c>
      <c r="B173" s="330">
        <f>F287</f>
        <v>74</v>
      </c>
      <c r="C173" s="1162">
        <f>H287</f>
        <v>2.391891892</v>
      </c>
      <c r="D173" s="1163"/>
      <c r="E173" s="1163" t="s">
        <v>3878</v>
      </c>
      <c r="F173" s="431">
        <v>2.0</v>
      </c>
      <c r="G173" s="430">
        <v>5.0</v>
      </c>
      <c r="H173" s="1164">
        <f t="shared" si="1"/>
        <v>2.5</v>
      </c>
      <c r="I173" s="1085"/>
    </row>
    <row r="174">
      <c r="A174" s="1161" t="s">
        <v>1306</v>
      </c>
      <c r="B174" s="330">
        <f>F291</f>
        <v>103</v>
      </c>
      <c r="C174" s="1162">
        <f>H291</f>
        <v>2.213592233</v>
      </c>
      <c r="D174" s="1163"/>
      <c r="E174" s="1163" t="s">
        <v>3879</v>
      </c>
      <c r="F174" s="431">
        <v>14.0</v>
      </c>
      <c r="G174" s="430">
        <v>33.0</v>
      </c>
      <c r="H174" s="1164">
        <f t="shared" si="1"/>
        <v>2.357142857</v>
      </c>
      <c r="I174" s="1085"/>
    </row>
    <row r="175">
      <c r="A175" s="1161" t="s">
        <v>1308</v>
      </c>
      <c r="B175" s="330">
        <f>F299</f>
        <v>79</v>
      </c>
      <c r="C175" s="1162">
        <f>H299</f>
        <v>2.405063291</v>
      </c>
      <c r="D175" s="1163"/>
      <c r="E175" s="1163" t="s">
        <v>2217</v>
      </c>
      <c r="F175" s="431">
        <v>21.0</v>
      </c>
      <c r="G175" s="430">
        <v>44.0</v>
      </c>
      <c r="H175" s="1164">
        <f t="shared" si="1"/>
        <v>2.095238095</v>
      </c>
      <c r="I175" s="1085"/>
    </row>
    <row r="176">
      <c r="A176" s="1161" t="s">
        <v>1309</v>
      </c>
      <c r="B176" s="330">
        <f>F303</f>
        <v>97</v>
      </c>
      <c r="C176" s="1162">
        <f>H303</f>
        <v>2.412371134</v>
      </c>
      <c r="D176" s="1163" t="s">
        <v>3842</v>
      </c>
      <c r="E176" s="1163" t="s">
        <v>3877</v>
      </c>
      <c r="F176" s="431">
        <v>18.0</v>
      </c>
      <c r="G176" s="430">
        <v>34.0</v>
      </c>
      <c r="H176" s="1164">
        <f t="shared" si="1"/>
        <v>1.888888889</v>
      </c>
      <c r="I176" s="1085"/>
    </row>
    <row r="177">
      <c r="A177" s="1161" t="s">
        <v>1310</v>
      </c>
      <c r="B177" s="330">
        <f>F307</f>
        <v>32</v>
      </c>
      <c r="C177" s="1162">
        <f>H307</f>
        <v>2.46875</v>
      </c>
      <c r="D177" s="330"/>
      <c r="E177" s="1163" t="s">
        <v>3878</v>
      </c>
      <c r="F177" s="431">
        <v>1.0</v>
      </c>
      <c r="G177" s="430">
        <v>1.0</v>
      </c>
      <c r="H177" s="1164">
        <f t="shared" si="1"/>
        <v>1</v>
      </c>
      <c r="I177" s="1085"/>
    </row>
    <row r="178">
      <c r="A178" s="1161" t="s">
        <v>586</v>
      </c>
      <c r="B178" s="330">
        <f>F311</f>
        <v>13</v>
      </c>
      <c r="C178" s="1162">
        <f>H311</f>
        <v>1.923076923</v>
      </c>
      <c r="D178" s="330"/>
      <c r="E178" s="1163" t="s">
        <v>3879</v>
      </c>
      <c r="F178" s="431">
        <v>26.0</v>
      </c>
      <c r="G178" s="430">
        <v>54.0</v>
      </c>
      <c r="H178" s="1164">
        <f t="shared" si="1"/>
        <v>2.076923077</v>
      </c>
      <c r="I178" s="1085"/>
    </row>
    <row r="179">
      <c r="A179" s="1161" t="s">
        <v>1311</v>
      </c>
      <c r="B179" s="330">
        <f>F315</f>
        <v>18</v>
      </c>
      <c r="C179" s="1162">
        <f>H315</f>
        <v>2.777777778</v>
      </c>
      <c r="D179" s="330"/>
      <c r="E179" s="1163" t="s">
        <v>2217</v>
      </c>
      <c r="F179" s="431">
        <v>45.0</v>
      </c>
      <c r="G179" s="430">
        <v>89.0</v>
      </c>
      <c r="H179" s="1164">
        <f t="shared" si="1"/>
        <v>1.977777778</v>
      </c>
    </row>
    <row r="180">
      <c r="A180" s="242" t="s">
        <v>3817</v>
      </c>
      <c r="B180" s="330">
        <f>F295</f>
        <v>171</v>
      </c>
      <c r="C180" s="1162">
        <f>H295</f>
        <v>2.362573099</v>
      </c>
      <c r="D180" s="328" t="s">
        <v>2664</v>
      </c>
      <c r="E180" s="1163" t="s">
        <v>3877</v>
      </c>
      <c r="F180" s="431">
        <v>28.0</v>
      </c>
      <c r="G180" s="430">
        <v>31.0</v>
      </c>
      <c r="H180" s="1164">
        <f t="shared" si="1"/>
        <v>1.107142857</v>
      </c>
    </row>
    <row r="181">
      <c r="A181" s="242" t="s">
        <v>3880</v>
      </c>
      <c r="B181" s="328" t="s">
        <v>29</v>
      </c>
      <c r="C181" s="1165" t="s">
        <v>29</v>
      </c>
      <c r="D181" s="328"/>
      <c r="E181" s="1163" t="s">
        <v>3878</v>
      </c>
      <c r="F181" s="431">
        <v>13.0</v>
      </c>
      <c r="G181" s="430">
        <v>40.0</v>
      </c>
      <c r="H181" s="1164">
        <f t="shared" si="1"/>
        <v>3.076923077</v>
      </c>
    </row>
    <row r="182">
      <c r="A182" s="1161" t="s">
        <v>628</v>
      </c>
      <c r="B182" s="330">
        <f>F319</f>
        <v>61</v>
      </c>
      <c r="C182" s="1162">
        <f>H319</f>
        <v>2.573770492</v>
      </c>
      <c r="D182" s="328"/>
      <c r="E182" s="1163" t="s">
        <v>3879</v>
      </c>
      <c r="F182" s="431">
        <v>26.0</v>
      </c>
      <c r="G182" s="430">
        <v>52.0</v>
      </c>
      <c r="H182" s="1164">
        <f t="shared" si="1"/>
        <v>2</v>
      </c>
    </row>
    <row r="183">
      <c r="A183" s="1161" t="s">
        <v>902</v>
      </c>
      <c r="B183" s="330">
        <f>F323</f>
        <v>451</v>
      </c>
      <c r="C183" s="1162">
        <f>H323</f>
        <v>1.953436807</v>
      </c>
      <c r="D183" s="328"/>
      <c r="E183" s="1163" t="s">
        <v>2217</v>
      </c>
      <c r="F183" s="431">
        <v>67.0</v>
      </c>
      <c r="G183" s="430">
        <v>123.0</v>
      </c>
      <c r="H183" s="1164">
        <f t="shared" si="1"/>
        <v>1.835820896</v>
      </c>
    </row>
    <row r="184">
      <c r="A184" s="1161" t="s">
        <v>629</v>
      </c>
      <c r="B184" s="330">
        <f>F327</f>
        <v>81</v>
      </c>
      <c r="C184" s="1162">
        <f>H327</f>
        <v>2.358024691</v>
      </c>
      <c r="D184" s="328" t="s">
        <v>3843</v>
      </c>
      <c r="E184" s="1163" t="s">
        <v>3877</v>
      </c>
      <c r="F184" s="431">
        <v>44.0</v>
      </c>
      <c r="G184" s="430">
        <v>68.0</v>
      </c>
      <c r="H184" s="1164">
        <f t="shared" si="1"/>
        <v>1.545454545</v>
      </c>
    </row>
    <row r="185">
      <c r="A185" s="1161" t="s">
        <v>1312</v>
      </c>
      <c r="B185" s="330">
        <f>F331</f>
        <v>30</v>
      </c>
      <c r="C185" s="1162">
        <f>H331</f>
        <v>2.433333333</v>
      </c>
      <c r="D185" s="328"/>
      <c r="E185" s="1163" t="s">
        <v>3878</v>
      </c>
      <c r="F185" s="431">
        <v>14.0</v>
      </c>
      <c r="G185" s="430">
        <v>29.0</v>
      </c>
      <c r="H185" s="1164">
        <f t="shared" si="1"/>
        <v>2.071428571</v>
      </c>
    </row>
    <row r="186">
      <c r="A186" s="1161" t="s">
        <v>1313</v>
      </c>
      <c r="B186" s="330">
        <f>F335</f>
        <v>52</v>
      </c>
      <c r="C186" s="1162">
        <f>H335</f>
        <v>1.730769231</v>
      </c>
      <c r="D186" s="328"/>
      <c r="E186" s="1163" t="s">
        <v>3879</v>
      </c>
      <c r="F186" s="431">
        <v>98.0</v>
      </c>
      <c r="G186" s="430">
        <v>190.0</v>
      </c>
      <c r="H186" s="1164">
        <f t="shared" si="1"/>
        <v>1.93877551</v>
      </c>
    </row>
    <row r="187">
      <c r="A187" s="1161" t="s">
        <v>1314</v>
      </c>
      <c r="B187" s="330">
        <f>F339</f>
        <v>119</v>
      </c>
      <c r="C187" s="1162">
        <f>H339</f>
        <v>2.016806723</v>
      </c>
      <c r="D187" s="328"/>
      <c r="E187" s="1163" t="s">
        <v>2217</v>
      </c>
      <c r="F187" s="431">
        <v>156.0</v>
      </c>
      <c r="G187" s="430">
        <v>287.0</v>
      </c>
      <c r="H187" s="1164">
        <f t="shared" si="1"/>
        <v>1.83974359</v>
      </c>
    </row>
    <row r="188">
      <c r="A188" s="1161" t="s">
        <v>493</v>
      </c>
      <c r="B188" s="330">
        <f>F343</f>
        <v>33</v>
      </c>
      <c r="C188" s="1162">
        <f>H343</f>
        <v>2.181818182</v>
      </c>
      <c r="D188" s="328" t="s">
        <v>3844</v>
      </c>
      <c r="E188" s="1163" t="s">
        <v>3877</v>
      </c>
      <c r="F188" s="431">
        <v>183.0</v>
      </c>
      <c r="G188" s="430">
        <v>282.0</v>
      </c>
      <c r="H188" s="1164">
        <f t="shared" si="1"/>
        <v>1.540983607</v>
      </c>
    </row>
    <row r="189">
      <c r="A189" s="1161" t="s">
        <v>94</v>
      </c>
      <c r="B189" s="330">
        <f>F347</f>
        <v>42</v>
      </c>
      <c r="C189" s="1162">
        <f>H347</f>
        <v>3.071428571</v>
      </c>
      <c r="D189" s="328"/>
      <c r="E189" s="1163" t="s">
        <v>3878</v>
      </c>
      <c r="F189" s="431">
        <v>56.0</v>
      </c>
      <c r="G189" s="430">
        <v>116.0</v>
      </c>
      <c r="H189" s="1164">
        <f t="shared" si="1"/>
        <v>2.071428571</v>
      </c>
    </row>
    <row r="190">
      <c r="A190" s="1161" t="s">
        <v>494</v>
      </c>
      <c r="B190" s="330">
        <f>F351</f>
        <v>49</v>
      </c>
      <c r="C190" s="1162">
        <f>H351</f>
        <v>2.673469388</v>
      </c>
      <c r="D190" s="328"/>
      <c r="E190" s="1163" t="s">
        <v>3879</v>
      </c>
      <c r="F190" s="431">
        <v>239.0</v>
      </c>
      <c r="G190" s="430">
        <v>475.0</v>
      </c>
      <c r="H190" s="1164">
        <f t="shared" si="1"/>
        <v>1.987447699</v>
      </c>
    </row>
    <row r="191">
      <c r="A191" s="1161" t="s">
        <v>1315</v>
      </c>
      <c r="B191" s="330">
        <f>F355</f>
        <v>363</v>
      </c>
      <c r="C191" s="1162">
        <f>H355</f>
        <v>1.977961433</v>
      </c>
      <c r="D191" s="328"/>
      <c r="E191" s="1163" t="s">
        <v>2217</v>
      </c>
      <c r="F191" s="431">
        <v>478.0</v>
      </c>
      <c r="G191" s="430">
        <v>873.0</v>
      </c>
      <c r="H191" s="1164">
        <f t="shared" si="1"/>
        <v>1.826359833</v>
      </c>
    </row>
    <row r="192">
      <c r="A192" s="1161" t="s">
        <v>1316</v>
      </c>
      <c r="B192" s="330">
        <f>F359</f>
        <v>21</v>
      </c>
      <c r="C192" s="1162">
        <f>H359</f>
        <v>2.238095238</v>
      </c>
      <c r="D192" s="328" t="s">
        <v>3061</v>
      </c>
      <c r="E192" s="1163" t="s">
        <v>3877</v>
      </c>
      <c r="F192" s="431">
        <v>9.0</v>
      </c>
      <c r="G192" s="430">
        <v>12.0</v>
      </c>
      <c r="H192" s="1164">
        <f t="shared" si="1"/>
        <v>1.333333333</v>
      </c>
    </row>
    <row r="193">
      <c r="A193" s="1161" t="s">
        <v>1317</v>
      </c>
      <c r="B193" s="330">
        <f>F363</f>
        <v>20</v>
      </c>
      <c r="C193" s="1162">
        <f>H363</f>
        <v>2.55</v>
      </c>
      <c r="D193" s="328"/>
      <c r="E193" s="1163" t="s">
        <v>3878</v>
      </c>
      <c r="F193" s="431">
        <v>6.0</v>
      </c>
      <c r="G193" s="430">
        <v>13.0</v>
      </c>
      <c r="H193" s="1164">
        <f t="shared" si="1"/>
        <v>2.166666667</v>
      </c>
    </row>
    <row r="194">
      <c r="A194" s="242" t="s">
        <v>2059</v>
      </c>
      <c r="B194" s="468">
        <f>F367</f>
        <v>10339</v>
      </c>
      <c r="C194" s="1162">
        <f>H367</f>
        <v>2.043524519</v>
      </c>
      <c r="D194" s="328"/>
      <c r="E194" s="1163" t="s">
        <v>3879</v>
      </c>
      <c r="F194" s="431">
        <v>13.0</v>
      </c>
      <c r="G194" s="430">
        <v>31.0</v>
      </c>
      <c r="H194" s="1164">
        <f t="shared" si="1"/>
        <v>2.384615385</v>
      </c>
    </row>
    <row r="195">
      <c r="D195" s="328"/>
      <c r="E195" s="1163" t="s">
        <v>2217</v>
      </c>
      <c r="F195" s="431">
        <v>28.0</v>
      </c>
      <c r="G195" s="430">
        <v>56.0</v>
      </c>
      <c r="H195" s="1164">
        <f t="shared" si="1"/>
        <v>2</v>
      </c>
    </row>
    <row r="196">
      <c r="D196" s="328" t="s">
        <v>2158</v>
      </c>
      <c r="E196" s="1163" t="s">
        <v>3877</v>
      </c>
      <c r="F196" s="431">
        <v>49.0</v>
      </c>
      <c r="G196" s="430">
        <v>92.0</v>
      </c>
      <c r="H196" s="1164">
        <f t="shared" si="1"/>
        <v>1.87755102</v>
      </c>
    </row>
    <row r="197">
      <c r="D197" s="328"/>
      <c r="E197" s="1163" t="s">
        <v>3878</v>
      </c>
      <c r="F197" s="431">
        <v>21.0</v>
      </c>
      <c r="G197" s="430">
        <v>70.0</v>
      </c>
      <c r="H197" s="1164">
        <f t="shared" si="1"/>
        <v>3.333333333</v>
      </c>
    </row>
    <row r="198">
      <c r="D198" s="328"/>
      <c r="E198" s="1163" t="s">
        <v>3879</v>
      </c>
      <c r="F198" s="431">
        <v>17.0</v>
      </c>
      <c r="G198" s="430">
        <v>53.0</v>
      </c>
      <c r="H198" s="1164">
        <f t="shared" si="1"/>
        <v>3.117647059</v>
      </c>
    </row>
    <row r="199">
      <c r="D199" s="328"/>
      <c r="E199" s="1163" t="s">
        <v>2217</v>
      </c>
      <c r="F199" s="431">
        <v>87.0</v>
      </c>
      <c r="G199" s="430">
        <v>215.0</v>
      </c>
      <c r="H199" s="1164">
        <f t="shared" si="1"/>
        <v>2.471264368</v>
      </c>
    </row>
    <row r="200">
      <c r="D200" s="328" t="s">
        <v>2585</v>
      </c>
      <c r="E200" s="1163" t="s">
        <v>3877</v>
      </c>
      <c r="F200" s="431">
        <v>12.0</v>
      </c>
      <c r="G200" s="430">
        <v>18.0</v>
      </c>
      <c r="H200" s="1164">
        <f t="shared" si="1"/>
        <v>1.5</v>
      </c>
    </row>
    <row r="201">
      <c r="D201" s="328"/>
      <c r="E201" s="1163" t="s">
        <v>3878</v>
      </c>
      <c r="F201" s="431">
        <v>12.0</v>
      </c>
      <c r="G201" s="430">
        <v>31.0</v>
      </c>
      <c r="H201" s="1164">
        <f t="shared" si="1"/>
        <v>2.583333333</v>
      </c>
    </row>
    <row r="202">
      <c r="D202" s="328"/>
      <c r="E202" s="1163" t="s">
        <v>3879</v>
      </c>
      <c r="F202" s="431">
        <v>17.0</v>
      </c>
      <c r="G202" s="430">
        <v>47.0</v>
      </c>
      <c r="H202" s="1164">
        <f t="shared" si="1"/>
        <v>2.764705882</v>
      </c>
    </row>
    <row r="203">
      <c r="D203" s="328"/>
      <c r="E203" s="1163" t="s">
        <v>2217</v>
      </c>
      <c r="F203" s="431">
        <v>41.0</v>
      </c>
      <c r="G203" s="430">
        <v>96.0</v>
      </c>
      <c r="H203" s="1164">
        <f t="shared" si="1"/>
        <v>2.341463415</v>
      </c>
    </row>
    <row r="204">
      <c r="D204" s="328" t="s">
        <v>3845</v>
      </c>
      <c r="E204" s="1163" t="s">
        <v>3877</v>
      </c>
      <c r="F204" s="431">
        <v>9.0</v>
      </c>
      <c r="G204" s="430">
        <v>14.0</v>
      </c>
      <c r="H204" s="1164">
        <f t="shared" si="1"/>
        <v>1.555555556</v>
      </c>
    </row>
    <row r="205">
      <c r="D205" s="328"/>
      <c r="E205" s="1163" t="s">
        <v>3878</v>
      </c>
      <c r="F205" s="431">
        <v>4.0</v>
      </c>
      <c r="G205" s="430">
        <v>12.0</v>
      </c>
      <c r="H205" s="1164">
        <f t="shared" si="1"/>
        <v>3</v>
      </c>
    </row>
    <row r="206">
      <c r="D206" s="328"/>
      <c r="E206" s="1163" t="s">
        <v>3879</v>
      </c>
      <c r="F206" s="431">
        <v>20.0</v>
      </c>
      <c r="G206" s="430">
        <v>45.0</v>
      </c>
      <c r="H206" s="1164">
        <f t="shared" si="1"/>
        <v>2.25</v>
      </c>
    </row>
    <row r="207">
      <c r="D207" s="328"/>
      <c r="E207" s="1163" t="s">
        <v>2217</v>
      </c>
      <c r="F207" s="431">
        <v>33.0</v>
      </c>
      <c r="G207" s="430">
        <v>71.0</v>
      </c>
      <c r="H207" s="1164">
        <f t="shared" si="1"/>
        <v>2.151515152</v>
      </c>
    </row>
    <row r="208">
      <c r="D208" s="328" t="s">
        <v>2160</v>
      </c>
      <c r="E208" s="1163" t="s">
        <v>3877</v>
      </c>
      <c r="F208" s="431">
        <v>13.0</v>
      </c>
      <c r="G208" s="430">
        <v>16.0</v>
      </c>
      <c r="H208" s="1164">
        <f t="shared" si="1"/>
        <v>1.230769231</v>
      </c>
    </row>
    <row r="209">
      <c r="D209" s="328"/>
      <c r="E209" s="1163" t="s">
        <v>3878</v>
      </c>
      <c r="F209" s="431">
        <v>9.0</v>
      </c>
      <c r="G209" s="430">
        <v>25.0</v>
      </c>
      <c r="H209" s="1164">
        <f t="shared" si="1"/>
        <v>2.777777778</v>
      </c>
    </row>
    <row r="210">
      <c r="D210" s="328"/>
      <c r="E210" s="1163" t="s">
        <v>3879</v>
      </c>
      <c r="F210" s="431">
        <v>9.0</v>
      </c>
      <c r="G210" s="430">
        <v>25.0</v>
      </c>
      <c r="H210" s="1164">
        <f t="shared" si="1"/>
        <v>2.777777778</v>
      </c>
    </row>
    <row r="211">
      <c r="D211" s="328"/>
      <c r="E211" s="1163" t="s">
        <v>2217</v>
      </c>
      <c r="F211" s="431">
        <v>31.0</v>
      </c>
      <c r="G211" s="430">
        <v>66.0</v>
      </c>
      <c r="H211" s="1164">
        <f t="shared" si="1"/>
        <v>2.129032258</v>
      </c>
    </row>
    <row r="212">
      <c r="D212" s="328" t="s">
        <v>2588</v>
      </c>
      <c r="E212" s="1163" t="s">
        <v>3877</v>
      </c>
      <c r="F212" s="431">
        <v>1.0</v>
      </c>
      <c r="G212" s="430">
        <v>2.0</v>
      </c>
      <c r="H212" s="1164">
        <f t="shared" si="1"/>
        <v>2</v>
      </c>
    </row>
    <row r="213">
      <c r="D213" s="328"/>
      <c r="E213" s="1163" t="s">
        <v>3878</v>
      </c>
      <c r="F213" s="431">
        <v>0.0</v>
      </c>
      <c r="G213" s="430" t="s">
        <v>3881</v>
      </c>
      <c r="H213" s="1164" t="str">
        <f t="shared" si="1"/>
        <v>#VALUE!</v>
      </c>
    </row>
    <row r="214">
      <c r="D214" s="328"/>
      <c r="E214" s="1163" t="s">
        <v>3879</v>
      </c>
      <c r="F214" s="431">
        <v>1.0</v>
      </c>
      <c r="G214" s="430">
        <v>2.0</v>
      </c>
      <c r="H214" s="1164">
        <f t="shared" si="1"/>
        <v>2</v>
      </c>
    </row>
    <row r="215">
      <c r="D215" s="328"/>
      <c r="E215" s="1163" t="s">
        <v>2217</v>
      </c>
      <c r="F215" s="431">
        <v>2.0</v>
      </c>
      <c r="G215" s="430">
        <v>4.0</v>
      </c>
      <c r="H215" s="1164">
        <f t="shared" si="1"/>
        <v>2</v>
      </c>
    </row>
    <row r="216">
      <c r="D216" s="328" t="s">
        <v>3846</v>
      </c>
      <c r="E216" s="1163" t="s">
        <v>3877</v>
      </c>
      <c r="F216" s="431">
        <v>21.0</v>
      </c>
      <c r="G216" s="430">
        <v>40.0</v>
      </c>
      <c r="H216" s="1164">
        <f t="shared" si="1"/>
        <v>1.904761905</v>
      </c>
    </row>
    <row r="217">
      <c r="D217" s="328"/>
      <c r="E217" s="1163" t="s">
        <v>3878</v>
      </c>
      <c r="F217" s="431">
        <v>25.0</v>
      </c>
      <c r="G217" s="430">
        <v>68.0</v>
      </c>
      <c r="H217" s="1164">
        <f t="shared" si="1"/>
        <v>2.72</v>
      </c>
    </row>
    <row r="218">
      <c r="D218" s="328"/>
      <c r="E218" s="1163" t="s">
        <v>3879</v>
      </c>
      <c r="F218" s="431">
        <v>12.0</v>
      </c>
      <c r="G218" s="430">
        <v>29.0</v>
      </c>
      <c r="H218" s="1164">
        <f t="shared" si="1"/>
        <v>2.416666667</v>
      </c>
    </row>
    <row r="219">
      <c r="D219" s="328"/>
      <c r="E219" s="1163" t="s">
        <v>2217</v>
      </c>
      <c r="F219" s="431">
        <v>58.0</v>
      </c>
      <c r="G219" s="430">
        <v>137.0</v>
      </c>
      <c r="H219" s="1164">
        <f t="shared" si="1"/>
        <v>2.362068966</v>
      </c>
    </row>
    <row r="220">
      <c r="D220" s="328" t="s">
        <v>2164</v>
      </c>
      <c r="E220" s="1163" t="s">
        <v>3877</v>
      </c>
      <c r="F220" s="431">
        <v>9.0</v>
      </c>
      <c r="G220" s="430">
        <v>17.0</v>
      </c>
      <c r="H220" s="1164">
        <f t="shared" si="1"/>
        <v>1.888888889</v>
      </c>
    </row>
    <row r="221">
      <c r="D221" s="328"/>
      <c r="E221" s="1163" t="s">
        <v>3878</v>
      </c>
      <c r="F221" s="431">
        <v>34.0</v>
      </c>
      <c r="G221" s="430">
        <v>84.0</v>
      </c>
      <c r="H221" s="1164">
        <f t="shared" si="1"/>
        <v>2.470588235</v>
      </c>
    </row>
    <row r="222">
      <c r="D222" s="328"/>
      <c r="E222" s="1163" t="s">
        <v>3879</v>
      </c>
      <c r="F222" s="431">
        <v>31.0</v>
      </c>
      <c r="G222" s="430">
        <v>74.0</v>
      </c>
      <c r="H222" s="1164">
        <f t="shared" si="1"/>
        <v>2.387096774</v>
      </c>
    </row>
    <row r="223">
      <c r="D223" s="328"/>
      <c r="E223" s="1163" t="s">
        <v>2217</v>
      </c>
      <c r="F223" s="431">
        <v>74.0</v>
      </c>
      <c r="G223" s="430">
        <v>175.0</v>
      </c>
      <c r="H223" s="1164">
        <f t="shared" si="1"/>
        <v>2.364864865</v>
      </c>
    </row>
    <row r="224">
      <c r="D224" s="328" t="s">
        <v>3698</v>
      </c>
      <c r="E224" s="1163" t="s">
        <v>3877</v>
      </c>
      <c r="F224" s="431">
        <v>3.0</v>
      </c>
      <c r="G224" s="430">
        <v>3.0</v>
      </c>
      <c r="H224" s="1164">
        <f t="shared" si="1"/>
        <v>1</v>
      </c>
    </row>
    <row r="225">
      <c r="D225" s="328"/>
      <c r="E225" s="1163" t="s">
        <v>3878</v>
      </c>
      <c r="F225" s="431">
        <v>6.0</v>
      </c>
      <c r="G225" s="430">
        <v>16.0</v>
      </c>
      <c r="H225" s="1164">
        <f t="shared" si="1"/>
        <v>2.666666667</v>
      </c>
    </row>
    <row r="226">
      <c r="D226" s="328"/>
      <c r="E226" s="1163" t="s">
        <v>3879</v>
      </c>
      <c r="F226" s="431">
        <v>24.0</v>
      </c>
      <c r="G226" s="430">
        <v>53.0</v>
      </c>
      <c r="H226" s="1164">
        <f t="shared" si="1"/>
        <v>2.208333333</v>
      </c>
    </row>
    <row r="227">
      <c r="D227" s="328"/>
      <c r="E227" s="1163" t="s">
        <v>2217</v>
      </c>
      <c r="F227" s="431">
        <v>33.0</v>
      </c>
      <c r="G227" s="430">
        <v>72.0</v>
      </c>
      <c r="H227" s="1164">
        <f t="shared" si="1"/>
        <v>2.181818182</v>
      </c>
    </row>
    <row r="228">
      <c r="D228" s="328" t="s">
        <v>2600</v>
      </c>
      <c r="E228" s="1163" t="s">
        <v>3877</v>
      </c>
      <c r="F228" s="431">
        <v>1.0</v>
      </c>
      <c r="G228" s="430">
        <v>2.0</v>
      </c>
      <c r="H228" s="1164">
        <f t="shared" si="1"/>
        <v>2</v>
      </c>
    </row>
    <row r="229">
      <c r="D229" s="330"/>
      <c r="E229" s="1163" t="s">
        <v>3878</v>
      </c>
      <c r="F229" s="431">
        <v>2.0</v>
      </c>
      <c r="G229" s="430">
        <v>9.0</v>
      </c>
      <c r="H229" s="1164">
        <f t="shared" si="1"/>
        <v>4.5</v>
      </c>
    </row>
    <row r="230">
      <c r="D230" s="330"/>
      <c r="E230" s="1163" t="s">
        <v>3879</v>
      </c>
      <c r="F230" s="431">
        <v>15.0</v>
      </c>
      <c r="G230" s="430">
        <v>30.0</v>
      </c>
      <c r="H230" s="1164">
        <f t="shared" si="1"/>
        <v>2</v>
      </c>
    </row>
    <row r="231">
      <c r="D231" s="330"/>
      <c r="E231" s="1163" t="s">
        <v>2217</v>
      </c>
      <c r="F231" s="431">
        <v>18.0</v>
      </c>
      <c r="G231" s="430">
        <v>41.0</v>
      </c>
      <c r="H231" s="1164">
        <f t="shared" si="1"/>
        <v>2.277777778</v>
      </c>
    </row>
    <row r="232">
      <c r="D232" s="1163" t="s">
        <v>2170</v>
      </c>
      <c r="E232" s="1163" t="s">
        <v>3877</v>
      </c>
      <c r="F232" s="431">
        <v>6.0</v>
      </c>
      <c r="G232" s="430">
        <v>6.0</v>
      </c>
      <c r="H232" s="1164">
        <f t="shared" si="1"/>
        <v>1</v>
      </c>
    </row>
    <row r="233">
      <c r="D233" s="1163"/>
      <c r="E233" s="1163" t="s">
        <v>3878</v>
      </c>
      <c r="F233" s="431">
        <v>4.0</v>
      </c>
      <c r="G233" s="425">
        <v>12.0</v>
      </c>
      <c r="H233" s="1164">
        <f t="shared" si="1"/>
        <v>3</v>
      </c>
    </row>
    <row r="234">
      <c r="D234" s="1163"/>
      <c r="E234" s="1163" t="s">
        <v>3879</v>
      </c>
      <c r="F234" s="431">
        <v>24.0</v>
      </c>
      <c r="G234" s="430">
        <v>62.0</v>
      </c>
      <c r="H234" s="1164">
        <f t="shared" si="1"/>
        <v>2.583333333</v>
      </c>
    </row>
    <row r="235">
      <c r="D235" s="1163"/>
      <c r="E235" s="1163" t="s">
        <v>2217</v>
      </c>
      <c r="F235" s="431">
        <v>34.0</v>
      </c>
      <c r="G235" s="430">
        <v>80.0</v>
      </c>
      <c r="H235" s="1164">
        <f t="shared" si="1"/>
        <v>2.352941176</v>
      </c>
    </row>
    <row r="236">
      <c r="D236" s="1163" t="s">
        <v>2198</v>
      </c>
      <c r="E236" s="1163" t="s">
        <v>3877</v>
      </c>
      <c r="F236" s="431">
        <v>44.0</v>
      </c>
      <c r="G236" s="430">
        <v>64.0</v>
      </c>
      <c r="H236" s="1164">
        <f t="shared" si="1"/>
        <v>1.454545455</v>
      </c>
    </row>
    <row r="237">
      <c r="D237" s="1163"/>
      <c r="E237" s="1163" t="s">
        <v>3878</v>
      </c>
      <c r="F237" s="431">
        <v>54.0</v>
      </c>
      <c r="G237" s="430">
        <v>137.0</v>
      </c>
      <c r="H237" s="1164">
        <f t="shared" si="1"/>
        <v>2.537037037</v>
      </c>
    </row>
    <row r="238">
      <c r="D238" s="1163"/>
      <c r="E238" s="1163" t="s">
        <v>3879</v>
      </c>
      <c r="F238" s="431">
        <v>203.0</v>
      </c>
      <c r="G238" s="430">
        <v>413.0</v>
      </c>
      <c r="H238" s="1164">
        <f t="shared" si="1"/>
        <v>2.034482759</v>
      </c>
    </row>
    <row r="239">
      <c r="D239" s="1163"/>
      <c r="E239" s="1163" t="s">
        <v>2217</v>
      </c>
      <c r="F239" s="431">
        <v>301.0</v>
      </c>
      <c r="G239" s="430">
        <v>614.0</v>
      </c>
      <c r="H239" s="1164">
        <f t="shared" si="1"/>
        <v>2.03986711</v>
      </c>
    </row>
    <row r="240">
      <c r="D240" s="1163" t="s">
        <v>2174</v>
      </c>
      <c r="E240" s="1163" t="s">
        <v>3877</v>
      </c>
      <c r="F240" s="431">
        <v>10.0</v>
      </c>
      <c r="G240" s="425">
        <v>16.0</v>
      </c>
      <c r="H240" s="1164">
        <f t="shared" si="1"/>
        <v>1.6</v>
      </c>
    </row>
    <row r="241">
      <c r="D241" s="1163"/>
      <c r="E241" s="1163" t="s">
        <v>3878</v>
      </c>
      <c r="F241" s="431">
        <v>4.0</v>
      </c>
      <c r="G241" s="425">
        <v>13.0</v>
      </c>
      <c r="H241" s="1164">
        <f t="shared" si="1"/>
        <v>3.25</v>
      </c>
    </row>
    <row r="242">
      <c r="D242" s="1163"/>
      <c r="E242" s="1163" t="s">
        <v>3879</v>
      </c>
      <c r="F242" s="431">
        <v>15.0</v>
      </c>
      <c r="G242" s="430">
        <v>45.0</v>
      </c>
      <c r="H242" s="1164">
        <f t="shared" si="1"/>
        <v>3</v>
      </c>
    </row>
    <row r="243">
      <c r="D243" s="1163"/>
      <c r="E243" s="1163" t="s">
        <v>2217</v>
      </c>
      <c r="F243" s="431">
        <v>29.0</v>
      </c>
      <c r="G243" s="430">
        <v>74.0</v>
      </c>
      <c r="H243" s="1164">
        <f t="shared" si="1"/>
        <v>2.551724138</v>
      </c>
    </row>
    <row r="244">
      <c r="D244" s="1163" t="s">
        <v>3847</v>
      </c>
      <c r="E244" s="1163" t="s">
        <v>3877</v>
      </c>
      <c r="F244" s="431">
        <v>68.0</v>
      </c>
      <c r="G244" s="430">
        <v>120.0</v>
      </c>
      <c r="H244" s="1164">
        <f t="shared" si="1"/>
        <v>1.764705882</v>
      </c>
    </row>
    <row r="245">
      <c r="D245" s="1163"/>
      <c r="E245" s="1163" t="s">
        <v>3878</v>
      </c>
      <c r="F245" s="431">
        <v>33.0</v>
      </c>
      <c r="G245" s="430">
        <v>84.0</v>
      </c>
      <c r="H245" s="1164">
        <f t="shared" si="1"/>
        <v>2.545454545</v>
      </c>
    </row>
    <row r="246">
      <c r="D246" s="1163"/>
      <c r="E246" s="1163" t="s">
        <v>3879</v>
      </c>
      <c r="F246" s="431">
        <v>112.0</v>
      </c>
      <c r="G246" s="430">
        <v>264.0</v>
      </c>
      <c r="H246" s="1164">
        <f t="shared" si="1"/>
        <v>2.357142857</v>
      </c>
    </row>
    <row r="247">
      <c r="D247" s="1163"/>
      <c r="E247" s="1163" t="s">
        <v>2217</v>
      </c>
      <c r="F247" s="431">
        <v>213.0</v>
      </c>
      <c r="G247" s="430">
        <v>468.0</v>
      </c>
      <c r="H247" s="1164">
        <f t="shared" si="1"/>
        <v>2.197183099</v>
      </c>
    </row>
    <row r="248">
      <c r="D248" s="1163" t="s">
        <v>3848</v>
      </c>
      <c r="E248" s="1163" t="s">
        <v>3877</v>
      </c>
      <c r="F248" s="431">
        <v>36.0</v>
      </c>
      <c r="G248" s="430">
        <v>61.0</v>
      </c>
      <c r="H248" s="1164">
        <f t="shared" si="1"/>
        <v>1.694444444</v>
      </c>
    </row>
    <row r="249">
      <c r="D249" s="1163"/>
      <c r="E249" s="1163" t="s">
        <v>3878</v>
      </c>
      <c r="F249" s="431">
        <v>8.0</v>
      </c>
      <c r="G249" s="430">
        <v>15.0</v>
      </c>
      <c r="H249" s="1164">
        <f t="shared" si="1"/>
        <v>1.875</v>
      </c>
    </row>
    <row r="250">
      <c r="D250" s="1163"/>
      <c r="E250" s="1163" t="s">
        <v>3879</v>
      </c>
      <c r="F250" s="431">
        <v>82.0</v>
      </c>
      <c r="G250" s="430">
        <v>198.0</v>
      </c>
      <c r="H250" s="1164">
        <f t="shared" si="1"/>
        <v>2.414634146</v>
      </c>
    </row>
    <row r="251">
      <c r="D251" s="1163"/>
      <c r="E251" s="1163" t="s">
        <v>2217</v>
      </c>
      <c r="F251" s="431">
        <v>126.0</v>
      </c>
      <c r="G251" s="430">
        <v>274.0</v>
      </c>
      <c r="H251" s="1164">
        <f t="shared" si="1"/>
        <v>2.174603175</v>
      </c>
    </row>
    <row r="252">
      <c r="D252" s="1163" t="s">
        <v>3849</v>
      </c>
      <c r="E252" s="1163" t="s">
        <v>3877</v>
      </c>
      <c r="F252" s="431">
        <v>108.0</v>
      </c>
      <c r="G252" s="430">
        <v>203.0</v>
      </c>
      <c r="H252" s="1164">
        <f t="shared" si="1"/>
        <v>1.87962963</v>
      </c>
    </row>
    <row r="253">
      <c r="D253" s="1163"/>
      <c r="E253" s="1163" t="s">
        <v>3878</v>
      </c>
      <c r="F253" s="431">
        <v>71.0</v>
      </c>
      <c r="G253" s="430">
        <v>196.0</v>
      </c>
      <c r="H253" s="1164">
        <f t="shared" si="1"/>
        <v>2.76056338</v>
      </c>
    </row>
    <row r="254">
      <c r="D254" s="1163"/>
      <c r="E254" s="1163" t="s">
        <v>3879</v>
      </c>
      <c r="F254" s="431">
        <v>22.0</v>
      </c>
      <c r="G254" s="430">
        <v>47.0</v>
      </c>
      <c r="H254" s="1164">
        <f t="shared" si="1"/>
        <v>2.136363636</v>
      </c>
    </row>
    <row r="255">
      <c r="D255" s="1163"/>
      <c r="E255" s="1163" t="s">
        <v>2217</v>
      </c>
      <c r="F255" s="431">
        <v>201.0</v>
      </c>
      <c r="G255" s="430">
        <v>446.0</v>
      </c>
      <c r="H255" s="1164">
        <f t="shared" si="1"/>
        <v>2.218905473</v>
      </c>
    </row>
    <row r="256">
      <c r="D256" s="1163" t="s">
        <v>3850</v>
      </c>
      <c r="E256" s="1163" t="s">
        <v>3877</v>
      </c>
      <c r="F256" s="431">
        <v>87.0</v>
      </c>
      <c r="G256" s="430">
        <v>155.0</v>
      </c>
      <c r="H256" s="1164">
        <f t="shared" si="1"/>
        <v>1.781609195</v>
      </c>
    </row>
    <row r="257">
      <c r="D257" s="1163"/>
      <c r="E257" s="1163" t="s">
        <v>3878</v>
      </c>
      <c r="F257" s="431">
        <v>33.0</v>
      </c>
      <c r="G257" s="430">
        <v>69.0</v>
      </c>
      <c r="H257" s="1164">
        <f t="shared" si="1"/>
        <v>2.090909091</v>
      </c>
    </row>
    <row r="258">
      <c r="D258" s="1163"/>
      <c r="E258" s="1163" t="s">
        <v>3879</v>
      </c>
      <c r="F258" s="431">
        <v>194.0</v>
      </c>
      <c r="G258" s="430">
        <v>428.0</v>
      </c>
      <c r="H258" s="1164">
        <f t="shared" si="1"/>
        <v>2.206185567</v>
      </c>
    </row>
    <row r="259">
      <c r="D259" s="1163"/>
      <c r="E259" s="1163" t="s">
        <v>2217</v>
      </c>
      <c r="F259" s="431">
        <v>314.0</v>
      </c>
      <c r="G259" s="430">
        <v>652.0</v>
      </c>
      <c r="H259" s="1164">
        <f t="shared" si="1"/>
        <v>2.076433121</v>
      </c>
    </row>
    <row r="260">
      <c r="D260" s="1163" t="s">
        <v>3851</v>
      </c>
      <c r="E260" s="1163" t="s">
        <v>3877</v>
      </c>
      <c r="F260" s="431">
        <v>12.0</v>
      </c>
      <c r="G260" s="430">
        <v>16.0</v>
      </c>
      <c r="H260" s="1164">
        <f t="shared" si="1"/>
        <v>1.333333333</v>
      </c>
    </row>
    <row r="261">
      <c r="D261" s="1163"/>
      <c r="E261" s="1163" t="s">
        <v>3878</v>
      </c>
      <c r="F261" s="431">
        <v>4.0</v>
      </c>
      <c r="G261" s="425">
        <v>7.0</v>
      </c>
      <c r="H261" s="1164">
        <f t="shared" si="1"/>
        <v>1.75</v>
      </c>
    </row>
    <row r="262">
      <c r="D262" s="1163"/>
      <c r="E262" s="1163" t="s">
        <v>3879</v>
      </c>
      <c r="F262" s="431">
        <v>30.0</v>
      </c>
      <c r="G262" s="430">
        <v>66.0</v>
      </c>
      <c r="H262" s="1164">
        <f t="shared" si="1"/>
        <v>2.2</v>
      </c>
    </row>
    <row r="263">
      <c r="D263" s="1163"/>
      <c r="E263" s="1163" t="s">
        <v>2217</v>
      </c>
      <c r="F263" s="431">
        <v>46.0</v>
      </c>
      <c r="G263" s="430">
        <v>89.0</v>
      </c>
      <c r="H263" s="1164">
        <f t="shared" si="1"/>
        <v>1.934782609</v>
      </c>
    </row>
    <row r="264">
      <c r="D264" s="1163" t="s">
        <v>2377</v>
      </c>
      <c r="E264" s="1163" t="s">
        <v>3877</v>
      </c>
      <c r="F264" s="431">
        <v>64.0</v>
      </c>
      <c r="G264" s="430">
        <v>98.0</v>
      </c>
      <c r="H264" s="1164">
        <f t="shared" si="1"/>
        <v>1.53125</v>
      </c>
    </row>
    <row r="265">
      <c r="D265" s="1163"/>
      <c r="E265" s="1163" t="s">
        <v>3878</v>
      </c>
      <c r="F265" s="431">
        <v>48.0</v>
      </c>
      <c r="G265" s="430">
        <v>108.0</v>
      </c>
      <c r="H265" s="1164">
        <f t="shared" si="1"/>
        <v>2.25</v>
      </c>
    </row>
    <row r="266">
      <c r="D266" s="1163"/>
      <c r="E266" s="1163" t="s">
        <v>3879</v>
      </c>
      <c r="F266" s="431">
        <v>143.0</v>
      </c>
      <c r="G266" s="430">
        <v>306.0</v>
      </c>
      <c r="H266" s="1164">
        <f t="shared" si="1"/>
        <v>2.13986014</v>
      </c>
    </row>
    <row r="267">
      <c r="D267" s="1163"/>
      <c r="E267" s="1163" t="s">
        <v>2217</v>
      </c>
      <c r="F267" s="431">
        <v>255.0</v>
      </c>
      <c r="G267" s="430">
        <v>512.0</v>
      </c>
      <c r="H267" s="1164">
        <f t="shared" si="1"/>
        <v>2.007843137</v>
      </c>
    </row>
    <row r="268">
      <c r="D268" s="1163" t="s">
        <v>2780</v>
      </c>
      <c r="E268" s="1163" t="s">
        <v>3877</v>
      </c>
      <c r="F268" s="431">
        <v>1.0</v>
      </c>
      <c r="G268" s="425">
        <v>1.0</v>
      </c>
      <c r="H268" s="1164">
        <f t="shared" si="1"/>
        <v>1</v>
      </c>
    </row>
    <row r="269">
      <c r="D269" s="1163"/>
      <c r="E269" s="1163" t="s">
        <v>3878</v>
      </c>
      <c r="F269" s="431">
        <v>2.0</v>
      </c>
      <c r="G269" s="425">
        <v>4.0</v>
      </c>
      <c r="H269" s="1164">
        <f t="shared" si="1"/>
        <v>2</v>
      </c>
    </row>
    <row r="270">
      <c r="D270" s="1163"/>
      <c r="E270" s="1163" t="s">
        <v>3879</v>
      </c>
      <c r="F270" s="431">
        <v>27.0</v>
      </c>
      <c r="G270" s="430">
        <v>67.0</v>
      </c>
      <c r="H270" s="1164">
        <f t="shared" si="1"/>
        <v>2.481481481</v>
      </c>
    </row>
    <row r="271">
      <c r="D271" s="1163"/>
      <c r="E271" s="1163" t="s">
        <v>2217</v>
      </c>
      <c r="F271" s="431">
        <v>30.0</v>
      </c>
      <c r="G271" s="430">
        <v>72.0</v>
      </c>
      <c r="H271" s="1164">
        <f t="shared" si="1"/>
        <v>2.4</v>
      </c>
    </row>
    <row r="272">
      <c r="D272" s="1163" t="s">
        <v>3852</v>
      </c>
      <c r="E272" s="1163" t="s">
        <v>3877</v>
      </c>
      <c r="F272" s="431">
        <v>51.0</v>
      </c>
      <c r="G272" s="430">
        <v>86.0</v>
      </c>
      <c r="H272" s="1164">
        <f t="shared" si="1"/>
        <v>1.68627451</v>
      </c>
    </row>
    <row r="273">
      <c r="D273" s="1163"/>
      <c r="E273" s="1163" t="s">
        <v>3878</v>
      </c>
      <c r="F273" s="431">
        <v>18.0</v>
      </c>
      <c r="G273" s="430">
        <v>40.0</v>
      </c>
      <c r="H273" s="1164">
        <f t="shared" si="1"/>
        <v>2.222222222</v>
      </c>
    </row>
    <row r="274">
      <c r="D274" s="1163"/>
      <c r="E274" s="1163" t="s">
        <v>3879</v>
      </c>
      <c r="F274" s="431">
        <v>62.0</v>
      </c>
      <c r="G274" s="430">
        <v>165.0</v>
      </c>
      <c r="H274" s="1164">
        <f t="shared" si="1"/>
        <v>2.661290323</v>
      </c>
    </row>
    <row r="275">
      <c r="D275" s="1163"/>
      <c r="E275" s="1163" t="s">
        <v>2217</v>
      </c>
      <c r="F275" s="431">
        <v>131.0</v>
      </c>
      <c r="G275" s="430">
        <v>291.0</v>
      </c>
      <c r="H275" s="1164">
        <f t="shared" si="1"/>
        <v>2.221374046</v>
      </c>
    </row>
    <row r="276">
      <c r="D276" s="1163" t="s">
        <v>3853</v>
      </c>
      <c r="E276" s="1163" t="s">
        <v>3877</v>
      </c>
      <c r="F276" s="431">
        <v>2.0</v>
      </c>
      <c r="G276" s="425">
        <v>4.0</v>
      </c>
      <c r="H276" s="1164">
        <f t="shared" si="1"/>
        <v>2</v>
      </c>
    </row>
    <row r="277">
      <c r="D277" s="330"/>
      <c r="E277" s="1163" t="s">
        <v>3878</v>
      </c>
      <c r="F277" s="431">
        <v>8.0</v>
      </c>
      <c r="G277" s="430">
        <v>21.0</v>
      </c>
      <c r="H277" s="1164">
        <f t="shared" si="1"/>
        <v>2.625</v>
      </c>
    </row>
    <row r="278">
      <c r="D278" s="330"/>
      <c r="E278" s="1163" t="s">
        <v>3879</v>
      </c>
      <c r="F278" s="431">
        <v>17.0</v>
      </c>
      <c r="G278" s="430">
        <v>41.0</v>
      </c>
      <c r="H278" s="1164">
        <f t="shared" si="1"/>
        <v>2.411764706</v>
      </c>
    </row>
    <row r="279">
      <c r="D279" s="330"/>
      <c r="E279" s="1163" t="s">
        <v>2217</v>
      </c>
      <c r="F279" s="431">
        <v>27.0</v>
      </c>
      <c r="G279" s="430">
        <v>66.0</v>
      </c>
      <c r="H279" s="1164">
        <f t="shared" si="1"/>
        <v>2.444444444</v>
      </c>
    </row>
    <row r="280">
      <c r="D280" s="328" t="s">
        <v>3690</v>
      </c>
      <c r="E280" s="1163" t="s">
        <v>3877</v>
      </c>
      <c r="F280" s="431">
        <v>4.0</v>
      </c>
      <c r="G280" s="425">
        <v>5.0</v>
      </c>
      <c r="H280" s="1164">
        <f t="shared" si="1"/>
        <v>1.25</v>
      </c>
    </row>
    <row r="281">
      <c r="D281" s="328"/>
      <c r="E281" s="1163" t="s">
        <v>3878</v>
      </c>
      <c r="F281" s="431">
        <v>2.0</v>
      </c>
      <c r="G281" s="425">
        <v>6.0</v>
      </c>
      <c r="H281" s="1164">
        <f t="shared" si="1"/>
        <v>3</v>
      </c>
    </row>
    <row r="282">
      <c r="D282" s="328"/>
      <c r="E282" s="1163" t="s">
        <v>3879</v>
      </c>
      <c r="F282" s="431">
        <v>18.0</v>
      </c>
      <c r="G282" s="430">
        <v>42.0</v>
      </c>
      <c r="H282" s="1164">
        <f t="shared" si="1"/>
        <v>2.333333333</v>
      </c>
    </row>
    <row r="283">
      <c r="D283" s="328"/>
      <c r="E283" s="1163" t="s">
        <v>2217</v>
      </c>
      <c r="F283" s="431">
        <v>24.0</v>
      </c>
      <c r="G283" s="430">
        <v>53.0</v>
      </c>
      <c r="H283" s="1164">
        <f t="shared" si="1"/>
        <v>2.208333333</v>
      </c>
    </row>
    <row r="284">
      <c r="D284" s="328" t="s">
        <v>3854</v>
      </c>
      <c r="E284" s="1163" t="s">
        <v>3877</v>
      </c>
      <c r="F284" s="431">
        <v>15.0</v>
      </c>
      <c r="G284" s="430">
        <v>29.0</v>
      </c>
      <c r="H284" s="1164">
        <f t="shared" si="1"/>
        <v>1.933333333</v>
      </c>
    </row>
    <row r="285">
      <c r="D285" s="328"/>
      <c r="E285" s="1163" t="s">
        <v>3878</v>
      </c>
      <c r="F285" s="431">
        <v>12.0</v>
      </c>
      <c r="G285" s="430">
        <v>29.0</v>
      </c>
      <c r="H285" s="1164">
        <f t="shared" si="1"/>
        <v>2.416666667</v>
      </c>
    </row>
    <row r="286">
      <c r="D286" s="328"/>
      <c r="E286" s="1163" t="s">
        <v>3879</v>
      </c>
      <c r="F286" s="431">
        <v>47.0</v>
      </c>
      <c r="G286" s="430">
        <v>119.0</v>
      </c>
      <c r="H286" s="1164">
        <f t="shared" si="1"/>
        <v>2.531914894</v>
      </c>
    </row>
    <row r="287">
      <c r="D287" s="328"/>
      <c r="E287" s="1163" t="s">
        <v>2217</v>
      </c>
      <c r="F287" s="431">
        <v>74.0</v>
      </c>
      <c r="G287" s="430">
        <v>177.0</v>
      </c>
      <c r="H287" s="1164">
        <f t="shared" si="1"/>
        <v>2.391891892</v>
      </c>
    </row>
    <row r="288">
      <c r="D288" s="328" t="s">
        <v>3330</v>
      </c>
      <c r="E288" s="1163" t="s">
        <v>3877</v>
      </c>
      <c r="F288" s="431">
        <v>27.0</v>
      </c>
      <c r="G288" s="430">
        <v>44.0</v>
      </c>
      <c r="H288" s="1164">
        <f t="shared" si="1"/>
        <v>1.62962963</v>
      </c>
    </row>
    <row r="289">
      <c r="D289" s="328"/>
      <c r="E289" s="1163" t="s">
        <v>3878</v>
      </c>
      <c r="F289" s="431">
        <v>9.0</v>
      </c>
      <c r="G289" s="430">
        <v>20.0</v>
      </c>
      <c r="H289" s="1164">
        <f t="shared" si="1"/>
        <v>2.222222222</v>
      </c>
    </row>
    <row r="290">
      <c r="D290" s="328"/>
      <c r="E290" s="1163" t="s">
        <v>3879</v>
      </c>
      <c r="F290" s="431">
        <v>67.0</v>
      </c>
      <c r="G290" s="430">
        <v>164.0</v>
      </c>
      <c r="H290" s="1164">
        <f t="shared" si="1"/>
        <v>2.447761194</v>
      </c>
    </row>
    <row r="291">
      <c r="D291" s="328"/>
      <c r="E291" s="1163" t="s">
        <v>2217</v>
      </c>
      <c r="F291" s="431">
        <v>103.0</v>
      </c>
      <c r="G291" s="430">
        <v>228.0</v>
      </c>
      <c r="H291" s="1164">
        <f t="shared" si="1"/>
        <v>2.213592233</v>
      </c>
    </row>
    <row r="292">
      <c r="D292" s="328" t="s">
        <v>3859</v>
      </c>
      <c r="E292" s="1163" t="s">
        <v>3877</v>
      </c>
      <c r="F292" s="431">
        <v>60.0</v>
      </c>
      <c r="G292" s="430">
        <v>118.0</v>
      </c>
      <c r="H292" s="1164">
        <f t="shared" si="1"/>
        <v>1.966666667</v>
      </c>
    </row>
    <row r="293">
      <c r="D293" s="328"/>
      <c r="E293" s="1163" t="s">
        <v>3878</v>
      </c>
      <c r="F293" s="431">
        <v>60.0</v>
      </c>
      <c r="G293" s="430">
        <v>153.0</v>
      </c>
      <c r="H293" s="1164">
        <f t="shared" si="1"/>
        <v>2.55</v>
      </c>
    </row>
    <row r="294">
      <c r="D294" s="328"/>
      <c r="E294" s="1163" t="s">
        <v>3879</v>
      </c>
      <c r="F294" s="431">
        <v>51.0</v>
      </c>
      <c r="G294" s="430">
        <v>133.0</v>
      </c>
      <c r="H294" s="1164">
        <f t="shared" si="1"/>
        <v>2.607843137</v>
      </c>
    </row>
    <row r="295">
      <c r="D295" s="328"/>
      <c r="E295" s="1163" t="s">
        <v>2217</v>
      </c>
      <c r="F295" s="431">
        <v>171.0</v>
      </c>
      <c r="G295" s="430">
        <v>404.0</v>
      </c>
      <c r="H295" s="1164">
        <f t="shared" si="1"/>
        <v>2.362573099</v>
      </c>
    </row>
    <row r="296">
      <c r="D296" s="328" t="s">
        <v>3855</v>
      </c>
      <c r="E296" s="1163" t="s">
        <v>3877</v>
      </c>
      <c r="F296" s="431">
        <v>9.0</v>
      </c>
      <c r="G296" s="430">
        <v>14.0</v>
      </c>
      <c r="H296" s="1164">
        <f t="shared" si="1"/>
        <v>1.555555556</v>
      </c>
    </row>
    <row r="297">
      <c r="D297" s="328"/>
      <c r="E297" s="1163" t="s">
        <v>3878</v>
      </c>
      <c r="F297" s="431">
        <v>24.0</v>
      </c>
      <c r="G297" s="430">
        <v>52.0</v>
      </c>
      <c r="H297" s="1164">
        <f t="shared" si="1"/>
        <v>2.166666667</v>
      </c>
    </row>
    <row r="298">
      <c r="D298" s="328"/>
      <c r="E298" s="1163" t="s">
        <v>3879</v>
      </c>
      <c r="F298" s="431">
        <v>46.0</v>
      </c>
      <c r="G298" s="430">
        <v>124.0</v>
      </c>
      <c r="H298" s="1164">
        <f t="shared" si="1"/>
        <v>2.695652174</v>
      </c>
    </row>
    <row r="299">
      <c r="D299" s="328"/>
      <c r="E299" s="1163" t="s">
        <v>2217</v>
      </c>
      <c r="F299" s="431">
        <v>79.0</v>
      </c>
      <c r="G299" s="430">
        <v>190.0</v>
      </c>
      <c r="H299" s="1164">
        <f t="shared" si="1"/>
        <v>2.405063291</v>
      </c>
    </row>
    <row r="300">
      <c r="D300" s="328" t="s">
        <v>3856</v>
      </c>
      <c r="E300" s="1163" t="s">
        <v>3877</v>
      </c>
      <c r="F300" s="431">
        <v>30.0</v>
      </c>
      <c r="G300" s="430">
        <v>45.0</v>
      </c>
      <c r="H300" s="1164">
        <f t="shared" si="1"/>
        <v>1.5</v>
      </c>
    </row>
    <row r="301">
      <c r="D301" s="328"/>
      <c r="E301" s="1163" t="s">
        <v>3878</v>
      </c>
      <c r="F301" s="431">
        <v>14.0</v>
      </c>
      <c r="G301" s="425">
        <v>35.0</v>
      </c>
      <c r="H301" s="1164">
        <f t="shared" si="1"/>
        <v>2.5</v>
      </c>
    </row>
    <row r="302">
      <c r="D302" s="328"/>
      <c r="E302" s="1163" t="s">
        <v>3879</v>
      </c>
      <c r="F302" s="431">
        <v>53.0</v>
      </c>
      <c r="G302" s="430">
        <v>154.0</v>
      </c>
      <c r="H302" s="1164">
        <f t="shared" si="1"/>
        <v>2.905660377</v>
      </c>
    </row>
    <row r="303">
      <c r="D303" s="328"/>
      <c r="E303" s="1163" t="s">
        <v>2217</v>
      </c>
      <c r="F303" s="431">
        <v>97.0</v>
      </c>
      <c r="G303" s="430">
        <v>234.0</v>
      </c>
      <c r="H303" s="1164">
        <f t="shared" si="1"/>
        <v>2.412371134</v>
      </c>
    </row>
    <row r="304">
      <c r="D304" s="328" t="s">
        <v>3857</v>
      </c>
      <c r="E304" s="1163" t="s">
        <v>3877</v>
      </c>
      <c r="F304" s="431">
        <v>8.0</v>
      </c>
      <c r="G304" s="425">
        <v>16.0</v>
      </c>
      <c r="H304" s="1164">
        <f t="shared" si="1"/>
        <v>2</v>
      </c>
    </row>
    <row r="305">
      <c r="D305" s="328"/>
      <c r="E305" s="1163" t="s">
        <v>3878</v>
      </c>
      <c r="F305" s="431">
        <v>9.0</v>
      </c>
      <c r="G305" s="425">
        <v>21.0</v>
      </c>
      <c r="H305" s="1164">
        <f t="shared" si="1"/>
        <v>2.333333333</v>
      </c>
    </row>
    <row r="306">
      <c r="D306" s="328"/>
      <c r="E306" s="1163" t="s">
        <v>3879</v>
      </c>
      <c r="F306" s="431">
        <v>15.0</v>
      </c>
      <c r="G306" s="430">
        <v>42.0</v>
      </c>
      <c r="H306" s="1164">
        <f t="shared" si="1"/>
        <v>2.8</v>
      </c>
    </row>
    <row r="307">
      <c r="D307" s="328"/>
      <c r="E307" s="1163" t="s">
        <v>2217</v>
      </c>
      <c r="F307" s="431">
        <v>32.0</v>
      </c>
      <c r="G307" s="430">
        <v>79.0</v>
      </c>
      <c r="H307" s="1164">
        <f t="shared" si="1"/>
        <v>2.46875</v>
      </c>
    </row>
    <row r="308">
      <c r="D308" s="328" t="s">
        <v>2618</v>
      </c>
      <c r="E308" s="1163" t="s">
        <v>3877</v>
      </c>
      <c r="F308" s="431">
        <v>4.0</v>
      </c>
      <c r="G308" s="425">
        <v>7.0</v>
      </c>
      <c r="H308" s="1164">
        <f t="shared" si="1"/>
        <v>1.75</v>
      </c>
    </row>
    <row r="309">
      <c r="D309" s="328"/>
      <c r="E309" s="1163" t="s">
        <v>3878</v>
      </c>
      <c r="F309" s="431">
        <v>2.0</v>
      </c>
      <c r="G309" s="425">
        <v>3.0</v>
      </c>
      <c r="H309" s="1164">
        <f t="shared" si="1"/>
        <v>1.5</v>
      </c>
    </row>
    <row r="310">
      <c r="D310" s="328"/>
      <c r="E310" s="1163" t="s">
        <v>3879</v>
      </c>
      <c r="F310" s="431">
        <v>7.0</v>
      </c>
      <c r="G310" s="430">
        <v>15.0</v>
      </c>
      <c r="H310" s="1164">
        <f t="shared" si="1"/>
        <v>2.142857143</v>
      </c>
    </row>
    <row r="311">
      <c r="D311" s="328"/>
      <c r="E311" s="1163" t="s">
        <v>2217</v>
      </c>
      <c r="F311" s="431">
        <v>13.0</v>
      </c>
      <c r="G311" s="430">
        <v>25.0</v>
      </c>
      <c r="H311" s="1164">
        <f t="shared" si="1"/>
        <v>1.923076923</v>
      </c>
    </row>
    <row r="312">
      <c r="D312" s="328" t="s">
        <v>3858</v>
      </c>
      <c r="E312" s="1163" t="s">
        <v>3877</v>
      </c>
      <c r="F312" s="431">
        <v>5.0</v>
      </c>
      <c r="G312" s="425">
        <v>11.0</v>
      </c>
      <c r="H312" s="1164">
        <f t="shared" si="1"/>
        <v>2.2</v>
      </c>
    </row>
    <row r="313">
      <c r="D313" s="328"/>
      <c r="E313" s="1163" t="s">
        <v>3878</v>
      </c>
      <c r="F313" s="431">
        <v>2.0</v>
      </c>
      <c r="G313" s="425">
        <v>8.0</v>
      </c>
      <c r="H313" s="1164">
        <f t="shared" si="1"/>
        <v>4</v>
      </c>
    </row>
    <row r="314">
      <c r="D314" s="328"/>
      <c r="E314" s="1163" t="s">
        <v>3879</v>
      </c>
      <c r="F314" s="431">
        <v>11.0</v>
      </c>
      <c r="G314" s="425">
        <v>31.0</v>
      </c>
      <c r="H314" s="1164">
        <f t="shared" si="1"/>
        <v>2.818181818</v>
      </c>
    </row>
    <row r="315">
      <c r="D315" s="328"/>
      <c r="E315" s="1163" t="s">
        <v>2217</v>
      </c>
      <c r="F315" s="431">
        <v>18.0</v>
      </c>
      <c r="G315" s="430">
        <v>50.0</v>
      </c>
      <c r="H315" s="1164">
        <f t="shared" si="1"/>
        <v>2.777777778</v>
      </c>
    </row>
    <row r="316">
      <c r="D316" s="328" t="s">
        <v>3861</v>
      </c>
      <c r="E316" s="1163" t="s">
        <v>3877</v>
      </c>
      <c r="F316" s="431">
        <v>11.0</v>
      </c>
      <c r="G316" s="430">
        <v>29.0</v>
      </c>
      <c r="H316" s="1164">
        <f t="shared" si="1"/>
        <v>2.636363636</v>
      </c>
    </row>
    <row r="317">
      <c r="D317" s="328"/>
      <c r="E317" s="1163" t="s">
        <v>3878</v>
      </c>
      <c r="F317" s="431">
        <v>6.0</v>
      </c>
      <c r="G317" s="425">
        <v>20.0</v>
      </c>
      <c r="H317" s="1164">
        <f t="shared" si="1"/>
        <v>3.333333333</v>
      </c>
    </row>
    <row r="318">
      <c r="D318" s="328"/>
      <c r="E318" s="1163" t="s">
        <v>3879</v>
      </c>
      <c r="F318" s="431">
        <v>44.0</v>
      </c>
      <c r="G318" s="430">
        <v>108.0</v>
      </c>
      <c r="H318" s="1164">
        <f t="shared" si="1"/>
        <v>2.454545455</v>
      </c>
    </row>
    <row r="319">
      <c r="D319" s="328"/>
      <c r="E319" s="1163" t="s">
        <v>2217</v>
      </c>
      <c r="F319" s="431">
        <v>61.0</v>
      </c>
      <c r="G319" s="430">
        <v>157.0</v>
      </c>
      <c r="H319" s="1164">
        <f t="shared" si="1"/>
        <v>2.573770492</v>
      </c>
    </row>
    <row r="320">
      <c r="D320" s="328" t="s">
        <v>3862</v>
      </c>
      <c r="E320" s="1163" t="s">
        <v>3877</v>
      </c>
      <c r="F320" s="431">
        <v>150.0</v>
      </c>
      <c r="G320" s="430">
        <v>251.0</v>
      </c>
      <c r="H320" s="1164">
        <f t="shared" si="1"/>
        <v>1.673333333</v>
      </c>
    </row>
    <row r="321">
      <c r="D321" s="330"/>
      <c r="E321" s="1163" t="s">
        <v>3878</v>
      </c>
      <c r="F321" s="431">
        <v>40.0</v>
      </c>
      <c r="G321" s="430">
        <v>86.0</v>
      </c>
      <c r="H321" s="1164">
        <f t="shared" si="1"/>
        <v>2.15</v>
      </c>
    </row>
    <row r="322">
      <c r="D322" s="330"/>
      <c r="E322" s="1163" t="s">
        <v>3879</v>
      </c>
      <c r="F322" s="431">
        <v>261.0</v>
      </c>
      <c r="G322" s="430">
        <v>544.0</v>
      </c>
      <c r="H322" s="1164">
        <f t="shared" si="1"/>
        <v>2.084291188</v>
      </c>
    </row>
    <row r="323">
      <c r="D323" s="330"/>
      <c r="E323" s="1163" t="s">
        <v>2217</v>
      </c>
      <c r="F323" s="431">
        <v>451.0</v>
      </c>
      <c r="G323" s="430">
        <v>881.0</v>
      </c>
      <c r="H323" s="1164">
        <f t="shared" si="1"/>
        <v>1.953436807</v>
      </c>
    </row>
    <row r="324">
      <c r="D324" s="328" t="s">
        <v>3692</v>
      </c>
      <c r="E324" s="1163" t="s">
        <v>3877</v>
      </c>
      <c r="F324" s="431">
        <v>20.0</v>
      </c>
      <c r="G324" s="430">
        <v>32.0</v>
      </c>
      <c r="H324" s="1164">
        <f t="shared" si="1"/>
        <v>1.6</v>
      </c>
    </row>
    <row r="325">
      <c r="D325" s="328"/>
      <c r="E325" s="1163" t="s">
        <v>3878</v>
      </c>
      <c r="F325" s="431">
        <v>28.0</v>
      </c>
      <c r="G325" s="430">
        <v>79.0</v>
      </c>
      <c r="H325" s="1164">
        <f t="shared" si="1"/>
        <v>2.821428571</v>
      </c>
    </row>
    <row r="326">
      <c r="D326" s="328"/>
      <c r="E326" s="1163" t="s">
        <v>3879</v>
      </c>
      <c r="F326" s="431">
        <v>33.0</v>
      </c>
      <c r="G326" s="430">
        <v>80.0</v>
      </c>
      <c r="H326" s="1164">
        <f t="shared" si="1"/>
        <v>2.424242424</v>
      </c>
    </row>
    <row r="327">
      <c r="D327" s="328"/>
      <c r="E327" s="1163" t="s">
        <v>2217</v>
      </c>
      <c r="F327" s="431">
        <v>81.0</v>
      </c>
      <c r="G327" s="430">
        <v>191.0</v>
      </c>
      <c r="H327" s="1164">
        <f t="shared" si="1"/>
        <v>2.358024691</v>
      </c>
    </row>
    <row r="328">
      <c r="D328" s="328" t="s">
        <v>3863</v>
      </c>
      <c r="E328" s="1163" t="s">
        <v>3877</v>
      </c>
      <c r="F328" s="431">
        <v>9.0</v>
      </c>
      <c r="G328" s="430">
        <v>18.0</v>
      </c>
      <c r="H328" s="1164">
        <f t="shared" si="1"/>
        <v>2</v>
      </c>
    </row>
    <row r="329">
      <c r="D329" s="328"/>
      <c r="E329" s="1163" t="s">
        <v>3878</v>
      </c>
      <c r="F329" s="431">
        <v>3.0</v>
      </c>
      <c r="G329" s="430">
        <v>9.0</v>
      </c>
      <c r="H329" s="1164">
        <f t="shared" si="1"/>
        <v>3</v>
      </c>
    </row>
    <row r="330">
      <c r="D330" s="328"/>
      <c r="E330" s="1163" t="s">
        <v>3879</v>
      </c>
      <c r="F330" s="431">
        <v>18.0</v>
      </c>
      <c r="G330" s="430">
        <v>46.0</v>
      </c>
      <c r="H330" s="1164">
        <f t="shared" si="1"/>
        <v>2.555555556</v>
      </c>
    </row>
    <row r="331">
      <c r="D331" s="328"/>
      <c r="E331" s="1163" t="s">
        <v>2217</v>
      </c>
      <c r="F331" s="431">
        <v>30.0</v>
      </c>
      <c r="G331" s="430">
        <v>73.0</v>
      </c>
      <c r="H331" s="1164">
        <f t="shared" si="1"/>
        <v>2.433333333</v>
      </c>
    </row>
    <row r="332">
      <c r="D332" s="328" t="s">
        <v>3864</v>
      </c>
      <c r="E332" s="1163" t="s">
        <v>3877</v>
      </c>
      <c r="F332" s="431">
        <v>25.0</v>
      </c>
      <c r="G332" s="430">
        <v>36.0</v>
      </c>
      <c r="H332" s="1164">
        <f t="shared" si="1"/>
        <v>1.44</v>
      </c>
    </row>
    <row r="333">
      <c r="D333" s="328"/>
      <c r="E333" s="1163" t="s">
        <v>3878</v>
      </c>
      <c r="F333" s="431">
        <v>3.0</v>
      </c>
      <c r="G333" s="430">
        <v>5.0</v>
      </c>
      <c r="H333" s="1164">
        <f t="shared" si="1"/>
        <v>1.666666667</v>
      </c>
    </row>
    <row r="334">
      <c r="D334" s="328"/>
      <c r="E334" s="1163" t="s">
        <v>3879</v>
      </c>
      <c r="F334" s="431">
        <v>24.0</v>
      </c>
      <c r="G334" s="430">
        <v>49.0</v>
      </c>
      <c r="H334" s="1164">
        <f t="shared" si="1"/>
        <v>2.041666667</v>
      </c>
    </row>
    <row r="335">
      <c r="D335" s="328"/>
      <c r="E335" s="1163" t="s">
        <v>2217</v>
      </c>
      <c r="F335" s="431">
        <v>52.0</v>
      </c>
      <c r="G335" s="430">
        <v>90.0</v>
      </c>
      <c r="H335" s="1164">
        <f t="shared" si="1"/>
        <v>1.730769231</v>
      </c>
    </row>
    <row r="336">
      <c r="D336" s="328" t="s">
        <v>3865</v>
      </c>
      <c r="E336" s="1163" t="s">
        <v>3877</v>
      </c>
      <c r="F336" s="431">
        <v>33.0</v>
      </c>
      <c r="G336" s="430">
        <v>49.0</v>
      </c>
      <c r="H336" s="1164">
        <f t="shared" si="1"/>
        <v>1.484848485</v>
      </c>
    </row>
    <row r="337">
      <c r="D337" s="328"/>
      <c r="E337" s="1163" t="s">
        <v>3878</v>
      </c>
      <c r="F337" s="431">
        <v>24.0</v>
      </c>
      <c r="G337" s="430">
        <v>53.0</v>
      </c>
      <c r="H337" s="1164">
        <f t="shared" si="1"/>
        <v>2.208333333</v>
      </c>
    </row>
    <row r="338">
      <c r="D338" s="328"/>
      <c r="E338" s="1163" t="s">
        <v>3879</v>
      </c>
      <c r="F338" s="431">
        <v>62.0</v>
      </c>
      <c r="G338" s="430">
        <v>138.0</v>
      </c>
      <c r="H338" s="1164">
        <f t="shared" si="1"/>
        <v>2.225806452</v>
      </c>
    </row>
    <row r="339">
      <c r="D339" s="328"/>
      <c r="E339" s="1163" t="s">
        <v>2217</v>
      </c>
      <c r="F339" s="431">
        <v>119.0</v>
      </c>
      <c r="G339" s="430">
        <v>240.0</v>
      </c>
      <c r="H339" s="1164">
        <f t="shared" si="1"/>
        <v>2.016806723</v>
      </c>
    </row>
    <row r="340">
      <c r="D340" s="328" t="s">
        <v>2626</v>
      </c>
      <c r="E340" s="1163" t="s">
        <v>3877</v>
      </c>
      <c r="F340" s="431">
        <v>4.0</v>
      </c>
      <c r="G340" s="430">
        <v>7.0</v>
      </c>
      <c r="H340" s="1164">
        <f t="shared" si="1"/>
        <v>1.75</v>
      </c>
    </row>
    <row r="341">
      <c r="D341" s="328"/>
      <c r="E341" s="1163" t="s">
        <v>3878</v>
      </c>
      <c r="F341" s="431">
        <v>14.0</v>
      </c>
      <c r="G341" s="430">
        <v>34.0</v>
      </c>
      <c r="H341" s="1164">
        <f t="shared" si="1"/>
        <v>2.428571429</v>
      </c>
    </row>
    <row r="342">
      <c r="D342" s="328"/>
      <c r="E342" s="1163" t="s">
        <v>3879</v>
      </c>
      <c r="F342" s="431">
        <v>15.0</v>
      </c>
      <c r="G342" s="430">
        <v>31.0</v>
      </c>
      <c r="H342" s="1164">
        <f t="shared" si="1"/>
        <v>2.066666667</v>
      </c>
    </row>
    <row r="343">
      <c r="D343" s="328"/>
      <c r="E343" s="1163" t="s">
        <v>2217</v>
      </c>
      <c r="F343" s="431">
        <v>33.0</v>
      </c>
      <c r="G343" s="430">
        <v>72.0</v>
      </c>
      <c r="H343" s="1164">
        <f t="shared" si="1"/>
        <v>2.181818182</v>
      </c>
    </row>
    <row r="344">
      <c r="D344" s="328" t="s">
        <v>2202</v>
      </c>
      <c r="E344" s="1163" t="s">
        <v>3877</v>
      </c>
      <c r="F344" s="431">
        <v>5.0</v>
      </c>
      <c r="G344" s="430">
        <v>7.0</v>
      </c>
      <c r="H344" s="1164">
        <f t="shared" si="1"/>
        <v>1.4</v>
      </c>
    </row>
    <row r="345">
      <c r="D345" s="328"/>
      <c r="E345" s="1163" t="s">
        <v>3878</v>
      </c>
      <c r="F345" s="431">
        <v>10.0</v>
      </c>
      <c r="G345" s="430">
        <v>36.0</v>
      </c>
      <c r="H345" s="1164">
        <f t="shared" si="1"/>
        <v>3.6</v>
      </c>
    </row>
    <row r="346">
      <c r="D346" s="328"/>
      <c r="E346" s="1163" t="s">
        <v>3879</v>
      </c>
      <c r="F346" s="431">
        <v>27.0</v>
      </c>
      <c r="G346" s="430">
        <v>86.0</v>
      </c>
      <c r="H346" s="1164">
        <f t="shared" si="1"/>
        <v>3.185185185</v>
      </c>
    </row>
    <row r="347">
      <c r="D347" s="328"/>
      <c r="E347" s="1163" t="s">
        <v>2217</v>
      </c>
      <c r="F347" s="431">
        <v>42.0</v>
      </c>
      <c r="G347" s="430">
        <v>129.0</v>
      </c>
      <c r="H347" s="1164">
        <f t="shared" si="1"/>
        <v>3.071428571</v>
      </c>
    </row>
    <row r="348">
      <c r="D348" s="328" t="s">
        <v>2627</v>
      </c>
      <c r="E348" s="1163" t="s">
        <v>3877</v>
      </c>
      <c r="F348" s="431">
        <v>3.0</v>
      </c>
      <c r="G348" s="430">
        <v>3.0</v>
      </c>
      <c r="H348" s="1164">
        <f t="shared" si="1"/>
        <v>1</v>
      </c>
    </row>
    <row r="349">
      <c r="D349" s="328"/>
      <c r="E349" s="1163" t="s">
        <v>3878</v>
      </c>
      <c r="F349" s="431">
        <v>16.0</v>
      </c>
      <c r="G349" s="430">
        <v>51.0</v>
      </c>
      <c r="H349" s="1164">
        <f t="shared" si="1"/>
        <v>3.1875</v>
      </c>
    </row>
    <row r="350">
      <c r="D350" s="328"/>
      <c r="E350" s="1163" t="s">
        <v>3879</v>
      </c>
      <c r="F350" s="431">
        <v>30.0</v>
      </c>
      <c r="G350" s="430">
        <v>77.0</v>
      </c>
      <c r="H350" s="1164">
        <f t="shared" si="1"/>
        <v>2.566666667</v>
      </c>
    </row>
    <row r="351">
      <c r="D351" s="328"/>
      <c r="E351" s="1163" t="s">
        <v>2217</v>
      </c>
      <c r="F351" s="431">
        <v>49.0</v>
      </c>
      <c r="G351" s="430">
        <v>131.0</v>
      </c>
      <c r="H351" s="1164">
        <f t="shared" si="1"/>
        <v>2.673469388</v>
      </c>
    </row>
    <row r="352">
      <c r="D352" s="328" t="s">
        <v>3866</v>
      </c>
      <c r="E352" s="1163" t="s">
        <v>3877</v>
      </c>
      <c r="F352" s="431">
        <v>114.0</v>
      </c>
      <c r="G352" s="430">
        <v>162.0</v>
      </c>
      <c r="H352" s="1164">
        <f t="shared" si="1"/>
        <v>1.421052632</v>
      </c>
    </row>
    <row r="353">
      <c r="D353" s="328"/>
      <c r="E353" s="1163" t="s">
        <v>3878</v>
      </c>
      <c r="F353" s="431">
        <v>85.0</v>
      </c>
      <c r="G353" s="430">
        <v>219.0</v>
      </c>
      <c r="H353" s="1164">
        <f t="shared" si="1"/>
        <v>2.576470588</v>
      </c>
    </row>
    <row r="354">
      <c r="D354" s="328"/>
      <c r="E354" s="1163" t="s">
        <v>3879</v>
      </c>
      <c r="F354" s="431">
        <v>164.0</v>
      </c>
      <c r="G354" s="430">
        <v>337.0</v>
      </c>
      <c r="H354" s="1164">
        <f t="shared" si="1"/>
        <v>2.054878049</v>
      </c>
    </row>
    <row r="355">
      <c r="D355" s="328"/>
      <c r="E355" s="1163" t="s">
        <v>2217</v>
      </c>
      <c r="F355" s="431">
        <v>363.0</v>
      </c>
      <c r="G355" s="430">
        <v>718.0</v>
      </c>
      <c r="H355" s="1164">
        <f t="shared" si="1"/>
        <v>1.977961433</v>
      </c>
    </row>
    <row r="356">
      <c r="D356" s="328" t="s">
        <v>3867</v>
      </c>
      <c r="E356" s="1163" t="s">
        <v>3877</v>
      </c>
      <c r="F356" s="431">
        <v>3.0</v>
      </c>
      <c r="G356" s="430">
        <v>3.0</v>
      </c>
      <c r="H356" s="1164">
        <f t="shared" si="1"/>
        <v>1</v>
      </c>
    </row>
    <row r="357">
      <c r="D357" s="328"/>
      <c r="E357" s="1163" t="s">
        <v>3878</v>
      </c>
      <c r="F357" s="431">
        <v>2.0</v>
      </c>
      <c r="G357" s="430">
        <v>5.0</v>
      </c>
      <c r="H357" s="1164">
        <f t="shared" si="1"/>
        <v>2.5</v>
      </c>
    </row>
    <row r="358">
      <c r="D358" s="328"/>
      <c r="E358" s="1163" t="s">
        <v>3879</v>
      </c>
      <c r="F358" s="431">
        <v>16.0</v>
      </c>
      <c r="G358" s="430">
        <v>39.0</v>
      </c>
      <c r="H358" s="1164">
        <f t="shared" si="1"/>
        <v>2.4375</v>
      </c>
    </row>
    <row r="359">
      <c r="D359" s="328"/>
      <c r="E359" s="1163" t="s">
        <v>2217</v>
      </c>
      <c r="F359" s="431">
        <v>21.0</v>
      </c>
      <c r="G359" s="430">
        <v>47.0</v>
      </c>
      <c r="H359" s="1164">
        <f t="shared" si="1"/>
        <v>2.238095238</v>
      </c>
    </row>
    <row r="360">
      <c r="D360" s="328" t="s">
        <v>3868</v>
      </c>
      <c r="E360" s="1163" t="s">
        <v>3877</v>
      </c>
      <c r="F360" s="431">
        <v>5.0</v>
      </c>
      <c r="G360" s="430">
        <v>8.0</v>
      </c>
      <c r="H360" s="1164">
        <f t="shared" si="1"/>
        <v>1.6</v>
      </c>
    </row>
    <row r="361">
      <c r="D361" s="330"/>
      <c r="E361" s="1163" t="s">
        <v>3878</v>
      </c>
      <c r="F361" s="431">
        <v>2.0</v>
      </c>
      <c r="G361" s="430">
        <v>7.0</v>
      </c>
      <c r="H361" s="1164">
        <f t="shared" si="1"/>
        <v>3.5</v>
      </c>
    </row>
    <row r="362">
      <c r="D362" s="330"/>
      <c r="E362" s="1163" t="s">
        <v>3879</v>
      </c>
      <c r="F362" s="431">
        <v>13.0</v>
      </c>
      <c r="G362" s="430">
        <v>36.0</v>
      </c>
      <c r="H362" s="1164">
        <f t="shared" si="1"/>
        <v>2.769230769</v>
      </c>
    </row>
    <row r="363">
      <c r="D363" s="330"/>
      <c r="E363" s="1163" t="s">
        <v>2217</v>
      </c>
      <c r="F363" s="431">
        <v>20.0</v>
      </c>
      <c r="G363" s="430">
        <v>51.0</v>
      </c>
      <c r="H363" s="1164">
        <f t="shared" si="1"/>
        <v>2.55</v>
      </c>
    </row>
    <row r="364">
      <c r="D364" s="328" t="s">
        <v>2059</v>
      </c>
      <c r="E364" s="1163" t="s">
        <v>3877</v>
      </c>
      <c r="F364" s="434">
        <v>3636.0</v>
      </c>
      <c r="G364" s="433">
        <v>5717.0</v>
      </c>
      <c r="H364" s="1164">
        <f t="shared" si="1"/>
        <v>1.572332233</v>
      </c>
    </row>
    <row r="365">
      <c r="D365" s="330"/>
      <c r="E365" s="1163" t="s">
        <v>3878</v>
      </c>
      <c r="F365" s="434">
        <v>2061.0</v>
      </c>
      <c r="G365" s="433">
        <v>5312.0</v>
      </c>
      <c r="H365" s="1164">
        <f t="shared" si="1"/>
        <v>2.577389617</v>
      </c>
    </row>
    <row r="366">
      <c r="D366" s="330"/>
      <c r="E366" s="1163" t="s">
        <v>3879</v>
      </c>
      <c r="F366" s="434">
        <v>4642.0</v>
      </c>
      <c r="G366" s="433">
        <v>10099.0</v>
      </c>
      <c r="H366" s="1164">
        <f t="shared" si="1"/>
        <v>2.175570875</v>
      </c>
    </row>
    <row r="367">
      <c r="D367" s="330"/>
      <c r="E367" s="1163" t="s">
        <v>2217</v>
      </c>
      <c r="F367" s="434">
        <v>10339.0</v>
      </c>
      <c r="G367" s="433">
        <v>21128.0</v>
      </c>
      <c r="H367" s="116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66">
        <v>120.0</v>
      </c>
      <c r="D3" s="617" t="s">
        <v>29</v>
      </c>
      <c r="E3" s="1166">
        <v>57.0</v>
      </c>
      <c r="F3" s="116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6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66">
        <v>55.0</v>
      </c>
      <c r="D4" s="617" t="s">
        <v>29</v>
      </c>
      <c r="E4" s="1166">
        <v>14.0</v>
      </c>
      <c r="F4" s="116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6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66">
        <v>45.0</v>
      </c>
      <c r="D5" s="617" t="s">
        <v>29</v>
      </c>
      <c r="E5" s="1166">
        <v>12.0</v>
      </c>
      <c r="F5" s="116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6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66">
        <v>20.0</v>
      </c>
      <c r="D6" s="617" t="s">
        <v>29</v>
      </c>
      <c r="E6" s="1166">
        <v>5.0</v>
      </c>
      <c r="F6" s="116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6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66">
        <v>27.0</v>
      </c>
      <c r="D7" s="617" t="s">
        <v>29</v>
      </c>
      <c r="E7" s="1166">
        <v>6.0</v>
      </c>
      <c r="F7" s="116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6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66">
        <v>25.0</v>
      </c>
      <c r="D8" s="617" t="s">
        <v>29</v>
      </c>
      <c r="E8" s="1166">
        <v>9.0</v>
      </c>
      <c r="F8" s="116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6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66">
        <v>134.0</v>
      </c>
      <c r="D9" s="617" t="s">
        <v>29</v>
      </c>
      <c r="E9" s="1166">
        <v>54.0</v>
      </c>
      <c r="F9" s="116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6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66">
        <v>18.0</v>
      </c>
      <c r="D10" s="617" t="s">
        <v>29</v>
      </c>
      <c r="E10" s="1166">
        <v>6.0</v>
      </c>
      <c r="F10" s="116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6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66">
        <v>40.0</v>
      </c>
      <c r="D11" s="617" t="s">
        <v>29</v>
      </c>
      <c r="E11" s="1166">
        <v>2.0</v>
      </c>
      <c r="F11" s="116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6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66">
        <v>153.0</v>
      </c>
      <c r="D12" s="617" t="s">
        <v>29</v>
      </c>
      <c r="E12" s="1166">
        <v>49.0</v>
      </c>
      <c r="F12" s="116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6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66">
        <v>357.0</v>
      </c>
      <c r="D13" s="617" t="s">
        <v>29</v>
      </c>
      <c r="E13" s="1166">
        <v>111.0</v>
      </c>
      <c r="F13" s="116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6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66">
        <v>204.0</v>
      </c>
      <c r="D14" s="617" t="s">
        <v>29</v>
      </c>
      <c r="E14" s="1166">
        <v>86.0</v>
      </c>
      <c r="F14" s="116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6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66">
        <v>187.0</v>
      </c>
      <c r="D15" s="617" t="s">
        <v>29</v>
      </c>
      <c r="E15" s="1166">
        <v>73.0</v>
      </c>
      <c r="F15" s="116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6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66">
        <v>166.0</v>
      </c>
      <c r="D16" s="617" t="s">
        <v>29</v>
      </c>
      <c r="E16" s="1166">
        <v>53.0</v>
      </c>
      <c r="F16" s="116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6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66">
        <v>3.0</v>
      </c>
      <c r="D17" s="617" t="s">
        <v>29</v>
      </c>
      <c r="E17" s="1166">
        <v>1.0</v>
      </c>
      <c r="F17" s="116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6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66">
        <v>68.0</v>
      </c>
      <c r="D18" s="617" t="s">
        <v>29</v>
      </c>
      <c r="E18" s="1166">
        <v>17.0</v>
      </c>
      <c r="F18" s="116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6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66">
        <v>24.0</v>
      </c>
      <c r="D19" s="617" t="s">
        <v>29</v>
      </c>
      <c r="E19" s="1166">
        <v>8.0</v>
      </c>
      <c r="F19" s="116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6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66">
        <v>193.0</v>
      </c>
      <c r="D20" s="617" t="s">
        <v>29</v>
      </c>
      <c r="E20" s="1166">
        <v>53.0</v>
      </c>
      <c r="F20" s="116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6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66">
        <v>100.0</v>
      </c>
      <c r="D21" s="617" t="s">
        <v>29</v>
      </c>
      <c r="E21" s="1166">
        <v>52.0</v>
      </c>
      <c r="F21" s="116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6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66">
        <v>55.0</v>
      </c>
      <c r="D22" s="617" t="s">
        <v>29</v>
      </c>
      <c r="E22" s="1166">
        <v>13.0</v>
      </c>
      <c r="F22" s="116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6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66">
        <v>15.0</v>
      </c>
      <c r="D23" s="617" t="s">
        <v>29</v>
      </c>
      <c r="E23" s="1166">
        <v>14.0</v>
      </c>
      <c r="F23" s="116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6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66">
        <v>22.0</v>
      </c>
      <c r="D24" s="617" t="s">
        <v>29</v>
      </c>
      <c r="E24" s="1166">
        <v>8.0</v>
      </c>
      <c r="F24" s="116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6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66">
        <v>223.0</v>
      </c>
      <c r="D25" s="617" t="s">
        <v>29</v>
      </c>
      <c r="E25" s="1166">
        <v>87.0</v>
      </c>
      <c r="F25" s="116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6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66">
        <v>98.0</v>
      </c>
      <c r="D26" s="617" t="s">
        <v>29</v>
      </c>
      <c r="E26" s="1166">
        <v>27.0</v>
      </c>
      <c r="F26" s="116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6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66">
        <v>125.0</v>
      </c>
      <c r="D27" s="617" t="s">
        <v>29</v>
      </c>
      <c r="E27" s="1166">
        <v>54.0</v>
      </c>
      <c r="F27" s="116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6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66">
        <v>484.0</v>
      </c>
      <c r="D28" s="617" t="s">
        <v>29</v>
      </c>
      <c r="E28" s="1166">
        <v>139.0</v>
      </c>
      <c r="F28" s="116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6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66">
        <v>14.0</v>
      </c>
      <c r="D29" s="617" t="s">
        <v>29</v>
      </c>
      <c r="E29" s="1166">
        <v>5.0</v>
      </c>
      <c r="F29" s="116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6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66">
        <v>35.0</v>
      </c>
      <c r="D30" s="617" t="s">
        <v>29</v>
      </c>
      <c r="E30" s="1166">
        <v>16.0</v>
      </c>
      <c r="F30" s="116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6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66">
        <v>164.0</v>
      </c>
      <c r="D31" s="617" t="s">
        <v>29</v>
      </c>
      <c r="E31" s="1166">
        <v>83.0</v>
      </c>
      <c r="F31" s="116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6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66">
        <v>42.0</v>
      </c>
      <c r="D32" s="617" t="s">
        <v>29</v>
      </c>
      <c r="E32" s="1166">
        <v>22.0</v>
      </c>
      <c r="F32" s="116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6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66">
        <v>21.0</v>
      </c>
      <c r="D33" s="617" t="s">
        <v>29</v>
      </c>
      <c r="E33" s="1166">
        <v>4.0</v>
      </c>
      <c r="F33" s="116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6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66">
        <v>273.0</v>
      </c>
      <c r="D34" s="617" t="s">
        <v>29</v>
      </c>
      <c r="E34" s="1166">
        <v>79.0</v>
      </c>
      <c r="F34" s="116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6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66">
        <v>48.0</v>
      </c>
      <c r="D35" s="617" t="s">
        <v>29</v>
      </c>
      <c r="E35" s="1166">
        <v>15.0</v>
      </c>
      <c r="F35" s="116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6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66">
        <v>239.0</v>
      </c>
      <c r="D36" s="617" t="s">
        <v>29</v>
      </c>
      <c r="E36" s="1166">
        <v>103.0</v>
      </c>
      <c r="F36" s="116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6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66">
        <v>51.0</v>
      </c>
      <c r="D37" s="617" t="s">
        <v>29</v>
      </c>
      <c r="E37" s="1166">
        <v>21.0</v>
      </c>
      <c r="F37" s="116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6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66">
        <v>409.0</v>
      </c>
      <c r="D38" s="617" t="s">
        <v>29</v>
      </c>
      <c r="E38" s="1166">
        <v>193.0</v>
      </c>
      <c r="F38" s="116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6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66">
        <v>3.0</v>
      </c>
      <c r="D39" s="617" t="s">
        <v>29</v>
      </c>
      <c r="E39" s="1166">
        <v>0.0</v>
      </c>
      <c r="F39" s="116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6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66">
        <v>30.0</v>
      </c>
      <c r="D40" s="617" t="s">
        <v>29</v>
      </c>
      <c r="E40" s="1166">
        <v>7.0</v>
      </c>
      <c r="F40" s="116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6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66">
        <v>29.0</v>
      </c>
      <c r="D41" s="617" t="s">
        <v>29</v>
      </c>
      <c r="E41" s="1166">
        <v>10.0</v>
      </c>
      <c r="F41" s="116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6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66">
        <v>41.0</v>
      </c>
      <c r="D42" s="617" t="s">
        <v>29</v>
      </c>
      <c r="E42" s="1166">
        <v>11.0</v>
      </c>
      <c r="F42" s="116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6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66">
        <v>604.0</v>
      </c>
      <c r="D43" s="617" t="s">
        <v>29</v>
      </c>
      <c r="E43" s="1166">
        <v>314.0</v>
      </c>
      <c r="F43" s="116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6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66">
        <v>34.0</v>
      </c>
      <c r="D44" s="617" t="s">
        <v>29</v>
      </c>
      <c r="E44" s="1166">
        <v>14.0</v>
      </c>
      <c r="F44" s="116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6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66">
        <v>225.0</v>
      </c>
      <c r="D45" s="617" t="s">
        <v>29</v>
      </c>
      <c r="E45" s="1166">
        <v>77.0</v>
      </c>
      <c r="F45" s="116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6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66">
        <v>133.0</v>
      </c>
      <c r="D46" s="617" t="s">
        <v>29</v>
      </c>
      <c r="E46" s="1166">
        <v>39.0</v>
      </c>
      <c r="F46" s="116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6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66">
        <v>122.0</v>
      </c>
      <c r="D47" s="617" t="s">
        <v>29</v>
      </c>
      <c r="E47" s="1166">
        <v>43.0</v>
      </c>
      <c r="F47" s="116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6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66">
        <v>5.0</v>
      </c>
      <c r="D48" s="617" t="s">
        <v>29</v>
      </c>
      <c r="E48" s="1166">
        <v>2.0</v>
      </c>
      <c r="F48" s="116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6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66">
        <v>71.0</v>
      </c>
      <c r="D49" s="617" t="s">
        <v>29</v>
      </c>
      <c r="E49" s="1166">
        <v>8.0</v>
      </c>
      <c r="F49" s="116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6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66">
        <v>6.0</v>
      </c>
      <c r="D50" s="617" t="s">
        <v>29</v>
      </c>
      <c r="E50" s="1166">
        <v>0.0</v>
      </c>
      <c r="F50" s="116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6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66">
        <v>120.0</v>
      </c>
      <c r="D51" s="617" t="s">
        <v>29</v>
      </c>
      <c r="E51" s="1166">
        <v>56.0</v>
      </c>
      <c r="F51" s="116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6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66">
        <v>88.0</v>
      </c>
      <c r="D52" s="617" t="s">
        <v>29</v>
      </c>
      <c r="E52" s="1166">
        <v>19.0</v>
      </c>
      <c r="F52" s="116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6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66">
        <v>310.0</v>
      </c>
      <c r="D53" s="617" t="s">
        <v>29</v>
      </c>
      <c r="E53" s="1166">
        <v>161.0</v>
      </c>
      <c r="F53" s="116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6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66">
        <v>13.0</v>
      </c>
      <c r="D54" s="617" t="s">
        <v>29</v>
      </c>
      <c r="E54" s="1166">
        <v>3.0</v>
      </c>
      <c r="F54" s="116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6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66">
        <v>26.0</v>
      </c>
      <c r="D55" s="617" t="s">
        <v>29</v>
      </c>
      <c r="E55" s="1166">
        <v>11.0</v>
      </c>
      <c r="F55" s="116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6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66">
        <v>63.0</v>
      </c>
      <c r="D56" s="617" t="s">
        <v>29</v>
      </c>
      <c r="E56" s="1166">
        <v>24.0</v>
      </c>
      <c r="F56" s="116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6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66">
        <v>79.0</v>
      </c>
      <c r="D57" s="617" t="s">
        <v>29</v>
      </c>
      <c r="E57" s="1166">
        <v>35.0</v>
      </c>
      <c r="F57" s="116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6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66">
        <v>67.0</v>
      </c>
      <c r="D58" s="617" t="s">
        <v>29</v>
      </c>
      <c r="E58" s="1166">
        <v>28.0</v>
      </c>
      <c r="F58" s="116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6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66">
        <v>20.0</v>
      </c>
      <c r="D59" s="617" t="s">
        <v>29</v>
      </c>
      <c r="E59" s="1166">
        <v>6.0</v>
      </c>
      <c r="F59" s="116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6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66">
        <v>31.0</v>
      </c>
      <c r="D60" s="617" t="s">
        <v>29</v>
      </c>
      <c r="E60" s="1166">
        <v>13.0</v>
      </c>
      <c r="F60" s="116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6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66">
        <v>104.0</v>
      </c>
      <c r="D61" s="617" t="s">
        <v>29</v>
      </c>
      <c r="E61" s="1166">
        <v>36.0</v>
      </c>
      <c r="F61" s="116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6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66">
        <v>455.0</v>
      </c>
      <c r="D62" s="617" t="s">
        <v>29</v>
      </c>
      <c r="E62" s="1166">
        <v>162.0</v>
      </c>
      <c r="F62" s="116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6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66">
        <v>41.0</v>
      </c>
      <c r="D63" s="617" t="s">
        <v>29</v>
      </c>
      <c r="E63" s="1166">
        <v>15.0</v>
      </c>
      <c r="F63" s="116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6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66">
        <v>20.0</v>
      </c>
      <c r="D64" s="617" t="s">
        <v>29</v>
      </c>
      <c r="E64" s="1166">
        <v>10.0</v>
      </c>
      <c r="F64" s="116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6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66">
        <v>55.0</v>
      </c>
      <c r="D65" s="617" t="s">
        <v>29</v>
      </c>
      <c r="E65" s="1166">
        <v>19.0</v>
      </c>
      <c r="F65" s="116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6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66">
        <v>68.0</v>
      </c>
      <c r="D66" s="617" t="s">
        <v>29</v>
      </c>
      <c r="E66" s="1166">
        <v>23.0</v>
      </c>
      <c r="F66" s="116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6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66">
        <v>301.0</v>
      </c>
      <c r="D67" s="617" t="s">
        <v>29</v>
      </c>
      <c r="E67" s="1166">
        <v>76.0</v>
      </c>
      <c r="F67" s="116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6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66">
        <v>3.0</v>
      </c>
      <c r="D68" s="617" t="s">
        <v>29</v>
      </c>
      <c r="E68" s="1166">
        <v>1.0</v>
      </c>
      <c r="F68" s="116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6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66">
        <v>128.0</v>
      </c>
      <c r="D69" s="617" t="s">
        <v>29</v>
      </c>
      <c r="E69" s="1166">
        <v>45.0</v>
      </c>
      <c r="F69" s="116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6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66">
        <v>94.0</v>
      </c>
      <c r="D70" s="617" t="s">
        <v>29</v>
      </c>
      <c r="E70" s="1166">
        <v>33.0</v>
      </c>
      <c r="F70" s="116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6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66">
        <v>6.0</v>
      </c>
      <c r="D71" s="617" t="s">
        <v>29</v>
      </c>
      <c r="E71" s="1166">
        <v>1.0</v>
      </c>
      <c r="F71" s="116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6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66">
        <v>24.0</v>
      </c>
      <c r="D72" s="617" t="s">
        <v>29</v>
      </c>
      <c r="E72" s="1166">
        <v>11.0</v>
      </c>
      <c r="F72" s="116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6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66">
        <v>74.0</v>
      </c>
      <c r="D73" s="617" t="s">
        <v>29</v>
      </c>
      <c r="E73" s="1166">
        <v>30.0</v>
      </c>
      <c r="F73" s="116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6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66">
        <v>14.0</v>
      </c>
      <c r="D74" s="617" t="s">
        <v>29</v>
      </c>
      <c r="E74" s="1166">
        <v>7.0</v>
      </c>
      <c r="F74" s="116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6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66">
        <v>85.0</v>
      </c>
      <c r="D75" s="617" t="s">
        <v>29</v>
      </c>
      <c r="E75" s="1166">
        <v>34.0</v>
      </c>
      <c r="F75" s="116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6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66">
        <v>203.0</v>
      </c>
      <c r="D76" s="617" t="s">
        <v>29</v>
      </c>
      <c r="E76" s="1166">
        <v>65.0</v>
      </c>
      <c r="F76" s="116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6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66">
        <v>51.0</v>
      </c>
      <c r="D77" s="617" t="s">
        <v>29</v>
      </c>
      <c r="E77" s="1166">
        <v>17.0</v>
      </c>
      <c r="F77" s="116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6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66">
        <v>185.0</v>
      </c>
      <c r="D78" s="617" t="s">
        <v>29</v>
      </c>
      <c r="E78" s="1166">
        <v>92.0</v>
      </c>
      <c r="F78" s="116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6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66">
        <v>99.0</v>
      </c>
      <c r="D79" s="617" t="s">
        <v>29</v>
      </c>
      <c r="E79" s="1166">
        <v>53.0</v>
      </c>
      <c r="F79" s="116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6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66">
        <v>333.0</v>
      </c>
      <c r="D80" s="617" t="s">
        <v>29</v>
      </c>
      <c r="E80" s="1166">
        <v>86.0</v>
      </c>
      <c r="F80" s="116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6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66">
        <v>163.0</v>
      </c>
      <c r="D81" s="617" t="s">
        <v>29</v>
      </c>
      <c r="E81" s="1166">
        <v>83.0</v>
      </c>
      <c r="F81" s="116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6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66">
        <v>169.0</v>
      </c>
      <c r="D82" s="617" t="s">
        <v>29</v>
      </c>
      <c r="E82" s="1166">
        <v>67.0</v>
      </c>
      <c r="F82" s="116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6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66">
        <v>174.0</v>
      </c>
      <c r="D83" s="617" t="s">
        <v>29</v>
      </c>
      <c r="E83" s="1166">
        <v>61.0</v>
      </c>
      <c r="F83" s="116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6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66">
        <v>112.0</v>
      </c>
      <c r="D84" s="617" t="s">
        <v>29</v>
      </c>
      <c r="E84" s="1166">
        <v>47.0</v>
      </c>
      <c r="F84" s="116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6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66">
        <v>76.0</v>
      </c>
      <c r="D85" s="617" t="s">
        <v>29</v>
      </c>
      <c r="E85" s="1166">
        <v>35.0</v>
      </c>
      <c r="F85" s="116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6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66">
        <v>63.0</v>
      </c>
      <c r="D86" s="617" t="s">
        <v>29</v>
      </c>
      <c r="E86" s="1166">
        <v>29.0</v>
      </c>
      <c r="F86" s="116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6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66">
        <v>90.0</v>
      </c>
      <c r="D87" s="617" t="s">
        <v>29</v>
      </c>
      <c r="E87" s="1166">
        <v>38.0</v>
      </c>
      <c r="F87" s="116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6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66">
        <v>121.0</v>
      </c>
      <c r="D88" s="617" t="s">
        <v>29</v>
      </c>
      <c r="E88" s="1166">
        <v>41.0</v>
      </c>
      <c r="F88" s="116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6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66">
        <v>47.0</v>
      </c>
      <c r="D89" s="617" t="s">
        <v>29</v>
      </c>
      <c r="E89" s="1166">
        <v>15.0</v>
      </c>
      <c r="F89" s="116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6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66">
        <v>50.0</v>
      </c>
      <c r="D90" s="617" t="s">
        <v>29</v>
      </c>
      <c r="E90" s="1166">
        <v>25.0</v>
      </c>
      <c r="F90" s="116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6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66">
        <v>3.0</v>
      </c>
      <c r="D91" s="617" t="s">
        <v>29</v>
      </c>
      <c r="E91" s="1166">
        <v>0.0</v>
      </c>
      <c r="F91" s="116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6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66">
        <v>148.0</v>
      </c>
      <c r="D92" s="617" t="s">
        <v>29</v>
      </c>
      <c r="E92" s="1166">
        <v>45.0</v>
      </c>
      <c r="F92" s="116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6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66">
        <v>61.0</v>
      </c>
      <c r="D93" s="617" t="s">
        <v>29</v>
      </c>
      <c r="E93" s="1166">
        <v>23.0</v>
      </c>
      <c r="F93" s="116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6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66">
        <v>452.0</v>
      </c>
      <c r="D94" s="617" t="s">
        <v>29</v>
      </c>
      <c r="E94" s="1166">
        <v>148.0</v>
      </c>
      <c r="F94" s="116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6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66">
        <v>4.0</v>
      </c>
      <c r="D95" s="617" t="s">
        <v>29</v>
      </c>
      <c r="E95" s="1166">
        <v>1.0</v>
      </c>
      <c r="F95" s="116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6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66">
        <v>28.0</v>
      </c>
      <c r="D96" s="617" t="s">
        <v>29</v>
      </c>
      <c r="E96" s="1166">
        <v>1.0</v>
      </c>
      <c r="F96" s="116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6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66">
        <v>54.0</v>
      </c>
      <c r="D97" s="617" t="s">
        <v>29</v>
      </c>
      <c r="E97" s="1166">
        <v>20.0</v>
      </c>
      <c r="F97" s="116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6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66">
        <v>73.0</v>
      </c>
      <c r="D98" s="617" t="s">
        <v>29</v>
      </c>
      <c r="E98" s="1166">
        <v>21.0</v>
      </c>
      <c r="F98" s="116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6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66">
        <v>214.0</v>
      </c>
      <c r="D99" s="617" t="s">
        <v>29</v>
      </c>
      <c r="E99" s="1166">
        <v>56.0</v>
      </c>
      <c r="F99" s="116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6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66">
        <v>42.0</v>
      </c>
      <c r="D100" s="617" t="s">
        <v>29</v>
      </c>
      <c r="E100" s="1166">
        <v>16.0</v>
      </c>
      <c r="F100" s="116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6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66">
        <v>49.0</v>
      </c>
      <c r="D101" s="617" t="s">
        <v>29</v>
      </c>
      <c r="E101" s="1166">
        <v>16.0</v>
      </c>
      <c r="F101" s="116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6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66">
        <v>35.0</v>
      </c>
      <c r="D102" s="617" t="s">
        <v>29</v>
      </c>
      <c r="E102" s="1166">
        <v>8.0</v>
      </c>
      <c r="F102" s="116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6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69">
        <f>AFCARSCSC!D37</f>
        <v>5616</v>
      </c>
      <c r="I104" s="450">
        <f>AFCARSCSC!C37</f>
        <v>1154</v>
      </c>
      <c r="J104" s="286" t="s">
        <v>29</v>
      </c>
      <c r="K104" s="116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70"/>
      <c r="C1" s="292"/>
      <c r="D1" s="292"/>
      <c r="E1" s="291" t="s">
        <v>2117</v>
      </c>
      <c r="F1" s="291" t="s">
        <v>3882</v>
      </c>
      <c r="G1" s="292"/>
      <c r="H1" s="292"/>
      <c r="I1" s="291" t="s">
        <v>2119</v>
      </c>
      <c r="J1" s="293">
        <v>45469.0</v>
      </c>
      <c r="K1" s="291" t="s">
        <v>2120</v>
      </c>
      <c r="L1" s="1065">
        <v>45412.0</v>
      </c>
      <c r="M1" s="292"/>
    </row>
    <row r="2">
      <c r="B2" s="731" t="s">
        <v>3883</v>
      </c>
      <c r="C2" s="55" t="s">
        <v>3674</v>
      </c>
      <c r="D2" s="55" t="s">
        <v>3884</v>
      </c>
    </row>
    <row r="3">
      <c r="A3" s="1171" t="s">
        <v>1318</v>
      </c>
      <c r="B3" s="1172">
        <v>10846.0</v>
      </c>
      <c r="C3" s="1173">
        <v>1985.0</v>
      </c>
      <c r="D3" s="1173">
        <v>3889.0</v>
      </c>
    </row>
    <row r="4">
      <c r="A4" s="1171" t="s">
        <v>1320</v>
      </c>
      <c r="B4" s="1172">
        <v>133.0</v>
      </c>
      <c r="C4" s="363">
        <v>21.0</v>
      </c>
      <c r="D4" s="363">
        <v>58.0</v>
      </c>
    </row>
    <row r="5">
      <c r="A5" s="1171" t="s">
        <v>543</v>
      </c>
      <c r="B5" s="1172">
        <v>54.0</v>
      </c>
      <c r="C5" s="363">
        <v>14.0</v>
      </c>
      <c r="D5" s="363">
        <v>12.0</v>
      </c>
    </row>
    <row r="6">
      <c r="A6" s="1171" t="s">
        <v>1321</v>
      </c>
      <c r="B6" s="1172">
        <v>44.0</v>
      </c>
      <c r="C6" s="363">
        <v>6.0</v>
      </c>
      <c r="D6" s="363">
        <v>14.0</v>
      </c>
    </row>
    <row r="7">
      <c r="A7" s="1171" t="s">
        <v>1322</v>
      </c>
      <c r="B7" s="1172">
        <v>20.0</v>
      </c>
      <c r="C7" s="363">
        <v>2.0</v>
      </c>
      <c r="D7" s="363">
        <v>5.0</v>
      </c>
    </row>
    <row r="8">
      <c r="A8" s="1171" t="s">
        <v>1323</v>
      </c>
      <c r="B8" s="1172">
        <v>24.0</v>
      </c>
      <c r="C8" s="363">
        <v>3.0</v>
      </c>
      <c r="D8" s="363">
        <v>7.0</v>
      </c>
    </row>
    <row r="9">
      <c r="A9" s="1171" t="s">
        <v>1324</v>
      </c>
      <c r="B9" s="1172">
        <v>26.0</v>
      </c>
      <c r="C9" s="363">
        <v>5.0</v>
      </c>
      <c r="D9" s="363">
        <v>8.0</v>
      </c>
    </row>
    <row r="10">
      <c r="A10" s="1171" t="s">
        <v>1325</v>
      </c>
      <c r="B10" s="1172">
        <v>129.0</v>
      </c>
      <c r="C10" s="363">
        <v>41.0</v>
      </c>
      <c r="D10" s="363">
        <v>50.0</v>
      </c>
    </row>
    <row r="11">
      <c r="A11" s="1171" t="s">
        <v>1326</v>
      </c>
      <c r="B11" s="1172">
        <v>15.0</v>
      </c>
      <c r="C11" s="363">
        <v>5.0</v>
      </c>
      <c r="D11" s="363">
        <v>2.0</v>
      </c>
    </row>
    <row r="12">
      <c r="A12" s="1171" t="s">
        <v>1327</v>
      </c>
      <c r="B12" s="1172">
        <v>66.0</v>
      </c>
      <c r="C12" s="363">
        <v>31.0</v>
      </c>
      <c r="D12" s="363">
        <v>1.0</v>
      </c>
    </row>
    <row r="13">
      <c r="A13" s="1171" t="s">
        <v>1328</v>
      </c>
      <c r="B13" s="1172">
        <v>156.0</v>
      </c>
      <c r="C13" s="363">
        <v>53.0</v>
      </c>
      <c r="D13" s="363">
        <v>50.0</v>
      </c>
    </row>
    <row r="14">
      <c r="A14" s="1171" t="s">
        <v>1329</v>
      </c>
      <c r="B14" s="1172">
        <v>368.0</v>
      </c>
      <c r="C14" s="363">
        <v>57.0</v>
      </c>
      <c r="D14" s="363">
        <v>87.0</v>
      </c>
    </row>
    <row r="15">
      <c r="A15" s="1171" t="s">
        <v>406</v>
      </c>
      <c r="B15" s="1172">
        <v>196.0</v>
      </c>
      <c r="C15" s="363">
        <v>48.0</v>
      </c>
      <c r="D15" s="363">
        <v>85.0</v>
      </c>
    </row>
    <row r="16">
      <c r="A16" s="1171" t="s">
        <v>1330</v>
      </c>
      <c r="B16" s="1172">
        <v>181.0</v>
      </c>
      <c r="C16" s="363">
        <v>34.0</v>
      </c>
      <c r="D16" s="363">
        <v>64.0</v>
      </c>
    </row>
    <row r="17">
      <c r="A17" s="1171" t="s">
        <v>767</v>
      </c>
      <c r="B17" s="1172">
        <v>172.0</v>
      </c>
      <c r="C17" s="363">
        <v>46.0</v>
      </c>
      <c r="D17" s="363">
        <v>48.0</v>
      </c>
    </row>
    <row r="18">
      <c r="A18" s="1171" t="s">
        <v>408</v>
      </c>
      <c r="B18" s="1172">
        <v>2.0</v>
      </c>
      <c r="C18" s="363">
        <v>0.0</v>
      </c>
      <c r="D18" s="363">
        <v>0.0</v>
      </c>
    </row>
    <row r="19">
      <c r="A19" s="1171" t="s">
        <v>1331</v>
      </c>
      <c r="B19" s="1172">
        <v>70.0</v>
      </c>
      <c r="C19" s="363">
        <v>16.0</v>
      </c>
      <c r="D19" s="363">
        <v>15.0</v>
      </c>
    </row>
    <row r="20">
      <c r="A20" s="1171" t="s">
        <v>1332</v>
      </c>
      <c r="B20" s="1172">
        <v>21.0</v>
      </c>
      <c r="C20" s="363">
        <v>4.0</v>
      </c>
      <c r="D20" s="363">
        <v>1.0</v>
      </c>
    </row>
    <row r="21">
      <c r="A21" s="1171" t="s">
        <v>1333</v>
      </c>
      <c r="B21" s="1172">
        <v>193.0</v>
      </c>
      <c r="C21" s="363">
        <v>2.0</v>
      </c>
      <c r="D21" s="363">
        <v>59.0</v>
      </c>
    </row>
    <row r="22">
      <c r="A22" s="1171" t="s">
        <v>412</v>
      </c>
      <c r="B22" s="1172">
        <v>95.0</v>
      </c>
      <c r="C22" s="363">
        <v>3.0</v>
      </c>
      <c r="D22" s="363">
        <v>48.0</v>
      </c>
    </row>
    <row r="23">
      <c r="A23" s="1171" t="s">
        <v>39</v>
      </c>
      <c r="B23" s="1172">
        <v>45.0</v>
      </c>
      <c r="C23" s="363">
        <v>7.0</v>
      </c>
      <c r="D23" s="363">
        <v>14.0</v>
      </c>
    </row>
    <row r="24">
      <c r="A24" s="1171" t="s">
        <v>1334</v>
      </c>
      <c r="B24" s="1172">
        <v>15.0</v>
      </c>
      <c r="C24" s="363">
        <v>0.0</v>
      </c>
      <c r="D24" s="363">
        <v>14.0</v>
      </c>
    </row>
    <row r="25">
      <c r="A25" s="1171" t="s">
        <v>43</v>
      </c>
      <c r="B25" s="1172">
        <v>23.0</v>
      </c>
      <c r="C25" s="363">
        <v>5.0</v>
      </c>
      <c r="D25" s="363">
        <v>8.0</v>
      </c>
    </row>
    <row r="26">
      <c r="A26" s="1171" t="s">
        <v>156</v>
      </c>
      <c r="B26" s="1172">
        <v>242.0</v>
      </c>
      <c r="C26" s="363">
        <v>70.0</v>
      </c>
      <c r="D26" s="363">
        <v>91.0</v>
      </c>
    </row>
    <row r="27">
      <c r="A27" s="1171" t="s">
        <v>1335</v>
      </c>
      <c r="B27" s="1172">
        <v>103.0</v>
      </c>
      <c r="C27" s="363">
        <v>33.0</v>
      </c>
      <c r="D27" s="363">
        <v>26.0</v>
      </c>
    </row>
    <row r="28">
      <c r="A28" s="1171" t="s">
        <v>1336</v>
      </c>
      <c r="B28" s="1172">
        <v>127.0</v>
      </c>
      <c r="C28" s="363">
        <v>19.0</v>
      </c>
      <c r="D28" s="363">
        <v>50.0</v>
      </c>
    </row>
    <row r="29">
      <c r="A29" s="1171" t="s">
        <v>552</v>
      </c>
      <c r="B29" s="1172">
        <v>378.0</v>
      </c>
      <c r="C29" s="363">
        <v>82.0</v>
      </c>
      <c r="D29" s="363">
        <v>122.0</v>
      </c>
    </row>
    <row r="30">
      <c r="A30" s="1171" t="s">
        <v>1337</v>
      </c>
      <c r="B30" s="1172">
        <v>14.0</v>
      </c>
      <c r="C30" s="363">
        <v>3.0</v>
      </c>
      <c r="D30" s="363">
        <v>5.0</v>
      </c>
    </row>
    <row r="31">
      <c r="A31" s="1171" t="s">
        <v>1338</v>
      </c>
      <c r="B31" s="1172">
        <v>34.0</v>
      </c>
      <c r="C31" s="363">
        <v>7.0</v>
      </c>
      <c r="D31" s="363">
        <v>12.0</v>
      </c>
    </row>
    <row r="32">
      <c r="A32" s="1171" t="s">
        <v>1339</v>
      </c>
      <c r="B32" s="1172">
        <v>160.0</v>
      </c>
      <c r="C32" s="363">
        <v>18.0</v>
      </c>
      <c r="D32" s="363">
        <v>76.0</v>
      </c>
    </row>
    <row r="33">
      <c r="A33" s="1171" t="s">
        <v>1340</v>
      </c>
      <c r="B33" s="1172">
        <v>43.0</v>
      </c>
      <c r="C33" s="363">
        <v>6.0</v>
      </c>
      <c r="D33" s="363">
        <v>22.0</v>
      </c>
    </row>
    <row r="34">
      <c r="A34" s="1171" t="s">
        <v>1341</v>
      </c>
      <c r="B34" s="1172">
        <v>20.0</v>
      </c>
      <c r="C34" s="363">
        <v>2.0</v>
      </c>
      <c r="D34" s="363">
        <v>3.0</v>
      </c>
    </row>
    <row r="35">
      <c r="A35" s="1171" t="s">
        <v>1342</v>
      </c>
      <c r="B35" s="1172">
        <v>248.0</v>
      </c>
      <c r="C35" s="363">
        <v>67.0</v>
      </c>
      <c r="D35" s="363">
        <v>70.0</v>
      </c>
    </row>
    <row r="36">
      <c r="A36" s="1171" t="s">
        <v>1343</v>
      </c>
      <c r="B36" s="1172">
        <v>54.0</v>
      </c>
      <c r="C36" s="363">
        <v>15.0</v>
      </c>
      <c r="D36" s="363">
        <v>13.0</v>
      </c>
    </row>
    <row r="37">
      <c r="A37" s="1171" t="s">
        <v>435</v>
      </c>
      <c r="B37" s="1172">
        <v>231.0</v>
      </c>
      <c r="C37" s="363">
        <v>21.0</v>
      </c>
      <c r="D37" s="363">
        <v>105.0</v>
      </c>
    </row>
    <row r="38">
      <c r="A38" s="1171" t="s">
        <v>59</v>
      </c>
      <c r="B38" s="1172">
        <v>54.0</v>
      </c>
      <c r="C38" s="363">
        <v>0.0</v>
      </c>
      <c r="D38" s="363">
        <v>23.0</v>
      </c>
    </row>
    <row r="39">
      <c r="A39" s="1171" t="s">
        <v>1344</v>
      </c>
      <c r="B39" s="1172">
        <v>404.0</v>
      </c>
      <c r="C39" s="363">
        <v>59.0</v>
      </c>
      <c r="D39" s="363">
        <v>188.0</v>
      </c>
    </row>
    <row r="40">
      <c r="A40" s="1171" t="s">
        <v>1345</v>
      </c>
      <c r="B40" s="1172">
        <v>3.0</v>
      </c>
      <c r="C40" s="363">
        <v>3.0</v>
      </c>
      <c r="D40" s="363">
        <v>0.0</v>
      </c>
    </row>
    <row r="41">
      <c r="A41" s="1171" t="s">
        <v>135</v>
      </c>
      <c r="B41" s="1172">
        <v>31.0</v>
      </c>
      <c r="C41" s="363">
        <v>4.0</v>
      </c>
      <c r="D41" s="363">
        <v>9.0</v>
      </c>
    </row>
    <row r="42">
      <c r="A42" s="1171" t="s">
        <v>1346</v>
      </c>
      <c r="B42" s="1172">
        <v>35.0</v>
      </c>
      <c r="C42" s="363">
        <v>2.0</v>
      </c>
      <c r="D42" s="363">
        <v>9.0</v>
      </c>
    </row>
    <row r="43">
      <c r="A43" s="1171" t="s">
        <v>61</v>
      </c>
      <c r="B43" s="1172">
        <v>38.0</v>
      </c>
      <c r="C43" s="363">
        <v>12.0</v>
      </c>
      <c r="D43" s="363">
        <v>15.0</v>
      </c>
    </row>
    <row r="44">
      <c r="A44" s="1171" t="s">
        <v>1347</v>
      </c>
      <c r="B44" s="1172">
        <v>624.0</v>
      </c>
      <c r="C44" s="363">
        <v>12.0</v>
      </c>
      <c r="D44" s="363">
        <v>317.0</v>
      </c>
    </row>
    <row r="45">
      <c r="A45" s="1171" t="s">
        <v>1348</v>
      </c>
      <c r="B45" s="1172">
        <v>36.0</v>
      </c>
      <c r="C45" s="363">
        <v>2.0</v>
      </c>
      <c r="D45" s="363">
        <v>13.0</v>
      </c>
    </row>
    <row r="46">
      <c r="A46" s="1171" t="s">
        <v>1349</v>
      </c>
      <c r="B46" s="1172">
        <v>234.0</v>
      </c>
      <c r="C46" s="363">
        <v>67.0</v>
      </c>
      <c r="D46" s="363">
        <v>83.0</v>
      </c>
    </row>
    <row r="47">
      <c r="A47" s="1171" t="s">
        <v>1350</v>
      </c>
      <c r="B47" s="1172">
        <v>139.0</v>
      </c>
      <c r="C47" s="363">
        <v>19.0</v>
      </c>
      <c r="D47" s="363">
        <v>44.0</v>
      </c>
    </row>
    <row r="48">
      <c r="A48" s="1171" t="s">
        <v>561</v>
      </c>
      <c r="B48" s="1172">
        <v>125.0</v>
      </c>
      <c r="C48" s="363">
        <v>21.0</v>
      </c>
      <c r="D48" s="363">
        <v>51.0</v>
      </c>
    </row>
    <row r="49">
      <c r="A49" s="1171" t="s">
        <v>1351</v>
      </c>
      <c r="B49" s="1172">
        <v>5.0</v>
      </c>
      <c r="C49" s="363">
        <v>0.0</v>
      </c>
      <c r="D49" s="363">
        <v>2.0</v>
      </c>
    </row>
    <row r="50">
      <c r="A50" s="1171" t="s">
        <v>1352</v>
      </c>
      <c r="B50" s="1172">
        <v>63.0</v>
      </c>
      <c r="C50" s="363">
        <v>22.0</v>
      </c>
      <c r="D50" s="363">
        <v>7.0</v>
      </c>
    </row>
    <row r="51">
      <c r="A51" s="1171" t="s">
        <v>1353</v>
      </c>
      <c r="B51" s="1172">
        <v>6.0</v>
      </c>
      <c r="C51" s="363">
        <v>3.0</v>
      </c>
      <c r="D51" s="363">
        <v>0.0</v>
      </c>
    </row>
    <row r="52">
      <c r="A52" s="1171" t="s">
        <v>1354</v>
      </c>
      <c r="B52" s="1172">
        <v>114.0</v>
      </c>
      <c r="C52" s="363">
        <v>34.0</v>
      </c>
      <c r="D52" s="363">
        <v>47.0</v>
      </c>
    </row>
    <row r="53">
      <c r="A53" s="1171" t="s">
        <v>65</v>
      </c>
      <c r="B53" s="1172">
        <v>87.0</v>
      </c>
      <c r="C53" s="363">
        <v>13.0</v>
      </c>
      <c r="D53" s="363">
        <v>26.0</v>
      </c>
    </row>
    <row r="54">
      <c r="A54" s="1171" t="s">
        <v>1355</v>
      </c>
      <c r="B54" s="1172">
        <v>318.0</v>
      </c>
      <c r="C54" s="363">
        <v>73.0</v>
      </c>
      <c r="D54" s="363">
        <v>152.0</v>
      </c>
    </row>
    <row r="55">
      <c r="A55" s="1171" t="s">
        <v>453</v>
      </c>
      <c r="B55" s="1172">
        <v>13.0</v>
      </c>
      <c r="C55" s="363">
        <v>7.0</v>
      </c>
      <c r="D55" s="363">
        <v>2.0</v>
      </c>
    </row>
    <row r="56">
      <c r="A56" s="1171" t="s">
        <v>70</v>
      </c>
      <c r="B56" s="1172">
        <v>27.0</v>
      </c>
      <c r="C56" s="363">
        <v>9.0</v>
      </c>
      <c r="D56" s="363">
        <v>6.0</v>
      </c>
    </row>
    <row r="57">
      <c r="A57" s="1171" t="s">
        <v>1356</v>
      </c>
      <c r="B57" s="1172">
        <v>59.0</v>
      </c>
      <c r="C57" s="363">
        <v>6.0</v>
      </c>
      <c r="D57" s="363">
        <v>36.0</v>
      </c>
    </row>
    <row r="58">
      <c r="A58" s="1171" t="s">
        <v>176</v>
      </c>
      <c r="B58" s="1172">
        <v>78.0</v>
      </c>
      <c r="C58" s="363">
        <v>4.0</v>
      </c>
      <c r="D58" s="363">
        <v>33.0</v>
      </c>
    </row>
    <row r="59">
      <c r="A59" s="1171" t="s">
        <v>73</v>
      </c>
      <c r="B59" s="1172">
        <v>71.0</v>
      </c>
      <c r="C59" s="363">
        <v>2.0</v>
      </c>
      <c r="D59" s="363">
        <v>34.0</v>
      </c>
    </row>
    <row r="60">
      <c r="A60" s="1171" t="s">
        <v>74</v>
      </c>
      <c r="B60" s="1172">
        <v>21.0</v>
      </c>
      <c r="C60" s="363">
        <v>1.0</v>
      </c>
      <c r="D60" s="363">
        <v>6.0</v>
      </c>
    </row>
    <row r="61">
      <c r="A61" s="1171" t="s">
        <v>371</v>
      </c>
      <c r="B61" s="1172">
        <v>33.0</v>
      </c>
      <c r="C61" s="363">
        <v>8.0</v>
      </c>
      <c r="D61" s="363">
        <v>13.0</v>
      </c>
    </row>
    <row r="62">
      <c r="A62" s="1171" t="s">
        <v>1357</v>
      </c>
      <c r="B62" s="1172">
        <v>97.0</v>
      </c>
      <c r="C62" s="363">
        <v>22.0</v>
      </c>
      <c r="D62" s="363">
        <v>32.0</v>
      </c>
    </row>
    <row r="63">
      <c r="A63" s="1171" t="s">
        <v>1358</v>
      </c>
      <c r="B63" s="1172">
        <v>416.0</v>
      </c>
      <c r="C63" s="363">
        <v>72.0</v>
      </c>
      <c r="D63" s="363">
        <v>135.0</v>
      </c>
    </row>
    <row r="64">
      <c r="A64" s="1171" t="s">
        <v>461</v>
      </c>
      <c r="B64" s="1172">
        <v>38.0</v>
      </c>
      <c r="C64" s="363">
        <v>6.0</v>
      </c>
      <c r="D64" s="363">
        <v>13.0</v>
      </c>
    </row>
    <row r="65">
      <c r="A65" s="1171" t="s">
        <v>80</v>
      </c>
      <c r="B65" s="1172">
        <v>16.0</v>
      </c>
      <c r="C65" s="363">
        <v>1.0</v>
      </c>
      <c r="D65" s="363">
        <v>7.0</v>
      </c>
    </row>
    <row r="66">
      <c r="A66" s="1171" t="s">
        <v>1359</v>
      </c>
      <c r="B66" s="1172">
        <v>56.0</v>
      </c>
      <c r="C66" s="363">
        <v>13.0</v>
      </c>
      <c r="D66" s="363">
        <v>17.0</v>
      </c>
    </row>
    <row r="67">
      <c r="A67" s="1171" t="s">
        <v>1360</v>
      </c>
      <c r="B67" s="1172">
        <v>90.0</v>
      </c>
      <c r="C67" s="363">
        <v>19.0</v>
      </c>
      <c r="D67" s="363">
        <v>38.0</v>
      </c>
    </row>
    <row r="68">
      <c r="A68" s="1171" t="s">
        <v>1361</v>
      </c>
      <c r="B68" s="1172">
        <v>292.0</v>
      </c>
      <c r="C68" s="363">
        <v>77.0</v>
      </c>
      <c r="D68" s="363">
        <v>72.0</v>
      </c>
    </row>
    <row r="69">
      <c r="A69" s="1171" t="s">
        <v>1362</v>
      </c>
      <c r="B69" s="1172">
        <v>3.0</v>
      </c>
      <c r="C69" s="363">
        <v>0.0</v>
      </c>
      <c r="D69" s="363">
        <v>1.0</v>
      </c>
    </row>
    <row r="70">
      <c r="A70" s="1171" t="s">
        <v>1363</v>
      </c>
      <c r="B70" s="1172">
        <v>120.0</v>
      </c>
      <c r="C70" s="363">
        <v>21.0</v>
      </c>
      <c r="D70" s="363">
        <v>38.0</v>
      </c>
    </row>
    <row r="71">
      <c r="A71" s="1171" t="s">
        <v>237</v>
      </c>
      <c r="B71" s="1172">
        <v>89.0</v>
      </c>
      <c r="C71" s="363">
        <v>2.0</v>
      </c>
      <c r="D71" s="363">
        <v>29.0</v>
      </c>
    </row>
    <row r="72">
      <c r="A72" s="1171" t="s">
        <v>1364</v>
      </c>
      <c r="B72" s="1172">
        <v>9.0</v>
      </c>
      <c r="C72" s="363">
        <v>0.0</v>
      </c>
      <c r="D72" s="363">
        <v>1.0</v>
      </c>
    </row>
    <row r="73">
      <c r="A73" s="1171" t="s">
        <v>1365</v>
      </c>
      <c r="B73" s="1172">
        <v>31.0</v>
      </c>
      <c r="C73" s="363">
        <v>7.0</v>
      </c>
      <c r="D73" s="363">
        <v>12.0</v>
      </c>
    </row>
    <row r="74">
      <c r="A74" s="1171" t="s">
        <v>1366</v>
      </c>
      <c r="B74" s="1172">
        <v>79.0</v>
      </c>
      <c r="C74" s="363">
        <v>24.0</v>
      </c>
      <c r="D74" s="363">
        <v>28.0</v>
      </c>
    </row>
    <row r="75">
      <c r="A75" s="1171" t="s">
        <v>1367</v>
      </c>
      <c r="B75" s="1172">
        <v>15.0</v>
      </c>
      <c r="C75" s="363">
        <v>4.0</v>
      </c>
      <c r="D75" s="363">
        <v>7.0</v>
      </c>
    </row>
    <row r="76">
      <c r="A76" s="1171" t="s">
        <v>1368</v>
      </c>
      <c r="B76" s="1172">
        <v>82.0</v>
      </c>
      <c r="C76" s="363">
        <v>11.0</v>
      </c>
      <c r="D76" s="363">
        <v>31.0</v>
      </c>
    </row>
    <row r="77">
      <c r="A77" s="1171" t="s">
        <v>1369</v>
      </c>
      <c r="B77" s="1172">
        <v>200.0</v>
      </c>
      <c r="C77" s="363">
        <v>25.0</v>
      </c>
      <c r="D77" s="363">
        <v>49.0</v>
      </c>
    </row>
    <row r="78">
      <c r="A78" s="1171" t="s">
        <v>187</v>
      </c>
      <c r="B78" s="1172">
        <v>52.0</v>
      </c>
      <c r="C78" s="363">
        <v>10.0</v>
      </c>
      <c r="D78" s="363">
        <v>20.0</v>
      </c>
    </row>
    <row r="79">
      <c r="A79" s="1171" t="s">
        <v>85</v>
      </c>
      <c r="B79" s="1172">
        <v>179.0</v>
      </c>
      <c r="C79" s="363">
        <v>14.0</v>
      </c>
      <c r="D79" s="363">
        <v>87.0</v>
      </c>
    </row>
    <row r="80">
      <c r="A80" s="1171" t="s">
        <v>471</v>
      </c>
      <c r="B80" s="1172">
        <v>104.0</v>
      </c>
      <c r="C80" s="363">
        <v>5.0</v>
      </c>
      <c r="D80" s="363">
        <v>51.0</v>
      </c>
    </row>
    <row r="81">
      <c r="A81" s="1171" t="s">
        <v>1370</v>
      </c>
      <c r="B81" s="1172">
        <v>336.0</v>
      </c>
      <c r="C81" s="363">
        <v>138.0</v>
      </c>
      <c r="D81" s="363">
        <v>88.0</v>
      </c>
    </row>
    <row r="82">
      <c r="A82" s="1171" t="s">
        <v>1246</v>
      </c>
      <c r="B82" s="1172">
        <v>157.0</v>
      </c>
      <c r="C82" s="363">
        <v>9.0</v>
      </c>
      <c r="D82" s="363">
        <v>72.0</v>
      </c>
    </row>
    <row r="83">
      <c r="A83" s="1171" t="s">
        <v>806</v>
      </c>
      <c r="B83" s="1172">
        <v>175.0</v>
      </c>
      <c r="C83" s="363">
        <v>5.0</v>
      </c>
      <c r="D83" s="363">
        <v>62.0</v>
      </c>
    </row>
    <row r="84">
      <c r="A84" s="1171" t="s">
        <v>1371</v>
      </c>
      <c r="B84" s="1172">
        <v>173.0</v>
      </c>
      <c r="C84" s="363">
        <v>37.0</v>
      </c>
      <c r="D84" s="363">
        <v>57.0</v>
      </c>
    </row>
    <row r="85">
      <c r="A85" s="1171" t="s">
        <v>1372</v>
      </c>
      <c r="B85" s="1172">
        <v>107.0</v>
      </c>
      <c r="C85" s="363">
        <v>3.0</v>
      </c>
      <c r="D85" s="363">
        <v>45.0</v>
      </c>
    </row>
    <row r="86">
      <c r="A86" s="1171" t="s">
        <v>1141</v>
      </c>
      <c r="B86" s="1172">
        <v>69.0</v>
      </c>
      <c r="C86" s="363">
        <v>7.0</v>
      </c>
      <c r="D86" s="363">
        <v>30.0</v>
      </c>
    </row>
    <row r="87">
      <c r="A87" s="1171" t="s">
        <v>1373</v>
      </c>
      <c r="B87" s="1172">
        <v>66.0</v>
      </c>
      <c r="C87" s="363">
        <v>16.0</v>
      </c>
      <c r="D87" s="363">
        <v>35.0</v>
      </c>
    </row>
    <row r="88">
      <c r="A88" s="1171" t="s">
        <v>1374</v>
      </c>
      <c r="B88" s="1172">
        <v>100.0</v>
      </c>
      <c r="C88" s="363">
        <v>13.0</v>
      </c>
      <c r="D88" s="363">
        <v>40.0</v>
      </c>
    </row>
    <row r="89">
      <c r="A89" s="1171" t="s">
        <v>1375</v>
      </c>
      <c r="B89" s="1172">
        <v>118.0</v>
      </c>
      <c r="C89" s="363">
        <v>23.0</v>
      </c>
      <c r="D89" s="363">
        <v>41.0</v>
      </c>
    </row>
    <row r="90">
      <c r="A90" s="1171" t="s">
        <v>1376</v>
      </c>
      <c r="B90" s="1172">
        <v>45.0</v>
      </c>
      <c r="C90" s="363">
        <v>6.0</v>
      </c>
      <c r="D90" s="363">
        <v>15.0</v>
      </c>
    </row>
    <row r="91">
      <c r="A91" s="1171" t="s">
        <v>1377</v>
      </c>
      <c r="B91" s="1172">
        <v>48.0</v>
      </c>
      <c r="C91" s="363">
        <v>7.0</v>
      </c>
      <c r="D91" s="363">
        <v>25.0</v>
      </c>
    </row>
    <row r="92">
      <c r="A92" s="1171" t="s">
        <v>1378</v>
      </c>
      <c r="B92" s="1172">
        <v>3.0</v>
      </c>
      <c r="C92" s="363">
        <v>3.0</v>
      </c>
      <c r="D92" s="363">
        <v>0.0</v>
      </c>
    </row>
    <row r="93">
      <c r="A93" s="1171" t="s">
        <v>199</v>
      </c>
      <c r="B93" s="1172">
        <v>149.0</v>
      </c>
      <c r="C93" s="363">
        <v>45.0</v>
      </c>
      <c r="D93" s="363">
        <v>43.0</v>
      </c>
    </row>
    <row r="94">
      <c r="A94" s="1171" t="s">
        <v>1379</v>
      </c>
      <c r="B94" s="1172">
        <v>70.0</v>
      </c>
      <c r="C94" s="363">
        <v>15.0</v>
      </c>
      <c r="D94" s="363">
        <v>29.0</v>
      </c>
    </row>
    <row r="95">
      <c r="A95" s="1171" t="s">
        <v>1380</v>
      </c>
      <c r="B95" s="1172">
        <v>441.0</v>
      </c>
      <c r="C95" s="363">
        <v>80.0</v>
      </c>
      <c r="D95" s="363">
        <v>134.0</v>
      </c>
    </row>
    <row r="96">
      <c r="A96" s="1171" t="s">
        <v>493</v>
      </c>
      <c r="B96" s="1172">
        <v>5.0</v>
      </c>
      <c r="C96" s="363">
        <v>1.0</v>
      </c>
      <c r="D96" s="363">
        <v>1.0</v>
      </c>
    </row>
    <row r="97">
      <c r="A97" s="1171" t="s">
        <v>94</v>
      </c>
      <c r="B97" s="1172">
        <v>19.0</v>
      </c>
      <c r="C97" s="363">
        <v>13.0</v>
      </c>
      <c r="D97" s="363">
        <v>0.0</v>
      </c>
    </row>
    <row r="98">
      <c r="A98" s="1171" t="s">
        <v>1381</v>
      </c>
      <c r="B98" s="1172">
        <v>59.0</v>
      </c>
      <c r="C98" s="363">
        <v>14.0</v>
      </c>
      <c r="D98" s="363">
        <v>20.0</v>
      </c>
    </row>
    <row r="99">
      <c r="A99" s="1171" t="s">
        <v>494</v>
      </c>
      <c r="B99" s="1172">
        <v>66.0</v>
      </c>
      <c r="C99" s="363">
        <v>19.0</v>
      </c>
      <c r="D99" s="363">
        <v>26.0</v>
      </c>
    </row>
    <row r="100">
      <c r="A100" s="1171" t="s">
        <v>498</v>
      </c>
      <c r="B100" s="1172">
        <v>224.0</v>
      </c>
      <c r="C100" s="363">
        <v>46.0</v>
      </c>
      <c r="D100" s="363">
        <v>55.0</v>
      </c>
    </row>
    <row r="101">
      <c r="A101" s="1171" t="s">
        <v>752</v>
      </c>
      <c r="B101" s="1172">
        <v>41.0</v>
      </c>
      <c r="C101" s="363">
        <v>9.0</v>
      </c>
      <c r="D101" s="363">
        <v>16.0</v>
      </c>
    </row>
    <row r="102">
      <c r="A102" s="1171" t="s">
        <v>1382</v>
      </c>
      <c r="B102" s="1172">
        <v>52.0</v>
      </c>
      <c r="C102" s="363">
        <v>7.0</v>
      </c>
      <c r="D102" s="363">
        <v>18.0</v>
      </c>
    </row>
    <row r="103">
      <c r="A103" s="1171" t="s">
        <v>1383</v>
      </c>
      <c r="B103" s="117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7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75">
        <v>44460.0</v>
      </c>
      <c r="M107" s="379"/>
    </row>
    <row r="108">
      <c r="B108" s="162"/>
    </row>
    <row r="109">
      <c r="A109" s="240" t="s">
        <v>2093</v>
      </c>
      <c r="B109" s="1176" t="s">
        <v>3756</v>
      </c>
    </row>
    <row r="110">
      <c r="A110" s="242" t="s">
        <v>1320</v>
      </c>
      <c r="B110" s="1177">
        <v>82.0</v>
      </c>
    </row>
    <row r="111">
      <c r="A111" s="242" t="s">
        <v>543</v>
      </c>
      <c r="B111" s="1177">
        <v>30.0</v>
      </c>
    </row>
    <row r="112">
      <c r="A112" s="242" t="s">
        <v>1321</v>
      </c>
      <c r="B112" s="1177">
        <v>3.0</v>
      </c>
    </row>
    <row r="113">
      <c r="A113" s="242" t="s">
        <v>1322</v>
      </c>
      <c r="B113" s="1177">
        <v>6.0</v>
      </c>
    </row>
    <row r="114">
      <c r="A114" s="242" t="s">
        <v>1323</v>
      </c>
      <c r="B114" s="1177">
        <v>24.0</v>
      </c>
    </row>
    <row r="115">
      <c r="A115" s="242" t="s">
        <v>1324</v>
      </c>
      <c r="B115" s="1177">
        <v>26.0</v>
      </c>
    </row>
    <row r="116">
      <c r="A116" s="242" t="s">
        <v>1325</v>
      </c>
      <c r="B116" s="1177">
        <v>37.0</v>
      </c>
    </row>
    <row r="117">
      <c r="A117" s="242" t="s">
        <v>1326</v>
      </c>
      <c r="B117" s="1177">
        <v>8.0</v>
      </c>
    </row>
    <row r="118">
      <c r="A118" s="242" t="s">
        <v>1327</v>
      </c>
      <c r="B118" s="1177">
        <v>45.0</v>
      </c>
    </row>
    <row r="119">
      <c r="A119" s="242" t="s">
        <v>1328</v>
      </c>
      <c r="B119" s="1177">
        <v>106.0</v>
      </c>
    </row>
    <row r="120">
      <c r="A120" s="242" t="s">
        <v>1329</v>
      </c>
      <c r="B120" s="1177">
        <v>256.0</v>
      </c>
    </row>
    <row r="121">
      <c r="A121" s="242" t="s">
        <v>406</v>
      </c>
      <c r="B121" s="1177">
        <v>104.0</v>
      </c>
    </row>
    <row r="122">
      <c r="A122" s="242" t="s">
        <v>1330</v>
      </c>
      <c r="B122" s="1177">
        <v>160.0</v>
      </c>
    </row>
    <row r="123">
      <c r="A123" s="242" t="s">
        <v>767</v>
      </c>
      <c r="B123" s="1177">
        <v>71.0</v>
      </c>
    </row>
    <row r="124">
      <c r="A124" s="242" t="s">
        <v>408</v>
      </c>
      <c r="B124" s="1177">
        <v>6.0</v>
      </c>
    </row>
    <row r="125">
      <c r="A125" s="242" t="s">
        <v>1331</v>
      </c>
      <c r="B125" s="1177">
        <v>44.0</v>
      </c>
    </row>
    <row r="126">
      <c r="A126" s="242" t="s">
        <v>1332</v>
      </c>
      <c r="B126" s="1177">
        <v>19.0</v>
      </c>
    </row>
    <row r="127">
      <c r="A127" s="242" t="s">
        <v>1333</v>
      </c>
      <c r="B127" s="1177">
        <v>123.0</v>
      </c>
    </row>
    <row r="128">
      <c r="A128" s="242" t="s">
        <v>412</v>
      </c>
      <c r="B128" s="1177">
        <v>38.0</v>
      </c>
    </row>
    <row r="129">
      <c r="A129" s="242" t="s">
        <v>39</v>
      </c>
      <c r="B129" s="1177">
        <v>30.0</v>
      </c>
    </row>
    <row r="130">
      <c r="A130" s="242" t="s">
        <v>1334</v>
      </c>
      <c r="B130" s="1177">
        <v>12.0</v>
      </c>
    </row>
    <row r="131">
      <c r="A131" s="242" t="s">
        <v>43</v>
      </c>
      <c r="B131" s="1177">
        <v>5.0</v>
      </c>
    </row>
    <row r="132">
      <c r="A132" s="242" t="s">
        <v>156</v>
      </c>
      <c r="B132" s="1177">
        <v>135.0</v>
      </c>
    </row>
    <row r="133">
      <c r="A133" s="242" t="s">
        <v>1335</v>
      </c>
      <c r="B133" s="1177">
        <v>88.0</v>
      </c>
    </row>
    <row r="134">
      <c r="A134" s="242" t="s">
        <v>1336</v>
      </c>
      <c r="B134" s="1177">
        <v>133.0</v>
      </c>
    </row>
    <row r="135">
      <c r="A135" s="242" t="s">
        <v>552</v>
      </c>
      <c r="B135" s="1177">
        <v>457.0</v>
      </c>
    </row>
    <row r="136">
      <c r="A136" s="242" t="s">
        <v>1337</v>
      </c>
      <c r="B136" s="1177">
        <v>7.0</v>
      </c>
    </row>
    <row r="137">
      <c r="A137" s="242" t="s">
        <v>1338</v>
      </c>
      <c r="B137" s="1177">
        <v>21.0</v>
      </c>
    </row>
    <row r="138">
      <c r="A138" s="242" t="s">
        <v>1339</v>
      </c>
      <c r="B138" s="1177">
        <v>118.0</v>
      </c>
    </row>
    <row r="139">
      <c r="A139" s="242" t="s">
        <v>1340</v>
      </c>
      <c r="B139" s="1177">
        <v>36.0</v>
      </c>
    </row>
    <row r="140">
      <c r="A140" s="242" t="s">
        <v>1341</v>
      </c>
      <c r="B140" s="1177">
        <v>68.0</v>
      </c>
    </row>
    <row r="141">
      <c r="A141" s="242" t="s">
        <v>1342</v>
      </c>
      <c r="B141" s="1177">
        <v>231.0</v>
      </c>
    </row>
    <row r="142">
      <c r="A142" s="242" t="s">
        <v>1343</v>
      </c>
      <c r="B142" s="1177">
        <v>24.0</v>
      </c>
    </row>
    <row r="143">
      <c r="A143" s="242" t="s">
        <v>435</v>
      </c>
      <c r="B143" s="1177">
        <v>256.0</v>
      </c>
    </row>
    <row r="144">
      <c r="A144" s="242" t="s">
        <v>59</v>
      </c>
      <c r="B144" s="1177">
        <v>52.0</v>
      </c>
    </row>
    <row r="145">
      <c r="A145" s="242" t="s">
        <v>1344</v>
      </c>
      <c r="B145" s="1177">
        <v>207.0</v>
      </c>
    </row>
    <row r="146">
      <c r="A146" s="242" t="s">
        <v>1345</v>
      </c>
      <c r="B146" s="1177">
        <v>7.0</v>
      </c>
    </row>
    <row r="147">
      <c r="A147" s="242" t="s">
        <v>135</v>
      </c>
      <c r="B147" s="1177">
        <v>40.0</v>
      </c>
    </row>
    <row r="148">
      <c r="A148" s="242" t="s">
        <v>1346</v>
      </c>
      <c r="B148" s="1177">
        <v>34.0</v>
      </c>
    </row>
    <row r="149">
      <c r="A149" s="242" t="s">
        <v>61</v>
      </c>
      <c r="B149" s="1177">
        <v>14.0</v>
      </c>
    </row>
    <row r="150">
      <c r="A150" s="242" t="s">
        <v>1347</v>
      </c>
      <c r="B150" s="1177">
        <v>346.0</v>
      </c>
    </row>
    <row r="151">
      <c r="A151" s="242" t="s">
        <v>1348</v>
      </c>
      <c r="B151" s="1177">
        <v>15.0</v>
      </c>
    </row>
    <row r="152">
      <c r="A152" s="242" t="s">
        <v>1349</v>
      </c>
      <c r="B152" s="1177">
        <v>96.0</v>
      </c>
    </row>
    <row r="153">
      <c r="A153" s="242" t="s">
        <v>1350</v>
      </c>
      <c r="B153" s="1177">
        <v>86.0</v>
      </c>
    </row>
    <row r="154">
      <c r="A154" s="242" t="s">
        <v>561</v>
      </c>
      <c r="B154" s="1177">
        <v>143.0</v>
      </c>
    </row>
    <row r="155">
      <c r="A155" s="242" t="s">
        <v>1351</v>
      </c>
      <c r="B155" s="1177">
        <v>7.0</v>
      </c>
    </row>
    <row r="156">
      <c r="A156" s="242" t="s">
        <v>1352</v>
      </c>
      <c r="B156" s="1177">
        <v>102.0</v>
      </c>
    </row>
    <row r="157">
      <c r="A157" s="242" t="s">
        <v>1353</v>
      </c>
      <c r="B157" s="1177">
        <v>0.0</v>
      </c>
    </row>
    <row r="158">
      <c r="A158" s="242" t="s">
        <v>1354</v>
      </c>
      <c r="B158" s="1177">
        <v>128.0</v>
      </c>
    </row>
    <row r="159">
      <c r="A159" s="242" t="s">
        <v>65</v>
      </c>
      <c r="B159" s="1177">
        <v>34.0</v>
      </c>
    </row>
    <row r="160">
      <c r="A160" s="242" t="s">
        <v>1355</v>
      </c>
      <c r="B160" s="1177">
        <v>158.0</v>
      </c>
    </row>
    <row r="161">
      <c r="A161" s="242" t="s">
        <v>453</v>
      </c>
      <c r="B161" s="1177">
        <v>12.0</v>
      </c>
    </row>
    <row r="162">
      <c r="A162" s="242" t="s">
        <v>70</v>
      </c>
      <c r="B162" s="1177">
        <v>33.0</v>
      </c>
    </row>
    <row r="163">
      <c r="A163" s="242" t="s">
        <v>1356</v>
      </c>
      <c r="B163" s="1177">
        <v>55.0</v>
      </c>
    </row>
    <row r="164">
      <c r="A164" s="242" t="s">
        <v>176</v>
      </c>
      <c r="B164" s="1177">
        <v>56.0</v>
      </c>
    </row>
    <row r="165">
      <c r="A165" s="242" t="s">
        <v>73</v>
      </c>
      <c r="B165" s="1177">
        <v>44.0</v>
      </c>
    </row>
    <row r="166">
      <c r="A166" s="242" t="s">
        <v>74</v>
      </c>
      <c r="B166" s="1177">
        <v>27.0</v>
      </c>
    </row>
    <row r="167">
      <c r="A167" s="242" t="s">
        <v>371</v>
      </c>
      <c r="B167" s="1177">
        <v>19.0</v>
      </c>
    </row>
    <row r="168">
      <c r="A168" s="242" t="s">
        <v>1357</v>
      </c>
      <c r="B168" s="1177">
        <v>87.0</v>
      </c>
    </row>
    <row r="169">
      <c r="A169" s="242" t="s">
        <v>1358</v>
      </c>
      <c r="B169" s="1177">
        <v>717.0</v>
      </c>
    </row>
    <row r="170">
      <c r="A170" s="242" t="s">
        <v>461</v>
      </c>
      <c r="B170" s="1177">
        <v>23.0</v>
      </c>
    </row>
    <row r="171">
      <c r="A171" s="242" t="s">
        <v>80</v>
      </c>
      <c r="B171" s="1177">
        <v>14.0</v>
      </c>
    </row>
    <row r="172">
      <c r="A172" s="242" t="s">
        <v>1359</v>
      </c>
      <c r="B172" s="1177">
        <v>60.0</v>
      </c>
    </row>
    <row r="173">
      <c r="A173" s="242" t="s">
        <v>1360</v>
      </c>
      <c r="B173" s="1177">
        <v>41.0</v>
      </c>
    </row>
    <row r="174">
      <c r="A174" s="242" t="s">
        <v>1361</v>
      </c>
      <c r="B174" s="1177">
        <v>217.0</v>
      </c>
    </row>
    <row r="175">
      <c r="A175" s="242" t="s">
        <v>1362</v>
      </c>
      <c r="B175" s="1177">
        <v>8.0</v>
      </c>
    </row>
    <row r="176">
      <c r="A176" s="242" t="s">
        <v>1363</v>
      </c>
      <c r="B176" s="1177">
        <v>176.0</v>
      </c>
    </row>
    <row r="177">
      <c r="A177" s="242" t="s">
        <v>237</v>
      </c>
      <c r="B177" s="1177">
        <v>78.0</v>
      </c>
    </row>
    <row r="178">
      <c r="A178" s="242" t="s">
        <v>1364</v>
      </c>
      <c r="B178" s="1177">
        <v>21.0</v>
      </c>
    </row>
    <row r="179">
      <c r="A179" s="242" t="s">
        <v>1365</v>
      </c>
      <c r="B179" s="1177">
        <v>46.0</v>
      </c>
    </row>
    <row r="180">
      <c r="A180" s="242" t="s">
        <v>1366</v>
      </c>
      <c r="B180" s="1177">
        <v>103.0</v>
      </c>
    </row>
    <row r="181">
      <c r="A181" s="242" t="s">
        <v>1367</v>
      </c>
      <c r="B181" s="1177">
        <v>8.0</v>
      </c>
    </row>
    <row r="182">
      <c r="A182" s="242" t="s">
        <v>1368</v>
      </c>
      <c r="B182" s="1177">
        <v>40.0</v>
      </c>
    </row>
    <row r="183">
      <c r="A183" s="242" t="s">
        <v>1369</v>
      </c>
      <c r="B183" s="1177">
        <v>127.0</v>
      </c>
    </row>
    <row r="184">
      <c r="A184" s="242" t="s">
        <v>187</v>
      </c>
      <c r="B184" s="1177">
        <v>27.0</v>
      </c>
    </row>
    <row r="185">
      <c r="A185" s="242" t="s">
        <v>85</v>
      </c>
      <c r="B185" s="1177">
        <v>77.0</v>
      </c>
    </row>
    <row r="186">
      <c r="A186" s="242" t="s">
        <v>471</v>
      </c>
      <c r="B186" s="1177">
        <v>52.0</v>
      </c>
    </row>
    <row r="187">
      <c r="A187" s="242" t="s">
        <v>1370</v>
      </c>
      <c r="B187" s="1177">
        <v>95.0</v>
      </c>
    </row>
    <row r="188">
      <c r="A188" s="242" t="s">
        <v>1246</v>
      </c>
      <c r="B188" s="1177">
        <v>80.0</v>
      </c>
    </row>
    <row r="189">
      <c r="A189" s="242" t="s">
        <v>806</v>
      </c>
      <c r="B189" s="1177">
        <v>85.0</v>
      </c>
    </row>
    <row r="190">
      <c r="A190" s="242" t="s">
        <v>1371</v>
      </c>
      <c r="B190" s="1177">
        <v>56.0</v>
      </c>
    </row>
    <row r="191">
      <c r="A191" s="242" t="s">
        <v>1372</v>
      </c>
      <c r="B191" s="1177">
        <v>55.0</v>
      </c>
    </row>
    <row r="192">
      <c r="A192" s="242" t="s">
        <v>1141</v>
      </c>
      <c r="B192" s="1177">
        <v>45.0</v>
      </c>
    </row>
    <row r="193">
      <c r="A193" s="242" t="s">
        <v>1373</v>
      </c>
      <c r="B193" s="1177">
        <v>33.0</v>
      </c>
    </row>
    <row r="194">
      <c r="A194" s="242" t="s">
        <v>1374</v>
      </c>
      <c r="B194" s="1177">
        <v>36.0</v>
      </c>
    </row>
    <row r="195">
      <c r="A195" s="242" t="s">
        <v>1375</v>
      </c>
      <c r="B195" s="1177">
        <v>38.0</v>
      </c>
    </row>
    <row r="196">
      <c r="A196" s="242" t="s">
        <v>1376</v>
      </c>
      <c r="B196" s="1177">
        <v>12.0</v>
      </c>
    </row>
    <row r="197">
      <c r="A197" s="242" t="s">
        <v>1377</v>
      </c>
      <c r="B197" s="1177">
        <v>23.0</v>
      </c>
    </row>
    <row r="198">
      <c r="A198" s="242" t="s">
        <v>1378</v>
      </c>
      <c r="B198" s="1177">
        <v>1.0</v>
      </c>
    </row>
    <row r="199">
      <c r="A199" s="242" t="s">
        <v>199</v>
      </c>
      <c r="B199" s="1177">
        <v>177.0</v>
      </c>
    </row>
    <row r="200">
      <c r="A200" s="242" t="s">
        <v>1379</v>
      </c>
      <c r="B200" s="1177">
        <v>17.0</v>
      </c>
    </row>
    <row r="201">
      <c r="A201" s="242" t="s">
        <v>1380</v>
      </c>
      <c r="B201" s="1177">
        <v>600.0</v>
      </c>
    </row>
    <row r="202">
      <c r="A202" s="242" t="s">
        <v>493</v>
      </c>
      <c r="B202" s="1177">
        <v>11.0</v>
      </c>
    </row>
    <row r="203">
      <c r="A203" s="242" t="s">
        <v>94</v>
      </c>
      <c r="B203" s="1177">
        <v>4.0</v>
      </c>
    </row>
    <row r="204">
      <c r="A204" s="242" t="s">
        <v>1381</v>
      </c>
      <c r="B204" s="1177">
        <v>66.0</v>
      </c>
    </row>
    <row r="205">
      <c r="A205" s="242" t="s">
        <v>494</v>
      </c>
      <c r="B205" s="1177">
        <v>79.0</v>
      </c>
    </row>
    <row r="206">
      <c r="A206" s="242" t="s">
        <v>498</v>
      </c>
      <c r="B206" s="1177">
        <v>74.0</v>
      </c>
    </row>
    <row r="207">
      <c r="A207" s="242" t="s">
        <v>752</v>
      </c>
      <c r="B207" s="1177">
        <v>58.0</v>
      </c>
    </row>
    <row r="208">
      <c r="A208" s="242" t="s">
        <v>1382</v>
      </c>
      <c r="B208" s="1177">
        <v>27.0</v>
      </c>
    </row>
    <row r="209">
      <c r="A209" s="242" t="s">
        <v>1383</v>
      </c>
      <c r="B209" s="1177">
        <v>33.0</v>
      </c>
    </row>
    <row r="210">
      <c r="A210" s="242" t="s">
        <v>2217</v>
      </c>
      <c r="B210" s="117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3885</v>
      </c>
      <c r="B1" s="550" t="s">
        <v>3886</v>
      </c>
      <c r="C1" s="550" t="s">
        <v>3887</v>
      </c>
      <c r="D1" s="550" t="s">
        <v>3888</v>
      </c>
      <c r="E1" s="550" t="s">
        <v>3889</v>
      </c>
      <c r="F1" s="550" t="s">
        <v>2223</v>
      </c>
      <c r="G1" s="550" t="s">
        <v>3890</v>
      </c>
      <c r="H1" s="550" t="s">
        <v>3891</v>
      </c>
      <c r="I1" s="550" t="s">
        <v>3892</v>
      </c>
      <c r="J1" s="550" t="s">
        <v>3893</v>
      </c>
      <c r="K1" s="550" t="s">
        <v>3894</v>
      </c>
      <c r="L1" s="550" t="s">
        <v>2336</v>
      </c>
      <c r="M1" s="550" t="s">
        <v>3895</v>
      </c>
      <c r="N1" s="550" t="s">
        <v>2319</v>
      </c>
      <c r="O1" s="550" t="s">
        <v>3896</v>
      </c>
      <c r="P1" s="550" t="s">
        <v>2321</v>
      </c>
      <c r="Q1" s="550" t="s">
        <v>2130</v>
      </c>
      <c r="R1" s="486"/>
      <c r="S1" s="486"/>
    </row>
    <row r="2">
      <c r="A2" s="1178">
        <v>45292.0</v>
      </c>
      <c r="B2" s="486" t="s">
        <v>1320</v>
      </c>
      <c r="C2" s="1166">
        <v>120.0</v>
      </c>
      <c r="D2" s="1166">
        <v>1.0</v>
      </c>
      <c r="E2" s="1166">
        <v>0.0</v>
      </c>
      <c r="F2" s="1166">
        <v>57.0</v>
      </c>
      <c r="G2" s="1166">
        <v>3.0</v>
      </c>
      <c r="H2" s="1166">
        <v>14.0</v>
      </c>
      <c r="I2" s="1166">
        <v>16.0</v>
      </c>
      <c r="J2" s="1166">
        <v>0.0</v>
      </c>
      <c r="K2" s="1166">
        <v>0.0</v>
      </c>
      <c r="L2" s="1166">
        <v>0.0</v>
      </c>
      <c r="M2" s="1166">
        <v>3.0</v>
      </c>
      <c r="N2" s="1166">
        <v>6.0</v>
      </c>
      <c r="O2" s="1166">
        <v>1.0</v>
      </c>
      <c r="P2" s="1166">
        <v>18.0</v>
      </c>
      <c r="Q2" s="1166">
        <v>0.0</v>
      </c>
      <c r="R2" s="486"/>
      <c r="S2" s="486"/>
    </row>
    <row r="3">
      <c r="A3" s="1178">
        <v>45292.0</v>
      </c>
      <c r="B3" s="486" t="s">
        <v>543</v>
      </c>
      <c r="C3" s="1166">
        <v>55.0</v>
      </c>
      <c r="D3" s="1166">
        <v>0.0</v>
      </c>
      <c r="E3" s="1166">
        <v>0.0</v>
      </c>
      <c r="F3" s="1166">
        <v>14.0</v>
      </c>
      <c r="G3" s="1166">
        <v>13.0</v>
      </c>
      <c r="H3" s="1166">
        <v>1.0</v>
      </c>
      <c r="I3" s="1166">
        <v>3.0</v>
      </c>
      <c r="J3" s="1166">
        <v>0.0</v>
      </c>
      <c r="K3" s="1166">
        <v>0.0</v>
      </c>
      <c r="L3" s="1166">
        <v>0.0</v>
      </c>
      <c r="M3" s="1166">
        <v>4.0</v>
      </c>
      <c r="N3" s="1166">
        <v>3.0</v>
      </c>
      <c r="O3" s="1166">
        <v>0.0</v>
      </c>
      <c r="P3" s="1166">
        <v>17.0</v>
      </c>
      <c r="Q3" s="1166">
        <v>0.0</v>
      </c>
      <c r="R3" s="486"/>
      <c r="S3" s="486"/>
    </row>
    <row r="4">
      <c r="A4" s="1178">
        <v>45292.0</v>
      </c>
      <c r="B4" s="486" t="s">
        <v>1321</v>
      </c>
      <c r="C4" s="1166">
        <v>45.0</v>
      </c>
      <c r="D4" s="1166">
        <v>1.0</v>
      </c>
      <c r="E4" s="1166">
        <v>0.0</v>
      </c>
      <c r="F4" s="1166">
        <v>12.0</v>
      </c>
      <c r="G4" s="1166">
        <v>5.0</v>
      </c>
      <c r="H4" s="1166">
        <v>11.0</v>
      </c>
      <c r="I4" s="1166">
        <v>5.0</v>
      </c>
      <c r="J4" s="1166">
        <v>0.0</v>
      </c>
      <c r="K4" s="1166">
        <v>0.0</v>
      </c>
      <c r="L4" s="1166">
        <v>0.0</v>
      </c>
      <c r="M4" s="1166">
        <v>0.0</v>
      </c>
      <c r="N4" s="1166">
        <v>1.0</v>
      </c>
      <c r="O4" s="1166">
        <v>1.0</v>
      </c>
      <c r="P4" s="1166">
        <v>8.0</v>
      </c>
      <c r="Q4" s="1166">
        <v>0.0</v>
      </c>
      <c r="R4" s="486"/>
      <c r="S4" s="486"/>
    </row>
    <row r="5">
      <c r="A5" s="1178">
        <v>45292.0</v>
      </c>
      <c r="B5" s="486" t="s">
        <v>1322</v>
      </c>
      <c r="C5" s="1166">
        <v>20.0</v>
      </c>
      <c r="D5" s="1166">
        <v>0.0</v>
      </c>
      <c r="E5" s="1166">
        <v>0.0</v>
      </c>
      <c r="F5" s="1166">
        <v>5.0</v>
      </c>
      <c r="G5" s="1166">
        <v>5.0</v>
      </c>
      <c r="H5" s="1166">
        <v>3.0</v>
      </c>
      <c r="I5" s="1166">
        <v>2.0</v>
      </c>
      <c r="J5" s="1166">
        <v>0.0</v>
      </c>
      <c r="K5" s="1166">
        <v>0.0</v>
      </c>
      <c r="L5" s="1166">
        <v>0.0</v>
      </c>
      <c r="M5" s="1166">
        <v>0.0</v>
      </c>
      <c r="N5" s="1166">
        <v>0.0</v>
      </c>
      <c r="O5" s="1166">
        <v>0.0</v>
      </c>
      <c r="P5" s="1166">
        <v>4.0</v>
      </c>
      <c r="Q5" s="1166">
        <v>0.0</v>
      </c>
      <c r="R5" s="486"/>
      <c r="S5" s="486"/>
    </row>
    <row r="6">
      <c r="A6" s="1178">
        <v>45292.0</v>
      </c>
      <c r="B6" s="486" t="s">
        <v>1323</v>
      </c>
      <c r="C6" s="1166">
        <v>27.0</v>
      </c>
      <c r="D6" s="1166">
        <v>0.0</v>
      </c>
      <c r="E6" s="1166">
        <v>0.0</v>
      </c>
      <c r="F6" s="1166">
        <v>6.0</v>
      </c>
      <c r="G6" s="1166">
        <v>0.0</v>
      </c>
      <c r="H6" s="1166">
        <v>3.0</v>
      </c>
      <c r="I6" s="1166">
        <v>2.0</v>
      </c>
      <c r="J6" s="1166">
        <v>1.0</v>
      </c>
      <c r="K6" s="1166">
        <v>0.0</v>
      </c>
      <c r="L6" s="1166">
        <v>0.0</v>
      </c>
      <c r="M6" s="1166">
        <v>2.0</v>
      </c>
      <c r="N6" s="1166">
        <v>5.0</v>
      </c>
      <c r="O6" s="1166">
        <v>5.0</v>
      </c>
      <c r="P6" s="1166">
        <v>3.0</v>
      </c>
      <c r="Q6" s="1166">
        <v>0.0</v>
      </c>
      <c r="R6" s="486"/>
      <c r="S6" s="486"/>
    </row>
    <row r="7">
      <c r="A7" s="1178">
        <v>45292.0</v>
      </c>
      <c r="B7" s="486" t="s">
        <v>1324</v>
      </c>
      <c r="C7" s="1166">
        <v>25.0</v>
      </c>
      <c r="D7" s="1166">
        <v>0.0</v>
      </c>
      <c r="E7" s="1166">
        <v>0.0</v>
      </c>
      <c r="F7" s="1166">
        <v>9.0</v>
      </c>
      <c r="G7" s="1166">
        <v>2.0</v>
      </c>
      <c r="H7" s="1166">
        <v>0.0</v>
      </c>
      <c r="I7" s="1166">
        <v>3.0</v>
      </c>
      <c r="J7" s="1166">
        <v>0.0</v>
      </c>
      <c r="K7" s="1166">
        <v>0.0</v>
      </c>
      <c r="L7" s="1166">
        <v>0.0</v>
      </c>
      <c r="M7" s="1166">
        <v>3.0</v>
      </c>
      <c r="N7" s="1166">
        <v>4.0</v>
      </c>
      <c r="O7" s="1166">
        <v>0.0</v>
      </c>
      <c r="P7" s="1166">
        <v>3.0</v>
      </c>
      <c r="Q7" s="1166">
        <v>1.0</v>
      </c>
      <c r="R7" s="486"/>
      <c r="S7" s="486"/>
    </row>
    <row r="8">
      <c r="A8" s="1178">
        <v>45292.0</v>
      </c>
      <c r="B8" s="486" t="s">
        <v>1325</v>
      </c>
      <c r="C8" s="1166">
        <v>134.0</v>
      </c>
      <c r="D8" s="1166">
        <v>0.0</v>
      </c>
      <c r="E8" s="1166">
        <v>3.0</v>
      </c>
      <c r="F8" s="1166">
        <v>54.0</v>
      </c>
      <c r="G8" s="1166">
        <v>14.0</v>
      </c>
      <c r="H8" s="1166">
        <v>0.0</v>
      </c>
      <c r="I8" s="1166">
        <v>9.0</v>
      </c>
      <c r="J8" s="1166">
        <v>1.0</v>
      </c>
      <c r="K8" s="1166">
        <v>0.0</v>
      </c>
      <c r="L8" s="1166">
        <v>0.0</v>
      </c>
      <c r="M8" s="1166">
        <v>9.0</v>
      </c>
      <c r="N8" s="1166">
        <v>1.0</v>
      </c>
      <c r="O8" s="1166">
        <v>2.0</v>
      </c>
      <c r="P8" s="1166">
        <v>41.0</v>
      </c>
      <c r="Q8" s="1166">
        <v>0.0</v>
      </c>
      <c r="R8" s="486"/>
      <c r="S8" s="486"/>
    </row>
    <row r="9">
      <c r="A9" s="1178">
        <v>45292.0</v>
      </c>
      <c r="B9" s="486" t="s">
        <v>1326</v>
      </c>
      <c r="C9" s="1166">
        <v>18.0</v>
      </c>
      <c r="D9" s="1166">
        <v>1.0</v>
      </c>
      <c r="E9" s="1166">
        <v>1.0</v>
      </c>
      <c r="F9" s="1166">
        <v>6.0</v>
      </c>
      <c r="G9" s="1166">
        <v>1.0</v>
      </c>
      <c r="H9" s="1166">
        <v>0.0</v>
      </c>
      <c r="I9" s="1166">
        <v>0.0</v>
      </c>
      <c r="J9" s="1166">
        <v>0.0</v>
      </c>
      <c r="K9" s="1166">
        <v>0.0</v>
      </c>
      <c r="L9" s="1166">
        <v>0.0</v>
      </c>
      <c r="M9" s="1166">
        <v>0.0</v>
      </c>
      <c r="N9" s="1166">
        <v>2.0</v>
      </c>
      <c r="O9" s="1166">
        <v>0.0</v>
      </c>
      <c r="P9" s="1166">
        <v>7.0</v>
      </c>
      <c r="Q9" s="1166">
        <v>0.0</v>
      </c>
      <c r="R9" s="486"/>
      <c r="S9" s="486"/>
    </row>
    <row r="10">
      <c r="A10" s="1178">
        <v>45292.0</v>
      </c>
      <c r="B10" s="486" t="s">
        <v>1327</v>
      </c>
      <c r="C10" s="1166">
        <v>40.0</v>
      </c>
      <c r="D10" s="1166">
        <v>3.0</v>
      </c>
      <c r="E10" s="1166">
        <v>0.0</v>
      </c>
      <c r="F10" s="1166">
        <v>2.0</v>
      </c>
      <c r="G10" s="1166">
        <v>4.0</v>
      </c>
      <c r="H10" s="1166">
        <v>2.0</v>
      </c>
      <c r="I10" s="1166">
        <v>1.0</v>
      </c>
      <c r="J10" s="1166">
        <v>1.0</v>
      </c>
      <c r="K10" s="1166">
        <v>0.0</v>
      </c>
      <c r="L10" s="1166">
        <v>0.0</v>
      </c>
      <c r="M10" s="1166">
        <v>4.0</v>
      </c>
      <c r="N10" s="1166">
        <v>2.0</v>
      </c>
      <c r="O10" s="1166">
        <v>3.0</v>
      </c>
      <c r="P10" s="1166">
        <v>18.0</v>
      </c>
      <c r="Q10" s="1166">
        <v>0.0</v>
      </c>
      <c r="R10" s="486"/>
      <c r="S10" s="486"/>
    </row>
    <row r="11">
      <c r="A11" s="1178">
        <v>45292.0</v>
      </c>
      <c r="B11" s="486" t="s">
        <v>1328</v>
      </c>
      <c r="C11" s="1166">
        <v>153.0</v>
      </c>
      <c r="D11" s="1166">
        <v>0.0</v>
      </c>
      <c r="E11" s="1166">
        <v>1.0</v>
      </c>
      <c r="F11" s="1166">
        <v>49.0</v>
      </c>
      <c r="G11" s="1166">
        <v>17.0</v>
      </c>
      <c r="H11" s="1166">
        <v>3.0</v>
      </c>
      <c r="I11" s="1166">
        <v>4.0</v>
      </c>
      <c r="J11" s="1166">
        <v>0.0</v>
      </c>
      <c r="K11" s="1166">
        <v>1.0</v>
      </c>
      <c r="L11" s="1166">
        <v>0.0</v>
      </c>
      <c r="M11" s="1166">
        <v>14.0</v>
      </c>
      <c r="N11" s="1166">
        <v>5.0</v>
      </c>
      <c r="O11" s="1166">
        <v>6.0</v>
      </c>
      <c r="P11" s="1166">
        <v>52.0</v>
      </c>
      <c r="Q11" s="1166">
        <v>1.0</v>
      </c>
      <c r="R11" s="486"/>
      <c r="S11" s="486"/>
    </row>
    <row r="12">
      <c r="A12" s="1178">
        <v>45292.0</v>
      </c>
      <c r="B12" s="486" t="s">
        <v>1329</v>
      </c>
      <c r="C12" s="1166">
        <v>357.0</v>
      </c>
      <c r="D12" s="1166">
        <v>7.0</v>
      </c>
      <c r="E12" s="1166">
        <v>0.0</v>
      </c>
      <c r="F12" s="1166">
        <v>111.0</v>
      </c>
      <c r="G12" s="1166">
        <v>46.0</v>
      </c>
      <c r="H12" s="1166">
        <v>33.0</v>
      </c>
      <c r="I12" s="1166">
        <v>20.0</v>
      </c>
      <c r="J12" s="1166">
        <v>3.0</v>
      </c>
      <c r="K12" s="1166">
        <v>0.0</v>
      </c>
      <c r="L12" s="1166">
        <v>0.0</v>
      </c>
      <c r="M12" s="1166">
        <v>13.0</v>
      </c>
      <c r="N12" s="1166">
        <v>31.0</v>
      </c>
      <c r="O12" s="1166">
        <v>10.0</v>
      </c>
      <c r="P12" s="1166">
        <v>82.0</v>
      </c>
      <c r="Q12" s="1166">
        <v>1.0</v>
      </c>
      <c r="R12" s="486"/>
      <c r="S12" s="486"/>
    </row>
    <row r="13">
      <c r="A13" s="1178">
        <v>45292.0</v>
      </c>
      <c r="B13" s="486" t="s">
        <v>406</v>
      </c>
      <c r="C13" s="1166">
        <v>204.0</v>
      </c>
      <c r="D13" s="1166">
        <v>4.0</v>
      </c>
      <c r="E13" s="1166">
        <v>0.0</v>
      </c>
      <c r="F13" s="1166">
        <v>86.0</v>
      </c>
      <c r="G13" s="1166">
        <v>12.0</v>
      </c>
      <c r="H13" s="1166">
        <v>16.0</v>
      </c>
      <c r="I13" s="1166">
        <v>5.0</v>
      </c>
      <c r="J13" s="1166">
        <v>2.0</v>
      </c>
      <c r="K13" s="1166">
        <v>0.0</v>
      </c>
      <c r="L13" s="1166">
        <v>0.0</v>
      </c>
      <c r="M13" s="1166">
        <v>9.0</v>
      </c>
      <c r="N13" s="1166">
        <v>13.0</v>
      </c>
      <c r="O13" s="1166">
        <v>4.0</v>
      </c>
      <c r="P13" s="1166">
        <v>51.0</v>
      </c>
      <c r="Q13" s="1166">
        <v>1.0</v>
      </c>
      <c r="R13" s="486"/>
      <c r="S13" s="486"/>
    </row>
    <row r="14">
      <c r="A14" s="1178">
        <v>45292.0</v>
      </c>
      <c r="B14" s="486" t="s">
        <v>1330</v>
      </c>
      <c r="C14" s="1166">
        <v>187.0</v>
      </c>
      <c r="D14" s="1166">
        <v>2.0</v>
      </c>
      <c r="E14" s="1166">
        <v>0.0</v>
      </c>
      <c r="F14" s="1166">
        <v>73.0</v>
      </c>
      <c r="G14" s="1166">
        <v>25.0</v>
      </c>
      <c r="H14" s="1166">
        <v>12.0</v>
      </c>
      <c r="I14" s="1166">
        <v>10.0</v>
      </c>
      <c r="J14" s="1166">
        <v>3.0</v>
      </c>
      <c r="K14" s="1166">
        <v>1.0</v>
      </c>
      <c r="L14" s="1166">
        <v>0.0</v>
      </c>
      <c r="M14" s="1166">
        <v>6.0</v>
      </c>
      <c r="N14" s="1166">
        <v>4.0</v>
      </c>
      <c r="O14" s="1166">
        <v>8.0</v>
      </c>
      <c r="P14" s="1166">
        <v>41.0</v>
      </c>
      <c r="Q14" s="1166">
        <v>2.0</v>
      </c>
      <c r="R14" s="486"/>
      <c r="S14" s="486"/>
    </row>
    <row r="15">
      <c r="A15" s="1178">
        <v>45292.0</v>
      </c>
      <c r="B15" s="486" t="s">
        <v>767</v>
      </c>
      <c r="C15" s="1166">
        <v>166.0</v>
      </c>
      <c r="D15" s="1166">
        <v>2.0</v>
      </c>
      <c r="E15" s="1166">
        <v>0.0</v>
      </c>
      <c r="F15" s="1166">
        <v>53.0</v>
      </c>
      <c r="G15" s="1166">
        <v>13.0</v>
      </c>
      <c r="H15" s="1166">
        <v>13.0</v>
      </c>
      <c r="I15" s="1166">
        <v>14.0</v>
      </c>
      <c r="J15" s="1166">
        <v>0.0</v>
      </c>
      <c r="K15" s="1166">
        <v>0.0</v>
      </c>
      <c r="L15" s="1166">
        <v>0.0</v>
      </c>
      <c r="M15" s="1166">
        <v>7.0</v>
      </c>
      <c r="N15" s="1166">
        <v>5.0</v>
      </c>
      <c r="O15" s="1166">
        <v>2.0</v>
      </c>
      <c r="P15" s="1166">
        <v>55.0</v>
      </c>
      <c r="Q15" s="1166">
        <v>1.0</v>
      </c>
      <c r="R15" s="486"/>
      <c r="S15" s="486"/>
    </row>
    <row r="16">
      <c r="A16" s="1178">
        <v>45292.0</v>
      </c>
      <c r="B16" s="486" t="s">
        <v>408</v>
      </c>
      <c r="C16" s="1166">
        <v>3.0</v>
      </c>
      <c r="D16" s="1166">
        <v>0.0</v>
      </c>
      <c r="E16" s="1166">
        <v>0.0</v>
      </c>
      <c r="F16" s="1166">
        <v>1.0</v>
      </c>
      <c r="G16" s="1166">
        <v>1.0</v>
      </c>
      <c r="H16" s="1166">
        <v>0.0</v>
      </c>
      <c r="I16" s="1166">
        <v>0.0</v>
      </c>
      <c r="J16" s="1166">
        <v>0.0</v>
      </c>
      <c r="K16" s="1166">
        <v>0.0</v>
      </c>
      <c r="L16" s="1166">
        <v>0.0</v>
      </c>
      <c r="M16" s="1166">
        <v>0.0</v>
      </c>
      <c r="N16" s="1166">
        <v>1.0</v>
      </c>
      <c r="O16" s="1166">
        <v>0.0</v>
      </c>
      <c r="P16" s="1166">
        <v>0.0</v>
      </c>
      <c r="Q16" s="1166">
        <v>0.0</v>
      </c>
      <c r="R16" s="486"/>
      <c r="S16" s="486"/>
    </row>
    <row r="17">
      <c r="A17" s="1178">
        <v>45292.0</v>
      </c>
      <c r="B17" s="486" t="s">
        <v>1331</v>
      </c>
      <c r="C17" s="1166">
        <v>68.0</v>
      </c>
      <c r="D17" s="1166">
        <v>0.0</v>
      </c>
      <c r="E17" s="1166">
        <v>0.0</v>
      </c>
      <c r="F17" s="1166">
        <v>17.0</v>
      </c>
      <c r="G17" s="1166">
        <v>12.0</v>
      </c>
      <c r="H17" s="1166">
        <v>0.0</v>
      </c>
      <c r="I17" s="1166">
        <v>4.0</v>
      </c>
      <c r="J17" s="1166">
        <v>0.0</v>
      </c>
      <c r="K17" s="1166">
        <v>0.0</v>
      </c>
      <c r="L17" s="1166">
        <v>0.0</v>
      </c>
      <c r="M17" s="1166">
        <v>9.0</v>
      </c>
      <c r="N17" s="1166">
        <v>9.0</v>
      </c>
      <c r="O17" s="1166">
        <v>2.0</v>
      </c>
      <c r="P17" s="1166">
        <v>15.0</v>
      </c>
      <c r="Q17" s="1166">
        <v>0.0</v>
      </c>
      <c r="R17" s="486"/>
      <c r="S17" s="486"/>
    </row>
    <row r="18">
      <c r="A18" s="1178">
        <v>45292.0</v>
      </c>
      <c r="B18" s="486" t="s">
        <v>1332</v>
      </c>
      <c r="C18" s="1166">
        <v>24.0</v>
      </c>
      <c r="D18" s="1166">
        <v>0.0</v>
      </c>
      <c r="E18" s="1166">
        <v>1.0</v>
      </c>
      <c r="F18" s="1166">
        <v>8.0</v>
      </c>
      <c r="G18" s="1166">
        <v>1.0</v>
      </c>
      <c r="H18" s="1166">
        <v>1.0</v>
      </c>
      <c r="I18" s="1166">
        <v>1.0</v>
      </c>
      <c r="J18" s="1166">
        <v>2.0</v>
      </c>
      <c r="K18" s="1166">
        <v>0.0</v>
      </c>
      <c r="L18" s="1166">
        <v>0.0</v>
      </c>
      <c r="M18" s="1166">
        <v>2.0</v>
      </c>
      <c r="N18" s="1166">
        <v>0.0</v>
      </c>
      <c r="O18" s="1166">
        <v>1.0</v>
      </c>
      <c r="P18" s="1166">
        <v>7.0</v>
      </c>
      <c r="Q18" s="1166">
        <v>0.0</v>
      </c>
      <c r="R18" s="486"/>
      <c r="S18" s="486"/>
    </row>
    <row r="19">
      <c r="A19" s="1178">
        <v>45292.0</v>
      </c>
      <c r="B19" s="486" t="s">
        <v>1333</v>
      </c>
      <c r="C19" s="1166">
        <v>193.0</v>
      </c>
      <c r="D19" s="1166">
        <v>8.0</v>
      </c>
      <c r="E19" s="1166">
        <v>0.0</v>
      </c>
      <c r="F19" s="1166">
        <v>53.0</v>
      </c>
      <c r="G19" s="1166">
        <v>12.0</v>
      </c>
      <c r="H19" s="1166">
        <v>16.0</v>
      </c>
      <c r="I19" s="1166">
        <v>3.0</v>
      </c>
      <c r="J19" s="1166">
        <v>5.0</v>
      </c>
      <c r="K19" s="1166">
        <v>1.0</v>
      </c>
      <c r="L19" s="1166">
        <v>0.0</v>
      </c>
      <c r="M19" s="1166">
        <v>20.0</v>
      </c>
      <c r="N19" s="1166">
        <v>14.0</v>
      </c>
      <c r="O19" s="1166">
        <v>6.0</v>
      </c>
      <c r="P19" s="1166">
        <v>45.0</v>
      </c>
      <c r="Q19" s="1166">
        <v>2.0</v>
      </c>
      <c r="R19" s="486"/>
      <c r="S19" s="486"/>
    </row>
    <row r="20">
      <c r="A20" s="1178">
        <v>45292.0</v>
      </c>
      <c r="B20" s="486" t="s">
        <v>412</v>
      </c>
      <c r="C20" s="1166">
        <v>100.0</v>
      </c>
      <c r="D20" s="1166">
        <v>0.0</v>
      </c>
      <c r="E20" s="1166">
        <v>0.0</v>
      </c>
      <c r="F20" s="1166">
        <v>52.0</v>
      </c>
      <c r="G20" s="1166">
        <v>7.0</v>
      </c>
      <c r="H20" s="1166">
        <v>0.0</v>
      </c>
      <c r="I20" s="1166">
        <v>1.0</v>
      </c>
      <c r="J20" s="1166">
        <v>4.0</v>
      </c>
      <c r="K20" s="1166">
        <v>0.0</v>
      </c>
      <c r="L20" s="1166">
        <v>0.0</v>
      </c>
      <c r="M20" s="1166">
        <v>9.0</v>
      </c>
      <c r="N20" s="1166">
        <v>4.0</v>
      </c>
      <c r="O20" s="1166">
        <v>0.0</v>
      </c>
      <c r="P20" s="1166">
        <v>22.0</v>
      </c>
      <c r="Q20" s="1166">
        <v>0.0</v>
      </c>
      <c r="R20" s="486"/>
      <c r="S20" s="486"/>
    </row>
    <row r="21">
      <c r="A21" s="1178">
        <v>45292.0</v>
      </c>
      <c r="B21" s="486" t="s">
        <v>39</v>
      </c>
      <c r="C21" s="1166">
        <v>55.0</v>
      </c>
      <c r="D21" s="1166">
        <v>0.0</v>
      </c>
      <c r="E21" s="1166">
        <v>0.0</v>
      </c>
      <c r="F21" s="1166">
        <v>13.0</v>
      </c>
      <c r="G21" s="1166">
        <v>7.0</v>
      </c>
      <c r="H21" s="1166">
        <v>7.0</v>
      </c>
      <c r="I21" s="1166">
        <v>2.0</v>
      </c>
      <c r="J21" s="1166">
        <v>2.0</v>
      </c>
      <c r="K21" s="1166">
        <v>0.0</v>
      </c>
      <c r="L21" s="1166">
        <v>0.0</v>
      </c>
      <c r="M21" s="1166">
        <v>4.0</v>
      </c>
      <c r="N21" s="1166">
        <v>6.0</v>
      </c>
      <c r="O21" s="1166">
        <v>3.0</v>
      </c>
      <c r="P21" s="1166">
        <v>9.0</v>
      </c>
      <c r="Q21" s="1166">
        <v>0.0</v>
      </c>
      <c r="R21" s="486"/>
      <c r="S21" s="486"/>
    </row>
    <row r="22">
      <c r="A22" s="1178">
        <v>45292.0</v>
      </c>
      <c r="B22" s="486" t="s">
        <v>1334</v>
      </c>
      <c r="C22" s="1166">
        <v>15.0</v>
      </c>
      <c r="D22" s="1166">
        <v>1.0</v>
      </c>
      <c r="E22" s="1166">
        <v>0.0</v>
      </c>
      <c r="F22" s="1166">
        <v>14.0</v>
      </c>
      <c r="G22" s="1166">
        <v>0.0</v>
      </c>
      <c r="H22" s="1166">
        <v>0.0</v>
      </c>
      <c r="I22" s="1166">
        <v>0.0</v>
      </c>
      <c r="J22" s="1166">
        <v>0.0</v>
      </c>
      <c r="K22" s="1166">
        <v>0.0</v>
      </c>
      <c r="L22" s="1166">
        <v>0.0</v>
      </c>
      <c r="M22" s="1166">
        <v>0.0</v>
      </c>
      <c r="N22" s="1166">
        <v>0.0</v>
      </c>
      <c r="O22" s="1166">
        <v>0.0</v>
      </c>
      <c r="P22" s="1166">
        <v>0.0</v>
      </c>
      <c r="Q22" s="1166">
        <v>0.0</v>
      </c>
      <c r="R22" s="486"/>
      <c r="S22" s="486"/>
    </row>
    <row r="23">
      <c r="A23" s="1178">
        <v>45292.0</v>
      </c>
      <c r="B23" s="486" t="s">
        <v>43</v>
      </c>
      <c r="C23" s="1166">
        <v>22.0</v>
      </c>
      <c r="D23" s="1166">
        <v>0.0</v>
      </c>
      <c r="E23" s="1166">
        <v>0.0</v>
      </c>
      <c r="F23" s="1166">
        <v>8.0</v>
      </c>
      <c r="G23" s="1166">
        <v>1.0</v>
      </c>
      <c r="H23" s="1166">
        <v>1.0</v>
      </c>
      <c r="I23" s="1166">
        <v>1.0</v>
      </c>
      <c r="J23" s="1166">
        <v>0.0</v>
      </c>
      <c r="K23" s="1166">
        <v>0.0</v>
      </c>
      <c r="L23" s="1166">
        <v>0.0</v>
      </c>
      <c r="M23" s="1166">
        <v>0.0</v>
      </c>
      <c r="N23" s="1166">
        <v>3.0</v>
      </c>
      <c r="O23" s="1166">
        <v>2.0</v>
      </c>
      <c r="P23" s="1166">
        <v>6.0</v>
      </c>
      <c r="Q23" s="1166">
        <v>0.0</v>
      </c>
      <c r="R23" s="486"/>
      <c r="S23" s="486"/>
    </row>
    <row r="24">
      <c r="A24" s="1178">
        <v>45292.0</v>
      </c>
      <c r="B24" s="486" t="s">
        <v>156</v>
      </c>
      <c r="C24" s="1166">
        <v>223.0</v>
      </c>
      <c r="D24" s="1166">
        <v>5.0</v>
      </c>
      <c r="E24" s="1166">
        <v>0.0</v>
      </c>
      <c r="F24" s="1166">
        <v>87.0</v>
      </c>
      <c r="G24" s="1166">
        <v>20.0</v>
      </c>
      <c r="H24" s="1166">
        <v>9.0</v>
      </c>
      <c r="I24" s="1166">
        <v>5.0</v>
      </c>
      <c r="J24" s="1166">
        <v>4.0</v>
      </c>
      <c r="K24" s="1166">
        <v>1.0</v>
      </c>
      <c r="L24" s="1166">
        <v>0.0</v>
      </c>
      <c r="M24" s="1166">
        <v>5.0</v>
      </c>
      <c r="N24" s="1166">
        <v>17.0</v>
      </c>
      <c r="O24" s="1166">
        <v>0.0</v>
      </c>
      <c r="P24" s="1166">
        <v>70.0</v>
      </c>
      <c r="Q24" s="1166">
        <v>0.0</v>
      </c>
      <c r="R24" s="486"/>
      <c r="S24" s="486"/>
    </row>
    <row r="25">
      <c r="A25" s="1178">
        <v>45292.0</v>
      </c>
      <c r="B25" s="486" t="s">
        <v>1335</v>
      </c>
      <c r="C25" s="1166">
        <v>98.0</v>
      </c>
      <c r="D25" s="1166">
        <v>2.0</v>
      </c>
      <c r="E25" s="1166">
        <v>0.0</v>
      </c>
      <c r="F25" s="1166">
        <v>27.0</v>
      </c>
      <c r="G25" s="1166">
        <v>4.0</v>
      </c>
      <c r="H25" s="1166">
        <v>5.0</v>
      </c>
      <c r="I25" s="1166">
        <v>6.0</v>
      </c>
      <c r="J25" s="1166">
        <v>0.0</v>
      </c>
      <c r="K25" s="1166">
        <v>0.0</v>
      </c>
      <c r="L25" s="1166">
        <v>0.0</v>
      </c>
      <c r="M25" s="1166">
        <v>13.0</v>
      </c>
      <c r="N25" s="1166">
        <v>1.0</v>
      </c>
      <c r="O25" s="1166">
        <v>2.0</v>
      </c>
      <c r="P25" s="1166">
        <v>34.0</v>
      </c>
      <c r="Q25" s="1166">
        <v>4.0</v>
      </c>
      <c r="R25" s="486"/>
      <c r="S25" s="486"/>
    </row>
    <row r="26">
      <c r="A26" s="1178">
        <v>45292.0</v>
      </c>
      <c r="B26" s="486" t="s">
        <v>1336</v>
      </c>
      <c r="C26" s="1166">
        <v>125.0</v>
      </c>
      <c r="D26" s="1166">
        <v>0.0</v>
      </c>
      <c r="E26" s="1166">
        <v>0.0</v>
      </c>
      <c r="F26" s="1166">
        <v>54.0</v>
      </c>
      <c r="G26" s="1166">
        <v>17.0</v>
      </c>
      <c r="H26" s="1166">
        <v>2.0</v>
      </c>
      <c r="I26" s="1166">
        <v>8.0</v>
      </c>
      <c r="J26" s="1166">
        <v>0.0</v>
      </c>
      <c r="K26" s="1166">
        <v>0.0</v>
      </c>
      <c r="L26" s="1166">
        <v>0.0</v>
      </c>
      <c r="M26" s="1166">
        <v>12.0</v>
      </c>
      <c r="N26" s="1166">
        <v>10.0</v>
      </c>
      <c r="O26" s="1166">
        <v>0.0</v>
      </c>
      <c r="P26" s="1166">
        <v>20.0</v>
      </c>
      <c r="Q26" s="1166">
        <v>2.0</v>
      </c>
      <c r="R26" s="486"/>
      <c r="S26" s="486"/>
    </row>
    <row r="27">
      <c r="A27" s="1178">
        <v>45292.0</v>
      </c>
      <c r="B27" s="486" t="s">
        <v>552</v>
      </c>
      <c r="C27" s="1166">
        <v>484.0</v>
      </c>
      <c r="D27" s="1166">
        <v>1.0</v>
      </c>
      <c r="E27" s="1166">
        <v>1.0</v>
      </c>
      <c r="F27" s="1166">
        <v>139.0</v>
      </c>
      <c r="G27" s="1166">
        <v>43.0</v>
      </c>
      <c r="H27" s="1166">
        <v>36.0</v>
      </c>
      <c r="I27" s="1166">
        <v>24.0</v>
      </c>
      <c r="J27" s="1166">
        <v>5.0</v>
      </c>
      <c r="K27" s="1166">
        <v>6.0</v>
      </c>
      <c r="L27" s="1166">
        <v>0.0</v>
      </c>
      <c r="M27" s="1166">
        <v>34.0</v>
      </c>
      <c r="N27" s="1166">
        <v>47.0</v>
      </c>
      <c r="O27" s="1166">
        <v>24.0</v>
      </c>
      <c r="P27" s="1166">
        <v>118.0</v>
      </c>
      <c r="Q27" s="1166">
        <v>3.0</v>
      </c>
      <c r="R27" s="486"/>
      <c r="S27" s="486"/>
    </row>
    <row r="28">
      <c r="A28" s="1178">
        <v>45292.0</v>
      </c>
      <c r="B28" s="486" t="s">
        <v>1337</v>
      </c>
      <c r="C28" s="1166">
        <v>14.0</v>
      </c>
      <c r="D28" s="1166">
        <v>1.0</v>
      </c>
      <c r="E28" s="1166">
        <v>0.0</v>
      </c>
      <c r="F28" s="1166">
        <v>5.0</v>
      </c>
      <c r="G28" s="1166">
        <v>0.0</v>
      </c>
      <c r="H28" s="1166">
        <v>0.0</v>
      </c>
      <c r="I28" s="1166">
        <v>0.0</v>
      </c>
      <c r="J28" s="1166">
        <v>0.0</v>
      </c>
      <c r="K28" s="1166">
        <v>0.0</v>
      </c>
      <c r="L28" s="1166">
        <v>0.0</v>
      </c>
      <c r="M28" s="1166">
        <v>1.0</v>
      </c>
      <c r="N28" s="1166">
        <v>2.0</v>
      </c>
      <c r="O28" s="1166">
        <v>0.0</v>
      </c>
      <c r="P28" s="1166">
        <v>5.0</v>
      </c>
      <c r="Q28" s="1166">
        <v>0.0</v>
      </c>
      <c r="R28" s="486"/>
      <c r="S28" s="486"/>
    </row>
    <row r="29">
      <c r="A29" s="1178">
        <v>45292.0</v>
      </c>
      <c r="B29" s="486" t="s">
        <v>1338</v>
      </c>
      <c r="C29" s="1166">
        <v>35.0</v>
      </c>
      <c r="D29" s="1166">
        <v>0.0</v>
      </c>
      <c r="E29" s="1166">
        <v>0.0</v>
      </c>
      <c r="F29" s="1166">
        <v>16.0</v>
      </c>
      <c r="G29" s="1166">
        <v>1.0</v>
      </c>
      <c r="H29" s="1166">
        <v>0.0</v>
      </c>
      <c r="I29" s="1166">
        <v>0.0</v>
      </c>
      <c r="J29" s="1166">
        <v>0.0</v>
      </c>
      <c r="K29" s="1166">
        <v>1.0</v>
      </c>
      <c r="L29" s="1166">
        <v>0.0</v>
      </c>
      <c r="M29" s="1166">
        <v>3.0</v>
      </c>
      <c r="N29" s="1166">
        <v>1.0</v>
      </c>
      <c r="O29" s="1166">
        <v>3.0</v>
      </c>
      <c r="P29" s="1166">
        <v>10.0</v>
      </c>
      <c r="Q29" s="1166">
        <v>0.0</v>
      </c>
      <c r="R29" s="486"/>
      <c r="S29" s="486"/>
    </row>
    <row r="30">
      <c r="A30" s="1178">
        <v>45292.0</v>
      </c>
      <c r="B30" s="486" t="s">
        <v>1339</v>
      </c>
      <c r="C30" s="1166">
        <v>164.0</v>
      </c>
      <c r="D30" s="1166">
        <v>6.0</v>
      </c>
      <c r="E30" s="1166">
        <v>0.0</v>
      </c>
      <c r="F30" s="1166">
        <v>83.0</v>
      </c>
      <c r="G30" s="1166">
        <v>25.0</v>
      </c>
      <c r="H30" s="1166">
        <v>2.0</v>
      </c>
      <c r="I30" s="1166">
        <v>11.0</v>
      </c>
      <c r="J30" s="1166">
        <v>3.0</v>
      </c>
      <c r="K30" s="1166">
        <v>1.0</v>
      </c>
      <c r="L30" s="1166">
        <v>0.0</v>
      </c>
      <c r="M30" s="1166">
        <v>3.0</v>
      </c>
      <c r="N30" s="1166">
        <v>7.0</v>
      </c>
      <c r="O30" s="1166">
        <v>4.0</v>
      </c>
      <c r="P30" s="1166">
        <v>17.0</v>
      </c>
      <c r="Q30" s="1166">
        <v>2.0</v>
      </c>
      <c r="R30" s="486"/>
      <c r="S30" s="486"/>
    </row>
    <row r="31">
      <c r="A31" s="1178">
        <v>45292.0</v>
      </c>
      <c r="B31" s="486" t="s">
        <v>1340</v>
      </c>
      <c r="C31" s="1166">
        <v>42.0</v>
      </c>
      <c r="D31" s="1166">
        <v>0.0</v>
      </c>
      <c r="E31" s="1166">
        <v>0.0</v>
      </c>
      <c r="F31" s="1166">
        <v>22.0</v>
      </c>
      <c r="G31" s="1166">
        <v>2.0</v>
      </c>
      <c r="H31" s="1166">
        <v>2.0</v>
      </c>
      <c r="I31" s="1166">
        <v>2.0</v>
      </c>
      <c r="J31" s="1166">
        <v>0.0</v>
      </c>
      <c r="K31" s="1166">
        <v>0.0</v>
      </c>
      <c r="L31" s="1166">
        <v>0.0</v>
      </c>
      <c r="M31" s="1166">
        <v>3.0</v>
      </c>
      <c r="N31" s="1166">
        <v>2.0</v>
      </c>
      <c r="O31" s="1166">
        <v>2.0</v>
      </c>
      <c r="P31" s="1166">
        <v>7.0</v>
      </c>
      <c r="Q31" s="1166">
        <v>0.0</v>
      </c>
      <c r="R31" s="486"/>
      <c r="S31" s="486"/>
    </row>
    <row r="32">
      <c r="A32" s="1178">
        <v>45292.0</v>
      </c>
      <c r="B32" s="486" t="s">
        <v>1341</v>
      </c>
      <c r="C32" s="1166">
        <v>21.0</v>
      </c>
      <c r="D32" s="1166">
        <v>0.0</v>
      </c>
      <c r="E32" s="1166">
        <v>0.0</v>
      </c>
      <c r="F32" s="1166">
        <v>4.0</v>
      </c>
      <c r="G32" s="1166">
        <v>1.0</v>
      </c>
      <c r="H32" s="1166">
        <v>3.0</v>
      </c>
      <c r="I32" s="1166">
        <v>6.0</v>
      </c>
      <c r="J32" s="1166">
        <v>1.0</v>
      </c>
      <c r="K32" s="1166">
        <v>0.0</v>
      </c>
      <c r="L32" s="1166">
        <v>0.0</v>
      </c>
      <c r="M32" s="1166">
        <v>2.0</v>
      </c>
      <c r="N32" s="1166">
        <v>1.0</v>
      </c>
      <c r="O32" s="1166">
        <v>1.0</v>
      </c>
      <c r="P32" s="1166">
        <v>2.0</v>
      </c>
      <c r="Q32" s="1166">
        <v>0.0</v>
      </c>
      <c r="R32" s="486"/>
      <c r="S32" s="486"/>
    </row>
    <row r="33">
      <c r="A33" s="1178">
        <v>45292.0</v>
      </c>
      <c r="B33" s="486" t="s">
        <v>1342</v>
      </c>
      <c r="C33" s="1166">
        <v>273.0</v>
      </c>
      <c r="D33" s="1166">
        <v>8.0</v>
      </c>
      <c r="E33" s="1166">
        <v>8.0</v>
      </c>
      <c r="F33" s="1166">
        <v>79.0</v>
      </c>
      <c r="G33" s="1166">
        <v>37.0</v>
      </c>
      <c r="H33" s="1166">
        <v>8.0</v>
      </c>
      <c r="I33" s="1166">
        <v>6.0</v>
      </c>
      <c r="J33" s="1166">
        <v>6.0</v>
      </c>
      <c r="K33" s="1166">
        <v>4.0</v>
      </c>
      <c r="L33" s="1166">
        <v>0.0</v>
      </c>
      <c r="M33" s="1166">
        <v>1.0</v>
      </c>
      <c r="N33" s="1166">
        <v>23.0</v>
      </c>
      <c r="O33" s="1166">
        <v>4.0</v>
      </c>
      <c r="P33" s="1166">
        <v>82.0</v>
      </c>
      <c r="Q33" s="1166">
        <v>5.0</v>
      </c>
      <c r="R33" s="486"/>
      <c r="S33" s="486"/>
    </row>
    <row r="34">
      <c r="A34" s="1178">
        <v>45292.0</v>
      </c>
      <c r="B34" s="486" t="s">
        <v>1343</v>
      </c>
      <c r="C34" s="1166">
        <v>48.0</v>
      </c>
      <c r="D34" s="1166">
        <v>0.0</v>
      </c>
      <c r="E34" s="1166">
        <v>0.0</v>
      </c>
      <c r="F34" s="1166">
        <v>15.0</v>
      </c>
      <c r="G34" s="1166">
        <v>1.0</v>
      </c>
      <c r="H34" s="1166">
        <v>1.0</v>
      </c>
      <c r="I34" s="1166">
        <v>1.0</v>
      </c>
      <c r="J34" s="1166">
        <v>2.0</v>
      </c>
      <c r="K34" s="1166">
        <v>0.0</v>
      </c>
      <c r="L34" s="1166">
        <v>0.0</v>
      </c>
      <c r="M34" s="1166">
        <v>3.0</v>
      </c>
      <c r="N34" s="1166">
        <v>1.0</v>
      </c>
      <c r="O34" s="1166">
        <v>0.0</v>
      </c>
      <c r="P34" s="1166">
        <v>18.0</v>
      </c>
      <c r="Q34" s="1166">
        <v>0.0</v>
      </c>
      <c r="R34" s="486"/>
      <c r="S34" s="486"/>
    </row>
    <row r="35">
      <c r="A35" s="1178">
        <v>45292.0</v>
      </c>
      <c r="B35" s="486" t="s">
        <v>435</v>
      </c>
      <c r="C35" s="1166">
        <v>239.0</v>
      </c>
      <c r="D35" s="1166">
        <v>4.0</v>
      </c>
      <c r="E35" s="1166">
        <v>0.0</v>
      </c>
      <c r="F35" s="1166">
        <v>103.0</v>
      </c>
      <c r="G35" s="1166">
        <v>35.0</v>
      </c>
      <c r="H35" s="1166">
        <v>20.0</v>
      </c>
      <c r="I35" s="1166">
        <v>13.0</v>
      </c>
      <c r="J35" s="1166">
        <v>6.0</v>
      </c>
      <c r="K35" s="1166">
        <v>0.0</v>
      </c>
      <c r="L35" s="1166">
        <v>0.0</v>
      </c>
      <c r="M35" s="1166">
        <v>7.0</v>
      </c>
      <c r="N35" s="1166">
        <v>13.0</v>
      </c>
      <c r="O35" s="1166">
        <v>3.0</v>
      </c>
      <c r="P35" s="1166">
        <v>30.0</v>
      </c>
      <c r="Q35" s="1166">
        <v>0.0</v>
      </c>
      <c r="R35" s="486"/>
      <c r="S35" s="486"/>
    </row>
    <row r="36">
      <c r="A36" s="1178">
        <v>45292.0</v>
      </c>
      <c r="B36" s="486" t="s">
        <v>59</v>
      </c>
      <c r="C36" s="1166">
        <v>51.0</v>
      </c>
      <c r="D36" s="1166">
        <v>0.0</v>
      </c>
      <c r="E36" s="1166">
        <v>0.0</v>
      </c>
      <c r="F36" s="1166">
        <v>21.0</v>
      </c>
      <c r="G36" s="1166">
        <v>6.0</v>
      </c>
      <c r="H36" s="1166">
        <v>2.0</v>
      </c>
      <c r="I36" s="1166">
        <v>2.0</v>
      </c>
      <c r="J36" s="1166">
        <v>0.0</v>
      </c>
      <c r="K36" s="1166">
        <v>0.0</v>
      </c>
      <c r="L36" s="1166">
        <v>0.0</v>
      </c>
      <c r="M36" s="1166">
        <v>4.0</v>
      </c>
      <c r="N36" s="1166">
        <v>1.0</v>
      </c>
      <c r="O36" s="1166">
        <v>1.0</v>
      </c>
      <c r="P36" s="1166">
        <v>13.0</v>
      </c>
      <c r="Q36" s="1166">
        <v>0.0</v>
      </c>
      <c r="R36" s="486"/>
      <c r="S36" s="486"/>
    </row>
    <row r="37">
      <c r="A37" s="1178">
        <v>45292.0</v>
      </c>
      <c r="B37" s="486" t="s">
        <v>1344</v>
      </c>
      <c r="C37" s="1166">
        <v>409.0</v>
      </c>
      <c r="D37" s="1166">
        <v>0.0</v>
      </c>
      <c r="E37" s="1166">
        <v>0.0</v>
      </c>
      <c r="F37" s="1166">
        <v>193.0</v>
      </c>
      <c r="G37" s="1166">
        <v>66.0</v>
      </c>
      <c r="H37" s="1166">
        <v>16.0</v>
      </c>
      <c r="I37" s="1166">
        <v>26.0</v>
      </c>
      <c r="J37" s="1166">
        <v>5.0</v>
      </c>
      <c r="K37" s="1166">
        <v>1.0</v>
      </c>
      <c r="L37" s="1166">
        <v>0.0</v>
      </c>
      <c r="M37" s="1166">
        <v>7.0</v>
      </c>
      <c r="N37" s="1166">
        <v>27.0</v>
      </c>
      <c r="O37" s="1166">
        <v>13.0</v>
      </c>
      <c r="P37" s="1166">
        <v>48.0</v>
      </c>
      <c r="Q37" s="1166">
        <v>6.0</v>
      </c>
      <c r="R37" s="486"/>
      <c r="S37" s="486"/>
    </row>
    <row r="38">
      <c r="A38" s="1178">
        <v>45292.0</v>
      </c>
      <c r="B38" s="486" t="s">
        <v>1345</v>
      </c>
      <c r="C38" s="1166">
        <v>3.0</v>
      </c>
      <c r="D38" s="1166">
        <v>0.0</v>
      </c>
      <c r="E38" s="1166">
        <v>0.0</v>
      </c>
      <c r="F38" s="1166">
        <v>0.0</v>
      </c>
      <c r="G38" s="1166">
        <v>0.0</v>
      </c>
      <c r="H38" s="1166">
        <v>0.0</v>
      </c>
      <c r="I38" s="1166">
        <v>0.0</v>
      </c>
      <c r="J38" s="1166">
        <v>0.0</v>
      </c>
      <c r="K38" s="1166">
        <v>0.0</v>
      </c>
      <c r="L38" s="1166">
        <v>0.0</v>
      </c>
      <c r="M38" s="1166">
        <v>0.0</v>
      </c>
      <c r="N38" s="1166">
        <v>0.0</v>
      </c>
      <c r="O38" s="1166">
        <v>0.0</v>
      </c>
      <c r="P38" s="1166">
        <v>3.0</v>
      </c>
      <c r="Q38" s="1166">
        <v>0.0</v>
      </c>
      <c r="R38" s="486"/>
      <c r="S38" s="486"/>
    </row>
    <row r="39">
      <c r="A39" s="1178">
        <v>45292.0</v>
      </c>
      <c r="B39" s="486" t="s">
        <v>135</v>
      </c>
      <c r="C39" s="1166">
        <v>30.0</v>
      </c>
      <c r="D39" s="1166">
        <v>2.0</v>
      </c>
      <c r="E39" s="1166">
        <v>0.0</v>
      </c>
      <c r="F39" s="1166">
        <v>7.0</v>
      </c>
      <c r="G39" s="1166">
        <v>5.0</v>
      </c>
      <c r="H39" s="1166">
        <v>1.0</v>
      </c>
      <c r="I39" s="1166">
        <v>1.0</v>
      </c>
      <c r="J39" s="1166">
        <v>0.0</v>
      </c>
      <c r="K39" s="1166">
        <v>0.0</v>
      </c>
      <c r="L39" s="1166">
        <v>0.0</v>
      </c>
      <c r="M39" s="1166">
        <v>3.0</v>
      </c>
      <c r="N39" s="1166">
        <v>2.0</v>
      </c>
      <c r="O39" s="1166">
        <v>5.0</v>
      </c>
      <c r="P39" s="1166">
        <v>4.0</v>
      </c>
      <c r="Q39" s="1166">
        <v>0.0</v>
      </c>
      <c r="R39" s="486"/>
      <c r="S39" s="486"/>
    </row>
    <row r="40">
      <c r="A40" s="1178">
        <v>45292.0</v>
      </c>
      <c r="B40" s="486" t="s">
        <v>1346</v>
      </c>
      <c r="C40" s="1166">
        <v>29.0</v>
      </c>
      <c r="D40" s="1166">
        <v>0.0</v>
      </c>
      <c r="E40" s="1166">
        <v>0.0</v>
      </c>
      <c r="F40" s="1166">
        <v>10.0</v>
      </c>
      <c r="G40" s="1166">
        <v>1.0</v>
      </c>
      <c r="H40" s="1166">
        <v>6.0</v>
      </c>
      <c r="I40" s="1166">
        <v>4.0</v>
      </c>
      <c r="J40" s="1166">
        <v>1.0</v>
      </c>
      <c r="K40" s="1166">
        <v>1.0</v>
      </c>
      <c r="L40" s="1166">
        <v>0.0</v>
      </c>
      <c r="M40" s="1166">
        <v>0.0</v>
      </c>
      <c r="N40" s="1166">
        <v>0.0</v>
      </c>
      <c r="O40" s="1166">
        <v>0.0</v>
      </c>
      <c r="P40" s="1166">
        <v>4.0</v>
      </c>
      <c r="Q40" s="1166">
        <v>1.0</v>
      </c>
      <c r="R40" s="486"/>
      <c r="S40" s="486"/>
    </row>
    <row r="41">
      <c r="A41" s="1178">
        <v>45292.0</v>
      </c>
      <c r="B41" s="486" t="s">
        <v>61</v>
      </c>
      <c r="C41" s="1166">
        <v>41.0</v>
      </c>
      <c r="D41" s="1166">
        <v>1.0</v>
      </c>
      <c r="E41" s="1166">
        <v>0.0</v>
      </c>
      <c r="F41" s="1166">
        <v>11.0</v>
      </c>
      <c r="G41" s="1166">
        <v>4.0</v>
      </c>
      <c r="H41" s="1166">
        <v>1.0</v>
      </c>
      <c r="I41" s="1166">
        <v>0.0</v>
      </c>
      <c r="J41" s="1166">
        <v>0.0</v>
      </c>
      <c r="K41" s="1166">
        <v>0.0</v>
      </c>
      <c r="L41" s="1166">
        <v>0.0</v>
      </c>
      <c r="M41" s="1166">
        <v>0.0</v>
      </c>
      <c r="N41" s="1166">
        <v>3.0</v>
      </c>
      <c r="O41" s="1166">
        <v>0.0</v>
      </c>
      <c r="P41" s="1166">
        <v>20.0</v>
      </c>
      <c r="Q41" s="1166">
        <v>0.0</v>
      </c>
      <c r="R41" s="486"/>
      <c r="S41" s="486"/>
    </row>
    <row r="42">
      <c r="A42" s="1178">
        <v>45292.0</v>
      </c>
      <c r="B42" s="486" t="s">
        <v>1347</v>
      </c>
      <c r="C42" s="1166">
        <v>604.0</v>
      </c>
      <c r="D42" s="1166">
        <v>0.0</v>
      </c>
      <c r="E42" s="1166">
        <v>0.0</v>
      </c>
      <c r="F42" s="1166">
        <v>314.0</v>
      </c>
      <c r="G42" s="1166">
        <v>40.0</v>
      </c>
      <c r="H42" s="1166">
        <v>55.0</v>
      </c>
      <c r="I42" s="1166">
        <v>19.0</v>
      </c>
      <c r="J42" s="1166">
        <v>11.0</v>
      </c>
      <c r="K42" s="1166">
        <v>3.0</v>
      </c>
      <c r="L42" s="1166">
        <v>0.0</v>
      </c>
      <c r="M42" s="1166">
        <v>52.0</v>
      </c>
      <c r="N42" s="1166">
        <v>21.0</v>
      </c>
      <c r="O42" s="1166">
        <v>16.0</v>
      </c>
      <c r="P42" s="1166">
        <v>54.0</v>
      </c>
      <c r="Q42" s="1166">
        <v>6.0</v>
      </c>
      <c r="R42" s="486"/>
      <c r="S42" s="486"/>
    </row>
    <row r="43">
      <c r="A43" s="1178">
        <v>45292.0</v>
      </c>
      <c r="B43" s="486" t="s">
        <v>1348</v>
      </c>
      <c r="C43" s="1166">
        <v>34.0</v>
      </c>
      <c r="D43" s="1166">
        <v>0.0</v>
      </c>
      <c r="E43" s="1166">
        <v>0.0</v>
      </c>
      <c r="F43" s="1166">
        <v>14.0</v>
      </c>
      <c r="G43" s="1166">
        <v>0.0</v>
      </c>
      <c r="H43" s="1166">
        <v>2.0</v>
      </c>
      <c r="I43" s="1166">
        <v>1.0</v>
      </c>
      <c r="J43" s="1166">
        <v>0.0</v>
      </c>
      <c r="K43" s="1166">
        <v>0.0</v>
      </c>
      <c r="L43" s="1166">
        <v>0.0</v>
      </c>
      <c r="M43" s="1166">
        <v>9.0</v>
      </c>
      <c r="N43" s="1166">
        <v>6.0</v>
      </c>
      <c r="O43" s="1166">
        <v>0.0</v>
      </c>
      <c r="P43" s="1166">
        <v>2.0</v>
      </c>
      <c r="Q43" s="1166">
        <v>0.0</v>
      </c>
      <c r="R43" s="486"/>
      <c r="S43" s="486"/>
    </row>
    <row r="44">
      <c r="A44" s="1178">
        <v>45292.0</v>
      </c>
      <c r="B44" s="486" t="s">
        <v>1349</v>
      </c>
      <c r="C44" s="1166">
        <v>225.0</v>
      </c>
      <c r="D44" s="1166">
        <v>3.0</v>
      </c>
      <c r="E44" s="1166">
        <v>0.0</v>
      </c>
      <c r="F44" s="1166">
        <v>77.0</v>
      </c>
      <c r="G44" s="1166">
        <v>36.0</v>
      </c>
      <c r="H44" s="1166">
        <v>10.0</v>
      </c>
      <c r="I44" s="1166">
        <v>12.0</v>
      </c>
      <c r="J44" s="1166">
        <v>4.0</v>
      </c>
      <c r="K44" s="1166">
        <v>0.0</v>
      </c>
      <c r="L44" s="1166">
        <v>0.0</v>
      </c>
      <c r="M44" s="1166">
        <v>9.0</v>
      </c>
      <c r="N44" s="1166">
        <v>8.0</v>
      </c>
      <c r="O44" s="1166">
        <v>2.0</v>
      </c>
      <c r="P44" s="1166">
        <v>61.0</v>
      </c>
      <c r="Q44" s="1166">
        <v>1.0</v>
      </c>
      <c r="R44" s="486"/>
      <c r="S44" s="486"/>
    </row>
    <row r="45">
      <c r="A45" s="1178">
        <v>45292.0</v>
      </c>
      <c r="B45" s="486" t="s">
        <v>1350</v>
      </c>
      <c r="C45" s="1166">
        <v>133.0</v>
      </c>
      <c r="D45" s="1166">
        <v>0.0</v>
      </c>
      <c r="E45" s="1166">
        <v>0.0</v>
      </c>
      <c r="F45" s="1166">
        <v>39.0</v>
      </c>
      <c r="G45" s="1166">
        <v>22.0</v>
      </c>
      <c r="H45" s="1166">
        <v>17.0</v>
      </c>
      <c r="I45" s="1166">
        <v>21.0</v>
      </c>
      <c r="J45" s="1166">
        <v>0.0</v>
      </c>
      <c r="K45" s="1166">
        <v>0.0</v>
      </c>
      <c r="L45" s="1166">
        <v>0.0</v>
      </c>
      <c r="M45" s="1166">
        <v>5.0</v>
      </c>
      <c r="N45" s="1166">
        <v>8.0</v>
      </c>
      <c r="O45" s="1166">
        <v>5.0</v>
      </c>
      <c r="P45" s="1166">
        <v>16.0</v>
      </c>
      <c r="Q45" s="1166">
        <v>0.0</v>
      </c>
      <c r="R45" s="486"/>
      <c r="S45" s="486"/>
    </row>
    <row r="46">
      <c r="A46" s="1178">
        <v>45292.0</v>
      </c>
      <c r="B46" s="486" t="s">
        <v>561</v>
      </c>
      <c r="C46" s="1166">
        <v>122.0</v>
      </c>
      <c r="D46" s="1166">
        <v>5.0</v>
      </c>
      <c r="E46" s="1166">
        <v>0.0</v>
      </c>
      <c r="F46" s="1166">
        <v>43.0</v>
      </c>
      <c r="G46" s="1166">
        <v>15.0</v>
      </c>
      <c r="H46" s="1166">
        <v>1.0</v>
      </c>
      <c r="I46" s="1166">
        <v>8.0</v>
      </c>
      <c r="J46" s="1166">
        <v>2.0</v>
      </c>
      <c r="K46" s="1166">
        <v>0.0</v>
      </c>
      <c r="L46" s="1166">
        <v>0.0</v>
      </c>
      <c r="M46" s="1166">
        <v>9.0</v>
      </c>
      <c r="N46" s="1166">
        <v>12.0</v>
      </c>
      <c r="O46" s="1166">
        <v>1.0</v>
      </c>
      <c r="P46" s="1166">
        <v>25.0</v>
      </c>
      <c r="Q46" s="1166">
        <v>1.0</v>
      </c>
      <c r="R46" s="486"/>
      <c r="S46" s="486"/>
    </row>
    <row r="47">
      <c r="A47" s="1178">
        <v>45292.0</v>
      </c>
      <c r="B47" s="486" t="s">
        <v>1351</v>
      </c>
      <c r="C47" s="1166">
        <v>5.0</v>
      </c>
      <c r="D47" s="1166">
        <v>0.0</v>
      </c>
      <c r="E47" s="1166">
        <v>0.0</v>
      </c>
      <c r="F47" s="1166">
        <v>2.0</v>
      </c>
      <c r="G47" s="1166">
        <v>0.0</v>
      </c>
      <c r="H47" s="1166">
        <v>0.0</v>
      </c>
      <c r="I47" s="1166">
        <v>1.0</v>
      </c>
      <c r="J47" s="1166">
        <v>0.0</v>
      </c>
      <c r="K47" s="1166">
        <v>0.0</v>
      </c>
      <c r="L47" s="1166">
        <v>0.0</v>
      </c>
      <c r="M47" s="1166">
        <v>0.0</v>
      </c>
      <c r="N47" s="1166">
        <v>2.0</v>
      </c>
      <c r="O47" s="1166">
        <v>0.0</v>
      </c>
      <c r="P47" s="1166">
        <v>0.0</v>
      </c>
      <c r="Q47" s="1166">
        <v>0.0</v>
      </c>
      <c r="R47" s="486"/>
      <c r="S47" s="486"/>
    </row>
    <row r="48">
      <c r="A48" s="1178">
        <v>45292.0</v>
      </c>
      <c r="B48" s="486" t="s">
        <v>1352</v>
      </c>
      <c r="C48" s="1166">
        <v>71.0</v>
      </c>
      <c r="D48" s="1166">
        <v>0.0</v>
      </c>
      <c r="E48" s="1166">
        <v>0.0</v>
      </c>
      <c r="F48" s="1166">
        <v>8.0</v>
      </c>
      <c r="G48" s="1166">
        <v>7.0</v>
      </c>
      <c r="H48" s="1166">
        <v>3.0</v>
      </c>
      <c r="I48" s="1166">
        <v>3.0</v>
      </c>
      <c r="J48" s="1166">
        <v>2.0</v>
      </c>
      <c r="K48" s="1166">
        <v>0.0</v>
      </c>
      <c r="L48" s="1166">
        <v>0.0</v>
      </c>
      <c r="M48" s="1166">
        <v>3.0</v>
      </c>
      <c r="N48" s="1166">
        <v>2.0</v>
      </c>
      <c r="O48" s="1166">
        <v>7.0</v>
      </c>
      <c r="P48" s="1166">
        <v>36.0</v>
      </c>
      <c r="Q48" s="1166">
        <v>0.0</v>
      </c>
      <c r="R48" s="486"/>
      <c r="S48" s="486"/>
    </row>
    <row r="49">
      <c r="A49" s="1178">
        <v>45292.0</v>
      </c>
      <c r="B49" s="486" t="s">
        <v>1353</v>
      </c>
      <c r="C49" s="1166">
        <v>6.0</v>
      </c>
      <c r="D49" s="1166">
        <v>0.0</v>
      </c>
      <c r="E49" s="1166">
        <v>0.0</v>
      </c>
      <c r="F49" s="1166">
        <v>0.0</v>
      </c>
      <c r="G49" s="1166">
        <v>1.0</v>
      </c>
      <c r="H49" s="1166">
        <v>0.0</v>
      </c>
      <c r="I49" s="1166">
        <v>0.0</v>
      </c>
      <c r="J49" s="1166">
        <v>1.0</v>
      </c>
      <c r="K49" s="1166">
        <v>0.0</v>
      </c>
      <c r="L49" s="1166">
        <v>0.0</v>
      </c>
      <c r="M49" s="1166">
        <v>0.0</v>
      </c>
      <c r="N49" s="1166">
        <v>1.0</v>
      </c>
      <c r="O49" s="1166">
        <v>0.0</v>
      </c>
      <c r="P49" s="1166">
        <v>3.0</v>
      </c>
      <c r="Q49" s="1166">
        <v>0.0</v>
      </c>
      <c r="R49" s="486"/>
      <c r="S49" s="486"/>
    </row>
    <row r="50">
      <c r="A50" s="1178">
        <v>45292.0</v>
      </c>
      <c r="B50" s="486" t="s">
        <v>1354</v>
      </c>
      <c r="C50" s="1166">
        <v>120.0</v>
      </c>
      <c r="D50" s="1166">
        <v>5.0</v>
      </c>
      <c r="E50" s="1166">
        <v>0.0</v>
      </c>
      <c r="F50" s="1166">
        <v>56.0</v>
      </c>
      <c r="G50" s="1166">
        <v>10.0</v>
      </c>
      <c r="H50" s="1166">
        <v>1.0</v>
      </c>
      <c r="I50" s="1166">
        <v>4.0</v>
      </c>
      <c r="J50" s="1166">
        <v>0.0</v>
      </c>
      <c r="K50" s="1166">
        <v>0.0</v>
      </c>
      <c r="L50" s="1166">
        <v>0.0</v>
      </c>
      <c r="M50" s="1166">
        <v>7.0</v>
      </c>
      <c r="N50" s="1166">
        <v>2.0</v>
      </c>
      <c r="O50" s="1166">
        <v>2.0</v>
      </c>
      <c r="P50" s="1166">
        <v>32.0</v>
      </c>
      <c r="Q50" s="1166">
        <v>0.0</v>
      </c>
      <c r="R50" s="486"/>
      <c r="S50" s="486"/>
    </row>
    <row r="51">
      <c r="A51" s="1178">
        <v>45292.0</v>
      </c>
      <c r="B51" s="486" t="s">
        <v>65</v>
      </c>
      <c r="C51" s="1166">
        <v>88.0</v>
      </c>
      <c r="D51" s="1166">
        <v>4.0</v>
      </c>
      <c r="E51" s="1166">
        <v>0.0</v>
      </c>
      <c r="F51" s="1166">
        <v>19.0</v>
      </c>
      <c r="G51" s="1166">
        <v>13.0</v>
      </c>
      <c r="H51" s="1166">
        <v>3.0</v>
      </c>
      <c r="I51" s="1166">
        <v>4.0</v>
      </c>
      <c r="J51" s="1166">
        <v>0.0</v>
      </c>
      <c r="K51" s="1166">
        <v>0.0</v>
      </c>
      <c r="L51" s="1166">
        <v>0.0</v>
      </c>
      <c r="M51" s="1166">
        <v>12.0</v>
      </c>
      <c r="N51" s="1166">
        <v>10.0</v>
      </c>
      <c r="O51" s="1166">
        <v>9.0</v>
      </c>
      <c r="P51" s="1166">
        <v>14.0</v>
      </c>
      <c r="Q51" s="1166">
        <v>0.0</v>
      </c>
      <c r="R51" s="486"/>
      <c r="S51" s="486"/>
    </row>
    <row r="52">
      <c r="A52" s="1178">
        <v>45292.0</v>
      </c>
      <c r="B52" s="486" t="s">
        <v>1355</v>
      </c>
      <c r="C52" s="1166">
        <v>310.0</v>
      </c>
      <c r="D52" s="1166">
        <v>0.0</v>
      </c>
      <c r="E52" s="1166">
        <v>0.0</v>
      </c>
      <c r="F52" s="1166">
        <v>161.0</v>
      </c>
      <c r="G52" s="1166">
        <v>0.0</v>
      </c>
      <c r="H52" s="1166">
        <v>10.0</v>
      </c>
      <c r="I52" s="1166">
        <v>23.0</v>
      </c>
      <c r="J52" s="1166">
        <v>4.0</v>
      </c>
      <c r="K52" s="1166">
        <v>0.0</v>
      </c>
      <c r="L52" s="1166">
        <v>0.0</v>
      </c>
      <c r="M52" s="1166">
        <v>20.0</v>
      </c>
      <c r="N52" s="1166">
        <v>30.0</v>
      </c>
      <c r="O52" s="1166">
        <v>8.0</v>
      </c>
      <c r="P52" s="1166">
        <v>52.0</v>
      </c>
      <c r="Q52" s="1166">
        <v>0.0</v>
      </c>
      <c r="R52" s="486"/>
      <c r="S52" s="486"/>
    </row>
    <row r="53">
      <c r="A53" s="1178">
        <v>45292.0</v>
      </c>
      <c r="B53" s="486" t="s">
        <v>453</v>
      </c>
      <c r="C53" s="1166">
        <v>13.0</v>
      </c>
      <c r="D53" s="1166">
        <v>0.0</v>
      </c>
      <c r="E53" s="1166">
        <v>0.0</v>
      </c>
      <c r="F53" s="1166">
        <v>3.0</v>
      </c>
      <c r="G53" s="1166">
        <v>0.0</v>
      </c>
      <c r="H53" s="1166">
        <v>0.0</v>
      </c>
      <c r="I53" s="1166">
        <v>2.0</v>
      </c>
      <c r="J53" s="1166">
        <v>0.0</v>
      </c>
      <c r="K53" s="1166">
        <v>0.0</v>
      </c>
      <c r="L53" s="1166">
        <v>0.0</v>
      </c>
      <c r="M53" s="1166">
        <v>0.0</v>
      </c>
      <c r="N53" s="1166">
        <v>1.0</v>
      </c>
      <c r="O53" s="1166">
        <v>0.0</v>
      </c>
      <c r="P53" s="1166">
        <v>7.0</v>
      </c>
      <c r="Q53" s="1166">
        <v>0.0</v>
      </c>
      <c r="R53" s="486"/>
      <c r="S53" s="486"/>
    </row>
    <row r="54">
      <c r="A54" s="1178">
        <v>45292.0</v>
      </c>
      <c r="B54" s="486" t="s">
        <v>70</v>
      </c>
      <c r="C54" s="1166">
        <v>26.0</v>
      </c>
      <c r="D54" s="1166">
        <v>0.0</v>
      </c>
      <c r="E54" s="1166">
        <v>0.0</v>
      </c>
      <c r="F54" s="1166">
        <v>11.0</v>
      </c>
      <c r="G54" s="1166">
        <v>0.0</v>
      </c>
      <c r="H54" s="1166">
        <v>2.0</v>
      </c>
      <c r="I54" s="1166">
        <v>3.0</v>
      </c>
      <c r="J54" s="1166">
        <v>0.0</v>
      </c>
      <c r="K54" s="1166">
        <v>0.0</v>
      </c>
      <c r="L54" s="1166">
        <v>0.0</v>
      </c>
      <c r="M54" s="1166">
        <v>0.0</v>
      </c>
      <c r="N54" s="1166">
        <v>1.0</v>
      </c>
      <c r="O54" s="1166">
        <v>0.0</v>
      </c>
      <c r="P54" s="1166">
        <v>9.0</v>
      </c>
      <c r="Q54" s="1166">
        <v>0.0</v>
      </c>
      <c r="R54" s="486"/>
      <c r="S54" s="486"/>
    </row>
    <row r="55">
      <c r="A55" s="1178">
        <v>45292.0</v>
      </c>
      <c r="B55" s="486" t="s">
        <v>1356</v>
      </c>
      <c r="C55" s="1166">
        <v>63.0</v>
      </c>
      <c r="D55" s="1166">
        <v>0.0</v>
      </c>
      <c r="E55" s="1166">
        <v>0.0</v>
      </c>
      <c r="F55" s="1166">
        <v>24.0</v>
      </c>
      <c r="G55" s="1166">
        <v>7.0</v>
      </c>
      <c r="H55" s="1166">
        <v>1.0</v>
      </c>
      <c r="I55" s="1166">
        <v>5.0</v>
      </c>
      <c r="J55" s="1166">
        <v>0.0</v>
      </c>
      <c r="K55" s="1166">
        <v>1.0</v>
      </c>
      <c r="L55" s="1166">
        <v>0.0</v>
      </c>
      <c r="M55" s="1166">
        <v>0.0</v>
      </c>
      <c r="N55" s="1166">
        <v>3.0</v>
      </c>
      <c r="O55" s="1166">
        <v>0.0</v>
      </c>
      <c r="P55" s="1166">
        <v>21.0</v>
      </c>
      <c r="Q55" s="1166">
        <v>0.0</v>
      </c>
      <c r="R55" s="486"/>
      <c r="S55" s="486"/>
    </row>
    <row r="56">
      <c r="A56" s="1178">
        <v>45292.0</v>
      </c>
      <c r="B56" s="486" t="s">
        <v>176</v>
      </c>
      <c r="C56" s="1166">
        <v>79.0</v>
      </c>
      <c r="D56" s="1166">
        <v>1.0</v>
      </c>
      <c r="E56" s="1166">
        <v>0.0</v>
      </c>
      <c r="F56" s="1166">
        <v>35.0</v>
      </c>
      <c r="G56" s="1166">
        <v>16.0</v>
      </c>
      <c r="H56" s="1166">
        <v>0.0</v>
      </c>
      <c r="I56" s="1166">
        <v>8.0</v>
      </c>
      <c r="J56" s="1166">
        <v>1.0</v>
      </c>
      <c r="K56" s="1166">
        <v>0.0</v>
      </c>
      <c r="L56" s="1166">
        <v>0.0</v>
      </c>
      <c r="M56" s="1166">
        <v>2.0</v>
      </c>
      <c r="N56" s="1166">
        <v>7.0</v>
      </c>
      <c r="O56" s="1166">
        <v>2.0</v>
      </c>
      <c r="P56" s="1166">
        <v>4.0</v>
      </c>
      <c r="Q56" s="1166">
        <v>2.0</v>
      </c>
      <c r="R56" s="486"/>
      <c r="S56" s="486"/>
    </row>
    <row r="57">
      <c r="A57" s="1178">
        <v>45292.0</v>
      </c>
      <c r="B57" s="486" t="s">
        <v>73</v>
      </c>
      <c r="C57" s="1166">
        <v>67.0</v>
      </c>
      <c r="D57" s="1166">
        <v>0.0</v>
      </c>
      <c r="E57" s="1166">
        <v>0.0</v>
      </c>
      <c r="F57" s="1166">
        <v>28.0</v>
      </c>
      <c r="G57" s="1166">
        <v>4.0</v>
      </c>
      <c r="H57" s="1166">
        <v>0.0</v>
      </c>
      <c r="I57" s="1166">
        <v>2.0</v>
      </c>
      <c r="J57" s="1166">
        <v>0.0</v>
      </c>
      <c r="K57" s="1166">
        <v>1.0</v>
      </c>
      <c r="L57" s="1166">
        <v>0.0</v>
      </c>
      <c r="M57" s="1166">
        <v>8.0</v>
      </c>
      <c r="N57" s="1166">
        <v>0.0</v>
      </c>
      <c r="O57" s="1166">
        <v>3.0</v>
      </c>
      <c r="P57" s="1166">
        <v>14.0</v>
      </c>
      <c r="Q57" s="1166">
        <v>0.0</v>
      </c>
      <c r="R57" s="486"/>
      <c r="S57" s="486"/>
    </row>
    <row r="58">
      <c r="A58" s="1178">
        <v>45292.0</v>
      </c>
      <c r="B58" s="486" t="s">
        <v>74</v>
      </c>
      <c r="C58" s="1166">
        <v>20.0</v>
      </c>
      <c r="D58" s="1166">
        <v>1.0</v>
      </c>
      <c r="E58" s="1166">
        <v>0.0</v>
      </c>
      <c r="F58" s="1166">
        <v>6.0</v>
      </c>
      <c r="G58" s="1166">
        <v>3.0</v>
      </c>
      <c r="H58" s="1166">
        <v>1.0</v>
      </c>
      <c r="I58" s="1166">
        <v>2.0</v>
      </c>
      <c r="J58" s="1166">
        <v>0.0</v>
      </c>
      <c r="K58" s="1166">
        <v>1.0</v>
      </c>
      <c r="L58" s="1166">
        <v>0.0</v>
      </c>
      <c r="M58" s="1166">
        <v>3.0</v>
      </c>
      <c r="N58" s="1166">
        <v>2.0</v>
      </c>
      <c r="O58" s="1166">
        <v>0.0</v>
      </c>
      <c r="P58" s="1166">
        <v>1.0</v>
      </c>
      <c r="Q58" s="1166">
        <v>0.0</v>
      </c>
      <c r="R58" s="486"/>
      <c r="S58" s="486"/>
    </row>
    <row r="59">
      <c r="A59" s="1178">
        <v>45292.0</v>
      </c>
      <c r="B59" s="486" t="s">
        <v>371</v>
      </c>
      <c r="C59" s="1166">
        <v>31.0</v>
      </c>
      <c r="D59" s="1166">
        <v>2.0</v>
      </c>
      <c r="E59" s="1166">
        <v>0.0</v>
      </c>
      <c r="F59" s="1166">
        <v>13.0</v>
      </c>
      <c r="G59" s="1166">
        <v>2.0</v>
      </c>
      <c r="H59" s="1166">
        <v>3.0</v>
      </c>
      <c r="I59" s="1166">
        <v>1.0</v>
      </c>
      <c r="J59" s="1166">
        <v>0.0</v>
      </c>
      <c r="K59" s="1166">
        <v>0.0</v>
      </c>
      <c r="L59" s="1166">
        <v>0.0</v>
      </c>
      <c r="M59" s="1166">
        <v>2.0</v>
      </c>
      <c r="N59" s="1166">
        <v>1.0</v>
      </c>
      <c r="O59" s="1166">
        <v>0.0</v>
      </c>
      <c r="P59" s="1166">
        <v>6.0</v>
      </c>
      <c r="Q59" s="1166">
        <v>0.0</v>
      </c>
      <c r="R59" s="486"/>
      <c r="S59" s="486"/>
    </row>
    <row r="60">
      <c r="A60" s="1178">
        <v>45292.0</v>
      </c>
      <c r="B60" s="486" t="s">
        <v>1357</v>
      </c>
      <c r="C60" s="1166">
        <v>104.0</v>
      </c>
      <c r="D60" s="1166">
        <v>0.0</v>
      </c>
      <c r="E60" s="1166">
        <v>0.0</v>
      </c>
      <c r="F60" s="1166">
        <v>36.0</v>
      </c>
      <c r="G60" s="1166">
        <v>7.0</v>
      </c>
      <c r="H60" s="1166">
        <v>28.0</v>
      </c>
      <c r="I60" s="1166">
        <v>2.0</v>
      </c>
      <c r="J60" s="1166">
        <v>2.0</v>
      </c>
      <c r="K60" s="1166">
        <v>0.0</v>
      </c>
      <c r="L60" s="1166">
        <v>0.0</v>
      </c>
      <c r="M60" s="1166">
        <v>0.0</v>
      </c>
      <c r="N60" s="1166">
        <v>0.0</v>
      </c>
      <c r="O60" s="1166">
        <v>6.0</v>
      </c>
      <c r="P60" s="1166">
        <v>23.0</v>
      </c>
      <c r="Q60" s="1166">
        <v>0.0</v>
      </c>
      <c r="R60" s="486"/>
      <c r="S60" s="486"/>
    </row>
    <row r="61">
      <c r="A61" s="1178">
        <v>45292.0</v>
      </c>
      <c r="B61" s="486" t="s">
        <v>1358</v>
      </c>
      <c r="C61" s="1166">
        <v>455.0</v>
      </c>
      <c r="D61" s="1166">
        <v>10.0</v>
      </c>
      <c r="E61" s="1166">
        <v>7.0</v>
      </c>
      <c r="F61" s="1166">
        <v>162.0</v>
      </c>
      <c r="G61" s="1166">
        <v>43.0</v>
      </c>
      <c r="H61" s="1166">
        <v>17.0</v>
      </c>
      <c r="I61" s="1166">
        <v>21.0</v>
      </c>
      <c r="J61" s="1166">
        <v>6.0</v>
      </c>
      <c r="K61" s="1166">
        <v>2.0</v>
      </c>
      <c r="L61" s="1166">
        <v>0.0</v>
      </c>
      <c r="M61" s="1166">
        <v>31.0</v>
      </c>
      <c r="N61" s="1166">
        <v>33.0</v>
      </c>
      <c r="O61" s="1166">
        <v>13.0</v>
      </c>
      <c r="P61" s="1166">
        <v>97.0</v>
      </c>
      <c r="Q61" s="1166">
        <v>5.0</v>
      </c>
      <c r="R61" s="486"/>
      <c r="S61" s="486"/>
    </row>
    <row r="62">
      <c r="A62" s="1178">
        <v>45292.0</v>
      </c>
      <c r="B62" s="486" t="s">
        <v>461</v>
      </c>
      <c r="C62" s="1166">
        <v>41.0</v>
      </c>
      <c r="D62" s="1166">
        <v>2.0</v>
      </c>
      <c r="E62" s="1166">
        <v>0.0</v>
      </c>
      <c r="F62" s="1166">
        <v>15.0</v>
      </c>
      <c r="G62" s="1166">
        <v>4.0</v>
      </c>
      <c r="H62" s="1166">
        <v>3.0</v>
      </c>
      <c r="I62" s="1166">
        <v>3.0</v>
      </c>
      <c r="J62" s="1166">
        <v>1.0</v>
      </c>
      <c r="K62" s="1166">
        <v>0.0</v>
      </c>
      <c r="L62" s="1166">
        <v>0.0</v>
      </c>
      <c r="M62" s="1166">
        <v>0.0</v>
      </c>
      <c r="N62" s="1166">
        <v>0.0</v>
      </c>
      <c r="O62" s="1166">
        <v>4.0</v>
      </c>
      <c r="P62" s="1166">
        <v>9.0</v>
      </c>
      <c r="Q62" s="1166">
        <v>0.0</v>
      </c>
      <c r="R62" s="486"/>
      <c r="S62" s="486"/>
    </row>
    <row r="63">
      <c r="A63" s="1178">
        <v>45292.0</v>
      </c>
      <c r="B63" s="486" t="s">
        <v>80</v>
      </c>
      <c r="C63" s="1166">
        <v>20.0</v>
      </c>
      <c r="D63" s="1166">
        <v>0.0</v>
      </c>
      <c r="E63" s="1166">
        <v>0.0</v>
      </c>
      <c r="F63" s="1166">
        <v>10.0</v>
      </c>
      <c r="G63" s="1166">
        <v>3.0</v>
      </c>
      <c r="H63" s="1166">
        <v>1.0</v>
      </c>
      <c r="I63" s="1166">
        <v>1.0</v>
      </c>
      <c r="J63" s="1166">
        <v>1.0</v>
      </c>
      <c r="K63" s="1166">
        <v>0.0</v>
      </c>
      <c r="L63" s="1166">
        <v>0.0</v>
      </c>
      <c r="M63" s="1166">
        <v>0.0</v>
      </c>
      <c r="N63" s="1166">
        <v>0.0</v>
      </c>
      <c r="O63" s="1166">
        <v>1.0</v>
      </c>
      <c r="P63" s="1166">
        <v>3.0</v>
      </c>
      <c r="Q63" s="1166">
        <v>0.0</v>
      </c>
      <c r="R63" s="486"/>
      <c r="S63" s="486"/>
    </row>
    <row r="64">
      <c r="A64" s="1178">
        <v>45292.0</v>
      </c>
      <c r="B64" s="486" t="s">
        <v>1359</v>
      </c>
      <c r="C64" s="1166">
        <v>55.0</v>
      </c>
      <c r="D64" s="1166">
        <v>0.0</v>
      </c>
      <c r="E64" s="1166">
        <v>0.0</v>
      </c>
      <c r="F64" s="1166">
        <v>19.0</v>
      </c>
      <c r="G64" s="1166">
        <v>4.0</v>
      </c>
      <c r="H64" s="1166">
        <v>0.0</v>
      </c>
      <c r="I64" s="1166">
        <v>3.0</v>
      </c>
      <c r="J64" s="1166">
        <v>0.0</v>
      </c>
      <c r="K64" s="1166">
        <v>0.0</v>
      </c>
      <c r="L64" s="1166">
        <v>0.0</v>
      </c>
      <c r="M64" s="1166">
        <v>2.0</v>
      </c>
      <c r="N64" s="1166">
        <v>3.0</v>
      </c>
      <c r="O64" s="1166">
        <v>8.0</v>
      </c>
      <c r="P64" s="1166">
        <v>15.0</v>
      </c>
      <c r="Q64" s="1166">
        <v>0.0</v>
      </c>
      <c r="R64" s="486"/>
      <c r="S64" s="486"/>
    </row>
    <row r="65">
      <c r="A65" s="1178">
        <v>45292.0</v>
      </c>
      <c r="B65" s="486" t="s">
        <v>1360</v>
      </c>
      <c r="C65" s="1166">
        <v>68.0</v>
      </c>
      <c r="D65" s="1166">
        <v>7.0</v>
      </c>
      <c r="E65" s="1166">
        <v>0.0</v>
      </c>
      <c r="F65" s="1166">
        <v>23.0</v>
      </c>
      <c r="G65" s="1166">
        <v>2.0</v>
      </c>
      <c r="H65" s="1166">
        <v>5.0</v>
      </c>
      <c r="I65" s="1166">
        <v>3.0</v>
      </c>
      <c r="J65" s="1166">
        <v>2.0</v>
      </c>
      <c r="K65" s="1166">
        <v>0.0</v>
      </c>
      <c r="L65" s="1166">
        <v>0.0</v>
      </c>
      <c r="M65" s="1166">
        <v>7.0</v>
      </c>
      <c r="N65" s="1166">
        <v>3.0</v>
      </c>
      <c r="O65" s="1166">
        <v>1.0</v>
      </c>
      <c r="P65" s="1166">
        <v>14.0</v>
      </c>
      <c r="Q65" s="1166">
        <v>1.0</v>
      </c>
      <c r="R65" s="486"/>
      <c r="S65" s="486"/>
    </row>
    <row r="66">
      <c r="A66" s="1178">
        <v>45292.0</v>
      </c>
      <c r="B66" s="486" t="s">
        <v>1361</v>
      </c>
      <c r="C66" s="1166">
        <v>301.0</v>
      </c>
      <c r="D66" s="1166">
        <v>1.0</v>
      </c>
      <c r="E66" s="1166">
        <v>1.0</v>
      </c>
      <c r="F66" s="1166">
        <v>76.0</v>
      </c>
      <c r="G66" s="1166">
        <v>45.0</v>
      </c>
      <c r="H66" s="1166">
        <v>10.0</v>
      </c>
      <c r="I66" s="1166">
        <v>4.0</v>
      </c>
      <c r="J66" s="1166">
        <v>0.0</v>
      </c>
      <c r="K66" s="1166">
        <v>0.0</v>
      </c>
      <c r="L66" s="1166">
        <v>0.0</v>
      </c>
      <c r="M66" s="1166">
        <v>15.0</v>
      </c>
      <c r="N66" s="1166">
        <v>25.0</v>
      </c>
      <c r="O66" s="1166">
        <v>24.0</v>
      </c>
      <c r="P66" s="1166">
        <v>85.0</v>
      </c>
      <c r="Q66" s="1166">
        <v>1.0</v>
      </c>
      <c r="R66" s="486"/>
      <c r="S66" s="486"/>
    </row>
    <row r="67">
      <c r="A67" s="1178">
        <v>45292.0</v>
      </c>
      <c r="B67" s="486" t="s">
        <v>1362</v>
      </c>
      <c r="C67" s="1166">
        <v>3.0</v>
      </c>
      <c r="D67" s="1166">
        <v>0.0</v>
      </c>
      <c r="E67" s="1166">
        <v>0.0</v>
      </c>
      <c r="F67" s="1166">
        <v>1.0</v>
      </c>
      <c r="G67" s="1166">
        <v>0.0</v>
      </c>
      <c r="H67" s="1166">
        <v>1.0</v>
      </c>
      <c r="I67" s="1166">
        <v>0.0</v>
      </c>
      <c r="J67" s="1166">
        <v>0.0</v>
      </c>
      <c r="K67" s="1166">
        <v>0.0</v>
      </c>
      <c r="L67" s="1166">
        <v>0.0</v>
      </c>
      <c r="M67" s="1166">
        <v>0.0</v>
      </c>
      <c r="N67" s="1166">
        <v>0.0</v>
      </c>
      <c r="O67" s="1166">
        <v>0.0</v>
      </c>
      <c r="P67" s="1166">
        <v>1.0</v>
      </c>
      <c r="Q67" s="1166">
        <v>0.0</v>
      </c>
      <c r="R67" s="486"/>
      <c r="S67" s="486"/>
    </row>
    <row r="68">
      <c r="A68" s="1178">
        <v>45292.0</v>
      </c>
      <c r="B68" s="486" t="s">
        <v>1363</v>
      </c>
      <c r="C68" s="1166">
        <v>128.0</v>
      </c>
      <c r="D68" s="1166">
        <v>5.0</v>
      </c>
      <c r="E68" s="1166">
        <v>0.0</v>
      </c>
      <c r="F68" s="1166">
        <v>45.0</v>
      </c>
      <c r="G68" s="1166">
        <v>2.0</v>
      </c>
      <c r="H68" s="1166">
        <v>3.0</v>
      </c>
      <c r="I68" s="1166">
        <v>3.0</v>
      </c>
      <c r="J68" s="1166">
        <v>0.0</v>
      </c>
      <c r="K68" s="1166">
        <v>1.0</v>
      </c>
      <c r="L68" s="1166">
        <v>0.0</v>
      </c>
      <c r="M68" s="1166">
        <v>19.0</v>
      </c>
      <c r="N68" s="1166">
        <v>15.0</v>
      </c>
      <c r="O68" s="1166">
        <v>3.0</v>
      </c>
      <c r="P68" s="1166">
        <v>30.0</v>
      </c>
      <c r="Q68" s="1166">
        <v>1.0</v>
      </c>
      <c r="R68" s="486"/>
      <c r="S68" s="486"/>
    </row>
    <row r="69">
      <c r="A69" s="1178">
        <v>45292.0</v>
      </c>
      <c r="B69" s="486" t="s">
        <v>237</v>
      </c>
      <c r="C69" s="1166">
        <v>94.0</v>
      </c>
      <c r="D69" s="1166">
        <v>0.0</v>
      </c>
      <c r="E69" s="1166">
        <v>0.0</v>
      </c>
      <c r="F69" s="1166">
        <v>33.0</v>
      </c>
      <c r="G69" s="1166">
        <v>3.0</v>
      </c>
      <c r="H69" s="1166">
        <v>0.0</v>
      </c>
      <c r="I69" s="1166">
        <v>1.0</v>
      </c>
      <c r="J69" s="1166">
        <v>3.0</v>
      </c>
      <c r="K69" s="1166">
        <v>1.0</v>
      </c>
      <c r="L69" s="1166">
        <v>0.0</v>
      </c>
      <c r="M69" s="1166">
        <v>10.0</v>
      </c>
      <c r="N69" s="1166">
        <v>5.0</v>
      </c>
      <c r="O69" s="1166">
        <v>6.0</v>
      </c>
      <c r="P69" s="1166">
        <v>25.0</v>
      </c>
      <c r="Q69" s="1166">
        <v>0.0</v>
      </c>
      <c r="R69" s="486"/>
      <c r="S69" s="486"/>
    </row>
    <row r="70">
      <c r="A70" s="1178">
        <v>45292.0</v>
      </c>
      <c r="B70" s="486" t="s">
        <v>1364</v>
      </c>
      <c r="C70" s="1166">
        <v>6.0</v>
      </c>
      <c r="D70" s="1166">
        <v>0.0</v>
      </c>
      <c r="E70" s="1166">
        <v>0.0</v>
      </c>
      <c r="F70" s="1166">
        <v>1.0</v>
      </c>
      <c r="G70" s="1166">
        <v>2.0</v>
      </c>
      <c r="H70" s="1166">
        <v>0.0</v>
      </c>
      <c r="I70" s="1166">
        <v>1.0</v>
      </c>
      <c r="J70" s="1166">
        <v>0.0</v>
      </c>
      <c r="K70" s="1166">
        <v>0.0</v>
      </c>
      <c r="L70" s="1166">
        <v>0.0</v>
      </c>
      <c r="M70" s="1166">
        <v>0.0</v>
      </c>
      <c r="N70" s="1166">
        <v>0.0</v>
      </c>
      <c r="O70" s="1166">
        <v>0.0</v>
      </c>
      <c r="P70" s="1166">
        <v>2.0</v>
      </c>
      <c r="Q70" s="1166">
        <v>0.0</v>
      </c>
      <c r="R70" s="486"/>
      <c r="S70" s="486"/>
    </row>
    <row r="71">
      <c r="A71" s="1178">
        <v>45292.0</v>
      </c>
      <c r="B71" s="486" t="s">
        <v>1365</v>
      </c>
      <c r="C71" s="1166">
        <v>24.0</v>
      </c>
      <c r="D71" s="1166">
        <v>0.0</v>
      </c>
      <c r="E71" s="1166">
        <v>0.0</v>
      </c>
      <c r="F71" s="1166">
        <v>11.0</v>
      </c>
      <c r="G71" s="1166">
        <v>1.0</v>
      </c>
      <c r="H71" s="1166">
        <v>1.0</v>
      </c>
      <c r="I71" s="1166">
        <v>2.0</v>
      </c>
      <c r="J71" s="1166">
        <v>0.0</v>
      </c>
      <c r="K71" s="1166">
        <v>0.0</v>
      </c>
      <c r="L71" s="1166">
        <v>0.0</v>
      </c>
      <c r="M71" s="1166">
        <v>1.0</v>
      </c>
      <c r="N71" s="1166">
        <v>3.0</v>
      </c>
      <c r="O71" s="1166">
        <v>0.0</v>
      </c>
      <c r="P71" s="1166">
        <v>4.0</v>
      </c>
      <c r="Q71" s="1166">
        <v>0.0</v>
      </c>
      <c r="R71" s="486"/>
      <c r="S71" s="486"/>
    </row>
    <row r="72">
      <c r="A72" s="1178">
        <v>45292.0</v>
      </c>
      <c r="B72" s="486" t="s">
        <v>1366</v>
      </c>
      <c r="C72" s="1166">
        <v>74.0</v>
      </c>
      <c r="D72" s="1166">
        <v>0.0</v>
      </c>
      <c r="E72" s="1166">
        <v>0.0</v>
      </c>
      <c r="F72" s="1166">
        <v>30.0</v>
      </c>
      <c r="G72" s="1166">
        <v>4.0</v>
      </c>
      <c r="H72" s="1166">
        <v>3.0</v>
      </c>
      <c r="I72" s="1166">
        <v>4.0</v>
      </c>
      <c r="J72" s="1166">
        <v>1.0</v>
      </c>
      <c r="K72" s="1166">
        <v>0.0</v>
      </c>
      <c r="L72" s="1166">
        <v>0.0</v>
      </c>
      <c r="M72" s="1166">
        <v>1.0</v>
      </c>
      <c r="N72" s="1166">
        <v>2.0</v>
      </c>
      <c r="O72" s="1166">
        <v>0.0</v>
      </c>
      <c r="P72" s="1166">
        <v>27.0</v>
      </c>
      <c r="Q72" s="1166">
        <v>1.0</v>
      </c>
      <c r="R72" s="486"/>
      <c r="S72" s="486"/>
    </row>
    <row r="73">
      <c r="A73" s="1178">
        <v>45292.0</v>
      </c>
      <c r="B73" s="486" t="s">
        <v>1367</v>
      </c>
      <c r="C73" s="1166">
        <v>14.0</v>
      </c>
      <c r="D73" s="1166">
        <v>0.0</v>
      </c>
      <c r="E73" s="1166">
        <v>0.0</v>
      </c>
      <c r="F73" s="1166">
        <v>7.0</v>
      </c>
      <c r="G73" s="1166">
        <v>1.0</v>
      </c>
      <c r="H73" s="1166">
        <v>0.0</v>
      </c>
      <c r="I73" s="1166">
        <v>1.0</v>
      </c>
      <c r="J73" s="1166">
        <v>0.0</v>
      </c>
      <c r="K73" s="1166">
        <v>0.0</v>
      </c>
      <c r="L73" s="1166">
        <v>0.0</v>
      </c>
      <c r="M73" s="1166">
        <v>1.0</v>
      </c>
      <c r="N73" s="1166">
        <v>1.0</v>
      </c>
      <c r="O73" s="1166">
        <v>0.0</v>
      </c>
      <c r="P73" s="1166">
        <v>3.0</v>
      </c>
      <c r="Q73" s="1166">
        <v>0.0</v>
      </c>
      <c r="R73" s="486"/>
      <c r="S73" s="486"/>
    </row>
    <row r="74">
      <c r="A74" s="1178">
        <v>45292.0</v>
      </c>
      <c r="B74" s="486" t="s">
        <v>1368</v>
      </c>
      <c r="C74" s="1166">
        <v>85.0</v>
      </c>
      <c r="D74" s="1166">
        <v>0.0</v>
      </c>
      <c r="E74" s="1166">
        <v>2.0</v>
      </c>
      <c r="F74" s="1166">
        <v>34.0</v>
      </c>
      <c r="G74" s="1166">
        <v>3.0</v>
      </c>
      <c r="H74" s="1166">
        <v>15.0</v>
      </c>
      <c r="I74" s="1166">
        <v>4.0</v>
      </c>
      <c r="J74" s="1166">
        <v>0.0</v>
      </c>
      <c r="K74" s="1166">
        <v>1.0</v>
      </c>
      <c r="L74" s="1166">
        <v>0.0</v>
      </c>
      <c r="M74" s="1166">
        <v>6.0</v>
      </c>
      <c r="N74" s="1166">
        <v>5.0</v>
      </c>
      <c r="O74" s="1166">
        <v>4.0</v>
      </c>
      <c r="P74" s="1166">
        <v>11.0</v>
      </c>
      <c r="Q74" s="1166">
        <v>0.0</v>
      </c>
      <c r="R74" s="486"/>
      <c r="S74" s="486"/>
    </row>
    <row r="75">
      <c r="A75" s="1178">
        <v>45292.0</v>
      </c>
      <c r="B75" s="486" t="s">
        <v>1369</v>
      </c>
      <c r="C75" s="1166">
        <v>203.0</v>
      </c>
      <c r="D75" s="1166">
        <v>1.0</v>
      </c>
      <c r="E75" s="1166">
        <v>0.0</v>
      </c>
      <c r="F75" s="1166">
        <v>65.0</v>
      </c>
      <c r="G75" s="1166">
        <v>15.0</v>
      </c>
      <c r="H75" s="1166">
        <v>19.0</v>
      </c>
      <c r="I75" s="1166">
        <v>6.0</v>
      </c>
      <c r="J75" s="1166">
        <v>3.0</v>
      </c>
      <c r="K75" s="1166">
        <v>2.0</v>
      </c>
      <c r="L75" s="1166">
        <v>0.0</v>
      </c>
      <c r="M75" s="1166">
        <v>17.0</v>
      </c>
      <c r="N75" s="1166">
        <v>38.0</v>
      </c>
      <c r="O75" s="1166">
        <v>8.0</v>
      </c>
      <c r="P75" s="1166">
        <v>24.0</v>
      </c>
      <c r="Q75" s="1166">
        <v>1.0</v>
      </c>
      <c r="R75" s="486"/>
      <c r="S75" s="486"/>
    </row>
    <row r="76">
      <c r="A76" s="1178">
        <v>45292.0</v>
      </c>
      <c r="B76" s="486" t="s">
        <v>187</v>
      </c>
      <c r="C76" s="1166">
        <v>51.0</v>
      </c>
      <c r="D76" s="1166">
        <v>0.0</v>
      </c>
      <c r="E76" s="1166">
        <v>0.0</v>
      </c>
      <c r="F76" s="1166">
        <v>17.0</v>
      </c>
      <c r="G76" s="1166">
        <v>0.0</v>
      </c>
      <c r="H76" s="1166">
        <v>6.0</v>
      </c>
      <c r="I76" s="1166">
        <v>5.0</v>
      </c>
      <c r="J76" s="1166">
        <v>1.0</v>
      </c>
      <c r="K76" s="1166">
        <v>0.0</v>
      </c>
      <c r="L76" s="1166">
        <v>0.0</v>
      </c>
      <c r="M76" s="1166">
        <v>6.0</v>
      </c>
      <c r="N76" s="1166">
        <v>1.0</v>
      </c>
      <c r="O76" s="1166">
        <v>4.0</v>
      </c>
      <c r="P76" s="1166">
        <v>11.0</v>
      </c>
      <c r="Q76" s="1166">
        <v>0.0</v>
      </c>
      <c r="R76" s="486"/>
      <c r="S76" s="486"/>
    </row>
    <row r="77">
      <c r="A77" s="1178">
        <v>45292.0</v>
      </c>
      <c r="B77" s="486" t="s">
        <v>85</v>
      </c>
      <c r="C77" s="1166">
        <v>185.0</v>
      </c>
      <c r="D77" s="1166">
        <v>5.0</v>
      </c>
      <c r="E77" s="1166">
        <v>0.0</v>
      </c>
      <c r="F77" s="1166">
        <v>92.0</v>
      </c>
      <c r="G77" s="1166">
        <v>13.0</v>
      </c>
      <c r="H77" s="1166">
        <v>5.0</v>
      </c>
      <c r="I77" s="1166">
        <v>15.0</v>
      </c>
      <c r="J77" s="1166">
        <v>4.0</v>
      </c>
      <c r="K77" s="1166">
        <v>0.0</v>
      </c>
      <c r="L77" s="1166">
        <v>0.0</v>
      </c>
      <c r="M77" s="1166">
        <v>2.0</v>
      </c>
      <c r="N77" s="1166">
        <v>16.0</v>
      </c>
      <c r="O77" s="1166">
        <v>7.0</v>
      </c>
      <c r="P77" s="1166">
        <v>19.0</v>
      </c>
      <c r="Q77" s="1166">
        <v>4.0</v>
      </c>
      <c r="R77" s="486"/>
      <c r="S77" s="486"/>
    </row>
    <row r="78">
      <c r="A78" s="1178">
        <v>45292.0</v>
      </c>
      <c r="B78" s="486" t="s">
        <v>471</v>
      </c>
      <c r="C78" s="1166">
        <v>99.0</v>
      </c>
      <c r="D78" s="1166">
        <v>0.0</v>
      </c>
      <c r="E78" s="1166">
        <v>0.0</v>
      </c>
      <c r="F78" s="1166">
        <v>53.0</v>
      </c>
      <c r="G78" s="1166">
        <v>13.0</v>
      </c>
      <c r="H78" s="1166">
        <v>2.0</v>
      </c>
      <c r="I78" s="1166">
        <v>2.0</v>
      </c>
      <c r="J78" s="1166">
        <v>3.0</v>
      </c>
      <c r="K78" s="1166">
        <v>0.0</v>
      </c>
      <c r="L78" s="1166">
        <v>0.0</v>
      </c>
      <c r="M78" s="1166">
        <v>13.0</v>
      </c>
      <c r="N78" s="1166">
        <v>0.0</v>
      </c>
      <c r="O78" s="1166">
        <v>0.0</v>
      </c>
      <c r="P78" s="1166">
        <v>10.0</v>
      </c>
      <c r="Q78" s="1166">
        <v>1.0</v>
      </c>
      <c r="R78" s="486"/>
      <c r="S78" s="486"/>
    </row>
    <row r="79">
      <c r="A79" s="1178">
        <v>45292.0</v>
      </c>
      <c r="B79" s="486" t="s">
        <v>1370</v>
      </c>
      <c r="C79" s="1166">
        <v>333.0</v>
      </c>
      <c r="D79" s="1166">
        <v>2.0</v>
      </c>
      <c r="E79" s="1166">
        <v>2.0</v>
      </c>
      <c r="F79" s="1166">
        <v>86.0</v>
      </c>
      <c r="G79" s="1166">
        <v>18.0</v>
      </c>
      <c r="H79" s="1166">
        <v>8.0</v>
      </c>
      <c r="I79" s="1166">
        <v>5.0</v>
      </c>
      <c r="J79" s="1166">
        <v>2.0</v>
      </c>
      <c r="K79" s="1166">
        <v>1.0</v>
      </c>
      <c r="L79" s="1166">
        <v>0.0</v>
      </c>
      <c r="M79" s="1166">
        <v>25.0</v>
      </c>
      <c r="N79" s="1166">
        <v>16.0</v>
      </c>
      <c r="O79" s="1166">
        <v>24.0</v>
      </c>
      <c r="P79" s="1166">
        <v>141.0</v>
      </c>
      <c r="Q79" s="1166">
        <v>1.0</v>
      </c>
      <c r="R79" s="486"/>
      <c r="S79" s="486"/>
    </row>
    <row r="80">
      <c r="A80" s="1178">
        <v>45292.0</v>
      </c>
      <c r="B80" s="486" t="s">
        <v>1246</v>
      </c>
      <c r="C80" s="1166">
        <v>163.0</v>
      </c>
      <c r="D80" s="1166">
        <v>2.0</v>
      </c>
      <c r="E80" s="1166">
        <v>0.0</v>
      </c>
      <c r="F80" s="1166">
        <v>83.0</v>
      </c>
      <c r="G80" s="1166">
        <v>10.0</v>
      </c>
      <c r="H80" s="1166">
        <v>6.0</v>
      </c>
      <c r="I80" s="1166">
        <v>7.0</v>
      </c>
      <c r="J80" s="1166">
        <v>2.0</v>
      </c>
      <c r="K80" s="1166">
        <v>1.0</v>
      </c>
      <c r="L80" s="1166">
        <v>0.0</v>
      </c>
      <c r="M80" s="1166">
        <v>15.0</v>
      </c>
      <c r="N80" s="1166">
        <v>4.0</v>
      </c>
      <c r="O80" s="1166">
        <v>2.0</v>
      </c>
      <c r="P80" s="1166">
        <v>27.0</v>
      </c>
      <c r="Q80" s="1166">
        <v>1.0</v>
      </c>
      <c r="R80" s="486"/>
      <c r="S80" s="486"/>
    </row>
    <row r="81">
      <c r="A81" s="1178">
        <v>45292.0</v>
      </c>
      <c r="B81" s="486" t="s">
        <v>806</v>
      </c>
      <c r="C81" s="1166">
        <v>169.0</v>
      </c>
      <c r="D81" s="1166">
        <v>0.0</v>
      </c>
      <c r="E81" s="1166">
        <v>0.0</v>
      </c>
      <c r="F81" s="1166">
        <v>67.0</v>
      </c>
      <c r="G81" s="1166">
        <v>9.0</v>
      </c>
      <c r="H81" s="1166">
        <v>8.0</v>
      </c>
      <c r="I81" s="1166">
        <v>7.0</v>
      </c>
      <c r="J81" s="1166">
        <v>2.0</v>
      </c>
      <c r="K81" s="1166">
        <v>0.0</v>
      </c>
      <c r="L81" s="1166">
        <v>0.0</v>
      </c>
      <c r="M81" s="1166">
        <v>25.0</v>
      </c>
      <c r="N81" s="1166">
        <v>7.0</v>
      </c>
      <c r="O81" s="1166">
        <v>0.0</v>
      </c>
      <c r="P81" s="1166">
        <v>37.0</v>
      </c>
      <c r="Q81" s="1166">
        <v>0.0</v>
      </c>
      <c r="R81" s="486"/>
      <c r="S81" s="486"/>
    </row>
    <row r="82">
      <c r="A82" s="1178">
        <v>45292.0</v>
      </c>
      <c r="B82" s="486" t="s">
        <v>1371</v>
      </c>
      <c r="C82" s="1166">
        <v>174.0</v>
      </c>
      <c r="D82" s="1166">
        <v>2.0</v>
      </c>
      <c r="E82" s="1166">
        <v>1.0</v>
      </c>
      <c r="F82" s="1166">
        <v>61.0</v>
      </c>
      <c r="G82" s="1166">
        <v>22.0</v>
      </c>
      <c r="H82" s="1166">
        <v>15.0</v>
      </c>
      <c r="I82" s="1166">
        <v>3.0</v>
      </c>
      <c r="J82" s="1166">
        <v>1.0</v>
      </c>
      <c r="K82" s="1166">
        <v>0.0</v>
      </c>
      <c r="L82" s="1166">
        <v>0.0</v>
      </c>
      <c r="M82" s="1166">
        <v>6.0</v>
      </c>
      <c r="N82" s="1166">
        <v>13.0</v>
      </c>
      <c r="O82" s="1166">
        <v>3.0</v>
      </c>
      <c r="P82" s="1166">
        <v>47.0</v>
      </c>
      <c r="Q82" s="1166">
        <v>0.0</v>
      </c>
      <c r="R82" s="486"/>
      <c r="S82" s="486"/>
    </row>
    <row r="83">
      <c r="A83" s="1178">
        <v>45292.0</v>
      </c>
      <c r="B83" s="486" t="s">
        <v>1372</v>
      </c>
      <c r="C83" s="1166">
        <v>112.0</v>
      </c>
      <c r="D83" s="1166">
        <v>0.0</v>
      </c>
      <c r="E83" s="1166">
        <v>0.0</v>
      </c>
      <c r="F83" s="1166">
        <v>47.0</v>
      </c>
      <c r="G83" s="1166">
        <v>15.0</v>
      </c>
      <c r="H83" s="1166">
        <v>13.0</v>
      </c>
      <c r="I83" s="1166">
        <v>5.0</v>
      </c>
      <c r="J83" s="1166">
        <v>3.0</v>
      </c>
      <c r="K83" s="1166">
        <v>0.0</v>
      </c>
      <c r="L83" s="1166">
        <v>0.0</v>
      </c>
      <c r="M83" s="1166">
        <v>8.0</v>
      </c>
      <c r="N83" s="1166">
        <v>8.0</v>
      </c>
      <c r="O83" s="1166">
        <v>4.0</v>
      </c>
      <c r="P83" s="1166">
        <v>7.0</v>
      </c>
      <c r="Q83" s="1166">
        <v>1.0</v>
      </c>
      <c r="R83" s="486"/>
      <c r="S83" s="486"/>
    </row>
    <row r="84">
      <c r="A84" s="1178">
        <v>45292.0</v>
      </c>
      <c r="B84" s="486" t="s">
        <v>1141</v>
      </c>
      <c r="C84" s="1166">
        <v>76.0</v>
      </c>
      <c r="D84" s="1166">
        <v>0.0</v>
      </c>
      <c r="E84" s="1166">
        <v>0.0</v>
      </c>
      <c r="F84" s="1166">
        <v>35.0</v>
      </c>
      <c r="G84" s="1166">
        <v>11.0</v>
      </c>
      <c r="H84" s="1166">
        <v>7.0</v>
      </c>
      <c r="I84" s="1166">
        <v>4.0</v>
      </c>
      <c r="J84" s="1166">
        <v>0.0</v>
      </c>
      <c r="K84" s="1166">
        <v>0.0</v>
      </c>
      <c r="L84" s="1166">
        <v>0.0</v>
      </c>
      <c r="M84" s="1166">
        <v>1.0</v>
      </c>
      <c r="N84" s="1166">
        <v>8.0</v>
      </c>
      <c r="O84" s="1166">
        <v>0.0</v>
      </c>
      <c r="P84" s="1166">
        <v>10.0</v>
      </c>
      <c r="Q84" s="1166">
        <v>0.0</v>
      </c>
      <c r="R84" s="486"/>
      <c r="S84" s="486"/>
    </row>
    <row r="85">
      <c r="A85" s="1178">
        <v>45292.0</v>
      </c>
      <c r="B85" s="486" t="s">
        <v>1373</v>
      </c>
      <c r="C85" s="1166">
        <v>63.0</v>
      </c>
      <c r="D85" s="1166">
        <v>0.0</v>
      </c>
      <c r="E85" s="1166">
        <v>0.0</v>
      </c>
      <c r="F85" s="1166">
        <v>29.0</v>
      </c>
      <c r="G85" s="1166">
        <v>2.0</v>
      </c>
      <c r="H85" s="1166">
        <v>6.0</v>
      </c>
      <c r="I85" s="1166">
        <v>4.0</v>
      </c>
      <c r="J85" s="1166">
        <v>1.0</v>
      </c>
      <c r="K85" s="1166">
        <v>0.0</v>
      </c>
      <c r="L85" s="1166">
        <v>0.0</v>
      </c>
      <c r="M85" s="1166">
        <v>5.0</v>
      </c>
      <c r="N85" s="1166">
        <v>2.0</v>
      </c>
      <c r="O85" s="1166">
        <v>0.0</v>
      </c>
      <c r="P85" s="1166">
        <v>14.0</v>
      </c>
      <c r="Q85" s="1166">
        <v>0.0</v>
      </c>
      <c r="R85" s="486"/>
      <c r="S85" s="486"/>
    </row>
    <row r="86">
      <c r="A86" s="1178">
        <v>45292.0</v>
      </c>
      <c r="B86" s="486" t="s">
        <v>1374</v>
      </c>
      <c r="C86" s="1166">
        <v>90.0</v>
      </c>
      <c r="D86" s="1166">
        <v>0.0</v>
      </c>
      <c r="E86" s="1166">
        <v>2.0</v>
      </c>
      <c r="F86" s="1166">
        <v>38.0</v>
      </c>
      <c r="G86" s="1166">
        <v>3.0</v>
      </c>
      <c r="H86" s="1166">
        <v>8.0</v>
      </c>
      <c r="I86" s="1166">
        <v>8.0</v>
      </c>
      <c r="J86" s="1166">
        <v>4.0</v>
      </c>
      <c r="K86" s="1166">
        <v>0.0</v>
      </c>
      <c r="L86" s="1166">
        <v>0.0</v>
      </c>
      <c r="M86" s="1166">
        <v>0.0</v>
      </c>
      <c r="N86" s="1166">
        <v>7.0</v>
      </c>
      <c r="O86" s="1166">
        <v>1.0</v>
      </c>
      <c r="P86" s="1166">
        <v>18.0</v>
      </c>
      <c r="Q86" s="1166">
        <v>0.0</v>
      </c>
      <c r="R86" s="486"/>
      <c r="S86" s="486"/>
    </row>
    <row r="87">
      <c r="A87" s="1178">
        <v>45292.0</v>
      </c>
      <c r="B87" s="486" t="s">
        <v>1375</v>
      </c>
      <c r="C87" s="1166">
        <v>121.0</v>
      </c>
      <c r="D87" s="1166">
        <v>7.0</v>
      </c>
      <c r="E87" s="1166">
        <v>0.0</v>
      </c>
      <c r="F87" s="1166">
        <v>41.0</v>
      </c>
      <c r="G87" s="1166">
        <v>1.0</v>
      </c>
      <c r="H87" s="1166">
        <v>12.0</v>
      </c>
      <c r="I87" s="1166">
        <v>6.0</v>
      </c>
      <c r="J87" s="1166">
        <v>2.0</v>
      </c>
      <c r="K87" s="1166">
        <v>0.0</v>
      </c>
      <c r="L87" s="1166">
        <v>0.0</v>
      </c>
      <c r="M87" s="1166">
        <v>24.0</v>
      </c>
      <c r="N87" s="1166">
        <v>7.0</v>
      </c>
      <c r="O87" s="1166">
        <v>0.0</v>
      </c>
      <c r="P87" s="1166">
        <v>20.0</v>
      </c>
      <c r="Q87" s="1166">
        <v>0.0</v>
      </c>
      <c r="R87" s="486"/>
      <c r="S87" s="486"/>
    </row>
    <row r="88">
      <c r="A88" s="1178">
        <v>45292.0</v>
      </c>
      <c r="B88" s="486" t="s">
        <v>1376</v>
      </c>
      <c r="C88" s="1166">
        <v>47.0</v>
      </c>
      <c r="D88" s="1166">
        <v>2.0</v>
      </c>
      <c r="E88" s="1166">
        <v>0.0</v>
      </c>
      <c r="F88" s="1166">
        <v>15.0</v>
      </c>
      <c r="G88" s="1166">
        <v>3.0</v>
      </c>
      <c r="H88" s="1166">
        <v>2.0</v>
      </c>
      <c r="I88" s="1166">
        <v>1.0</v>
      </c>
      <c r="J88" s="1166">
        <v>3.0</v>
      </c>
      <c r="K88" s="1166">
        <v>0.0</v>
      </c>
      <c r="L88" s="1166">
        <v>0.0</v>
      </c>
      <c r="M88" s="1166">
        <v>8.0</v>
      </c>
      <c r="N88" s="1166">
        <v>7.0</v>
      </c>
      <c r="O88" s="1166">
        <v>0.0</v>
      </c>
      <c r="P88" s="1166">
        <v>5.0</v>
      </c>
      <c r="Q88" s="1166">
        <v>1.0</v>
      </c>
      <c r="R88" s="486"/>
      <c r="S88" s="486"/>
    </row>
    <row r="89">
      <c r="A89" s="1178">
        <v>45292.0</v>
      </c>
      <c r="B89" s="486" t="s">
        <v>1377</v>
      </c>
      <c r="C89" s="1166">
        <v>50.0</v>
      </c>
      <c r="D89" s="1166">
        <v>3.0</v>
      </c>
      <c r="E89" s="1166">
        <v>0.0</v>
      </c>
      <c r="F89" s="1166">
        <v>25.0</v>
      </c>
      <c r="G89" s="1166">
        <v>3.0</v>
      </c>
      <c r="H89" s="1166">
        <v>2.0</v>
      </c>
      <c r="I89" s="1166">
        <v>3.0</v>
      </c>
      <c r="J89" s="1166">
        <v>0.0</v>
      </c>
      <c r="K89" s="1166">
        <v>0.0</v>
      </c>
      <c r="L89" s="1166">
        <v>0.0</v>
      </c>
      <c r="M89" s="1166">
        <v>2.0</v>
      </c>
      <c r="N89" s="1166">
        <v>2.0</v>
      </c>
      <c r="O89" s="1166">
        <v>1.0</v>
      </c>
      <c r="P89" s="1166">
        <v>9.0</v>
      </c>
      <c r="Q89" s="1166">
        <v>0.0</v>
      </c>
      <c r="R89" s="486"/>
      <c r="S89" s="486"/>
    </row>
    <row r="90">
      <c r="A90" s="1178">
        <v>45292.0</v>
      </c>
      <c r="B90" s="486" t="s">
        <v>1378</v>
      </c>
      <c r="C90" s="1166">
        <v>3.0</v>
      </c>
      <c r="D90" s="1166">
        <v>0.0</v>
      </c>
      <c r="E90" s="1166">
        <v>0.0</v>
      </c>
      <c r="F90" s="1166">
        <v>0.0</v>
      </c>
      <c r="G90" s="1166">
        <v>0.0</v>
      </c>
      <c r="H90" s="1166">
        <v>0.0</v>
      </c>
      <c r="I90" s="1166">
        <v>0.0</v>
      </c>
      <c r="J90" s="1166">
        <v>0.0</v>
      </c>
      <c r="K90" s="1166">
        <v>0.0</v>
      </c>
      <c r="L90" s="1166">
        <v>0.0</v>
      </c>
      <c r="M90" s="1166">
        <v>0.0</v>
      </c>
      <c r="N90" s="1166">
        <v>0.0</v>
      </c>
      <c r="O90" s="1166">
        <v>0.0</v>
      </c>
      <c r="P90" s="1166">
        <v>3.0</v>
      </c>
      <c r="Q90" s="1166">
        <v>0.0</v>
      </c>
      <c r="R90" s="486"/>
      <c r="S90" s="486"/>
    </row>
    <row r="91">
      <c r="A91" s="1178">
        <v>45292.0</v>
      </c>
      <c r="B91" s="486" t="s">
        <v>199</v>
      </c>
      <c r="C91" s="1166">
        <v>148.0</v>
      </c>
      <c r="D91" s="1166">
        <v>0.0</v>
      </c>
      <c r="E91" s="1166">
        <v>1.0</v>
      </c>
      <c r="F91" s="1166">
        <v>45.0</v>
      </c>
      <c r="G91" s="1166">
        <v>6.0</v>
      </c>
      <c r="H91" s="1166">
        <v>1.0</v>
      </c>
      <c r="I91" s="1166">
        <v>2.0</v>
      </c>
      <c r="J91" s="1166">
        <v>3.0</v>
      </c>
      <c r="K91" s="1166">
        <v>0.0</v>
      </c>
      <c r="L91" s="1166">
        <v>0.0</v>
      </c>
      <c r="M91" s="1166">
        <v>14.0</v>
      </c>
      <c r="N91" s="1166">
        <v>14.0</v>
      </c>
      <c r="O91" s="1166">
        <v>11.0</v>
      </c>
      <c r="P91" s="1166">
        <v>49.0</v>
      </c>
      <c r="Q91" s="1166">
        <v>1.0</v>
      </c>
      <c r="R91" s="486"/>
      <c r="S91" s="486"/>
    </row>
    <row r="92">
      <c r="A92" s="1178">
        <v>45292.0</v>
      </c>
      <c r="B92" s="486" t="s">
        <v>1379</v>
      </c>
      <c r="C92" s="1166">
        <v>61.0</v>
      </c>
      <c r="D92" s="1166">
        <v>0.0</v>
      </c>
      <c r="E92" s="1166">
        <v>0.0</v>
      </c>
      <c r="F92" s="1166">
        <v>23.0</v>
      </c>
      <c r="G92" s="1166">
        <v>3.0</v>
      </c>
      <c r="H92" s="1166">
        <v>3.0</v>
      </c>
      <c r="I92" s="1166">
        <v>2.0</v>
      </c>
      <c r="J92" s="1166">
        <v>2.0</v>
      </c>
      <c r="K92" s="1166">
        <v>0.0</v>
      </c>
      <c r="L92" s="1166">
        <v>0.0</v>
      </c>
      <c r="M92" s="1166">
        <v>3.0</v>
      </c>
      <c r="N92" s="1166">
        <v>7.0</v>
      </c>
      <c r="O92" s="1166">
        <v>5.0</v>
      </c>
      <c r="P92" s="1166">
        <v>13.0</v>
      </c>
      <c r="Q92" s="1166">
        <v>0.0</v>
      </c>
      <c r="R92" s="486"/>
      <c r="S92" s="486"/>
    </row>
    <row r="93">
      <c r="A93" s="1178">
        <v>45292.0</v>
      </c>
      <c r="B93" s="486" t="s">
        <v>1380</v>
      </c>
      <c r="C93" s="1166">
        <v>452.0</v>
      </c>
      <c r="D93" s="1166">
        <v>20.0</v>
      </c>
      <c r="E93" s="1166">
        <v>1.0</v>
      </c>
      <c r="F93" s="1166">
        <v>148.0</v>
      </c>
      <c r="G93" s="1166">
        <v>55.0</v>
      </c>
      <c r="H93" s="1166">
        <v>9.0</v>
      </c>
      <c r="I93" s="1166">
        <v>32.0</v>
      </c>
      <c r="J93" s="1166">
        <v>7.0</v>
      </c>
      <c r="K93" s="1166">
        <v>0.0</v>
      </c>
      <c r="L93" s="1166">
        <v>0.0</v>
      </c>
      <c r="M93" s="1166">
        <v>27.0</v>
      </c>
      <c r="N93" s="1166">
        <v>51.0</v>
      </c>
      <c r="O93" s="1166">
        <v>19.0</v>
      </c>
      <c r="P93" s="1166">
        <v>80.0</v>
      </c>
      <c r="Q93" s="1166">
        <v>1.0</v>
      </c>
      <c r="R93" s="486"/>
      <c r="S93" s="486"/>
    </row>
    <row r="94">
      <c r="A94" s="1178">
        <v>45292.0</v>
      </c>
      <c r="B94" s="486" t="s">
        <v>493</v>
      </c>
      <c r="C94" s="1166">
        <v>4.0</v>
      </c>
      <c r="D94" s="1166">
        <v>0.0</v>
      </c>
      <c r="E94" s="1166">
        <v>0.0</v>
      </c>
      <c r="F94" s="1166">
        <v>1.0</v>
      </c>
      <c r="G94" s="1166">
        <v>0.0</v>
      </c>
      <c r="H94" s="1166">
        <v>0.0</v>
      </c>
      <c r="I94" s="1166">
        <v>0.0</v>
      </c>
      <c r="J94" s="1166">
        <v>0.0</v>
      </c>
      <c r="K94" s="1166">
        <v>0.0</v>
      </c>
      <c r="L94" s="1166">
        <v>0.0</v>
      </c>
      <c r="M94" s="1166">
        <v>2.0</v>
      </c>
      <c r="N94" s="1166">
        <v>1.0</v>
      </c>
      <c r="O94" s="1166">
        <v>0.0</v>
      </c>
      <c r="P94" s="1166">
        <v>0.0</v>
      </c>
      <c r="Q94" s="1166">
        <v>0.0</v>
      </c>
      <c r="R94" s="486"/>
      <c r="S94" s="486"/>
    </row>
    <row r="95">
      <c r="A95" s="1178">
        <v>45292.0</v>
      </c>
      <c r="B95" s="486" t="s">
        <v>94</v>
      </c>
      <c r="C95" s="1166">
        <v>28.0</v>
      </c>
      <c r="D95" s="1166">
        <v>1.0</v>
      </c>
      <c r="E95" s="1166">
        <v>0.0</v>
      </c>
      <c r="F95" s="1166">
        <v>1.0</v>
      </c>
      <c r="G95" s="1166">
        <v>4.0</v>
      </c>
      <c r="H95" s="1166">
        <v>1.0</v>
      </c>
      <c r="I95" s="1166">
        <v>4.0</v>
      </c>
      <c r="J95" s="1166">
        <v>0.0</v>
      </c>
      <c r="K95" s="1166">
        <v>0.0</v>
      </c>
      <c r="L95" s="1166">
        <v>0.0</v>
      </c>
      <c r="M95" s="1166">
        <v>0.0</v>
      </c>
      <c r="N95" s="1166">
        <v>4.0</v>
      </c>
      <c r="O95" s="1166">
        <v>0.0</v>
      </c>
      <c r="P95" s="1166">
        <v>13.0</v>
      </c>
      <c r="Q95" s="1166">
        <v>0.0</v>
      </c>
      <c r="R95" s="486"/>
      <c r="S95" s="486"/>
    </row>
    <row r="96">
      <c r="A96" s="1178">
        <v>45292.0</v>
      </c>
      <c r="B96" s="486" t="s">
        <v>1381</v>
      </c>
      <c r="C96" s="1166">
        <v>54.0</v>
      </c>
      <c r="D96" s="1166">
        <v>0.0</v>
      </c>
      <c r="E96" s="1166">
        <v>0.0</v>
      </c>
      <c r="F96" s="1166">
        <v>20.0</v>
      </c>
      <c r="G96" s="1166">
        <v>3.0</v>
      </c>
      <c r="H96" s="1166">
        <v>6.0</v>
      </c>
      <c r="I96" s="1166">
        <v>3.0</v>
      </c>
      <c r="J96" s="1166">
        <v>0.0</v>
      </c>
      <c r="K96" s="1166">
        <v>0.0</v>
      </c>
      <c r="L96" s="1166">
        <v>0.0</v>
      </c>
      <c r="M96" s="1166">
        <v>2.0</v>
      </c>
      <c r="N96" s="1166">
        <v>3.0</v>
      </c>
      <c r="O96" s="1166">
        <v>0.0</v>
      </c>
      <c r="P96" s="1166">
        <v>14.0</v>
      </c>
      <c r="Q96" s="1166">
        <v>0.0</v>
      </c>
      <c r="R96" s="486"/>
      <c r="S96" s="486"/>
    </row>
    <row r="97">
      <c r="A97" s="1178">
        <v>45292.0</v>
      </c>
      <c r="B97" s="486" t="s">
        <v>494</v>
      </c>
      <c r="C97" s="1166">
        <v>73.0</v>
      </c>
      <c r="D97" s="1166">
        <v>1.0</v>
      </c>
      <c r="E97" s="1166">
        <v>0.0</v>
      </c>
      <c r="F97" s="1166">
        <v>21.0</v>
      </c>
      <c r="G97" s="1166">
        <v>4.0</v>
      </c>
      <c r="H97" s="1166">
        <v>5.0</v>
      </c>
      <c r="I97" s="1166">
        <v>2.0</v>
      </c>
      <c r="J97" s="1166">
        <v>1.0</v>
      </c>
      <c r="K97" s="1166">
        <v>0.0</v>
      </c>
      <c r="L97" s="1166">
        <v>0.0</v>
      </c>
      <c r="M97" s="1166">
        <v>2.0</v>
      </c>
      <c r="N97" s="1166">
        <v>1.0</v>
      </c>
      <c r="O97" s="1166">
        <v>6.0</v>
      </c>
      <c r="P97" s="1166">
        <v>25.0</v>
      </c>
      <c r="Q97" s="1166">
        <v>1.0</v>
      </c>
      <c r="R97" s="486"/>
      <c r="S97" s="486"/>
    </row>
    <row r="98">
      <c r="A98" s="1178">
        <v>45292.0</v>
      </c>
      <c r="B98" s="486" t="s">
        <v>498</v>
      </c>
      <c r="C98" s="1166">
        <v>214.0</v>
      </c>
      <c r="D98" s="1166">
        <v>0.0</v>
      </c>
      <c r="E98" s="1166">
        <v>2.0</v>
      </c>
      <c r="F98" s="1166">
        <v>56.0</v>
      </c>
      <c r="G98" s="1166">
        <v>23.0</v>
      </c>
      <c r="H98" s="1166">
        <v>26.0</v>
      </c>
      <c r="I98" s="1166">
        <v>15.0</v>
      </c>
      <c r="J98" s="1166">
        <v>5.0</v>
      </c>
      <c r="K98" s="1166">
        <v>3.0</v>
      </c>
      <c r="L98" s="1166">
        <v>0.0</v>
      </c>
      <c r="M98" s="1166">
        <v>17.0</v>
      </c>
      <c r="N98" s="1166">
        <v>20.0</v>
      </c>
      <c r="O98" s="1166">
        <v>2.0</v>
      </c>
      <c r="P98" s="1166">
        <v>41.0</v>
      </c>
      <c r="Q98" s="1166">
        <v>2.0</v>
      </c>
      <c r="R98" s="486"/>
      <c r="S98" s="486"/>
    </row>
    <row r="99">
      <c r="A99" s="1178">
        <v>45292.0</v>
      </c>
      <c r="B99" s="486" t="s">
        <v>752</v>
      </c>
      <c r="C99" s="1166">
        <v>42.0</v>
      </c>
      <c r="D99" s="1166">
        <v>0.0</v>
      </c>
      <c r="E99" s="1166">
        <v>0.0</v>
      </c>
      <c r="F99" s="1166">
        <v>16.0</v>
      </c>
      <c r="G99" s="1166">
        <v>3.0</v>
      </c>
      <c r="H99" s="1166">
        <v>4.0</v>
      </c>
      <c r="I99" s="1166">
        <v>2.0</v>
      </c>
      <c r="J99" s="1166">
        <v>0.0</v>
      </c>
      <c r="K99" s="1166">
        <v>0.0</v>
      </c>
      <c r="L99" s="1166">
        <v>0.0</v>
      </c>
      <c r="M99" s="1166">
        <v>2.0</v>
      </c>
      <c r="N99" s="1166">
        <v>5.0</v>
      </c>
      <c r="O99" s="1166">
        <v>1.0</v>
      </c>
      <c r="P99" s="1166">
        <v>9.0</v>
      </c>
      <c r="Q99" s="1166">
        <v>0.0</v>
      </c>
      <c r="R99" s="486"/>
      <c r="S99" s="486"/>
    </row>
    <row r="100">
      <c r="A100" s="1178">
        <v>45292.0</v>
      </c>
      <c r="B100" s="486" t="s">
        <v>1382</v>
      </c>
      <c r="C100" s="1166">
        <v>49.0</v>
      </c>
      <c r="D100" s="1166">
        <v>1.0</v>
      </c>
      <c r="E100" s="1166">
        <v>0.0</v>
      </c>
      <c r="F100" s="1166">
        <v>16.0</v>
      </c>
      <c r="G100" s="1166">
        <v>5.0</v>
      </c>
      <c r="H100" s="1166">
        <v>4.0</v>
      </c>
      <c r="I100" s="1166">
        <v>5.0</v>
      </c>
      <c r="J100" s="1166">
        <v>1.0</v>
      </c>
      <c r="K100" s="1166">
        <v>0.0</v>
      </c>
      <c r="L100" s="1166">
        <v>0.0</v>
      </c>
      <c r="M100" s="1166">
        <v>4.0</v>
      </c>
      <c r="N100" s="1166">
        <v>2.0</v>
      </c>
      <c r="O100" s="1166">
        <v>0.0</v>
      </c>
      <c r="P100" s="1166">
        <v>11.0</v>
      </c>
      <c r="Q100" s="1166">
        <v>0.0</v>
      </c>
      <c r="R100" s="486"/>
      <c r="S100" s="486"/>
    </row>
    <row r="101">
      <c r="A101" s="1178">
        <v>45292.0</v>
      </c>
      <c r="B101" s="486" t="s">
        <v>1383</v>
      </c>
      <c r="C101" s="1166">
        <v>35.0</v>
      </c>
      <c r="D101" s="1166">
        <v>0.0</v>
      </c>
      <c r="E101" s="1166">
        <v>0.0</v>
      </c>
      <c r="F101" s="1166">
        <v>8.0</v>
      </c>
      <c r="G101" s="1166">
        <v>6.0</v>
      </c>
      <c r="H101" s="1166">
        <v>2.0</v>
      </c>
      <c r="I101" s="1166">
        <v>2.0</v>
      </c>
      <c r="J101" s="1166">
        <v>0.0</v>
      </c>
      <c r="K101" s="1166">
        <v>0.0</v>
      </c>
      <c r="L101" s="1166">
        <v>0.0</v>
      </c>
      <c r="M101" s="1166">
        <v>0.0</v>
      </c>
      <c r="N101" s="1166">
        <v>2.0</v>
      </c>
      <c r="O101" s="1166">
        <v>6.0</v>
      </c>
      <c r="P101" s="1166">
        <v>9.0</v>
      </c>
      <c r="Q101" s="1166">
        <v>0.0</v>
      </c>
      <c r="R101" s="486"/>
      <c r="S101" s="486"/>
    </row>
    <row r="107">
      <c r="A107" s="1179" t="s">
        <v>2093</v>
      </c>
      <c r="B107" s="1179" t="s">
        <v>3897</v>
      </c>
    </row>
    <row r="108">
      <c r="A108" s="1179" t="s">
        <v>1333</v>
      </c>
      <c r="B108" s="1179">
        <v>4.0</v>
      </c>
    </row>
    <row r="109">
      <c r="A109" s="1179" t="s">
        <v>552</v>
      </c>
      <c r="B109" s="1179">
        <v>3.0</v>
      </c>
    </row>
    <row r="110">
      <c r="A110" s="1179" t="s">
        <v>1359</v>
      </c>
      <c r="B110" s="1179">
        <v>3.0</v>
      </c>
    </row>
    <row r="111">
      <c r="A111" s="1179" t="s">
        <v>1325</v>
      </c>
      <c r="B111" s="1179">
        <v>2.0</v>
      </c>
    </row>
    <row r="112">
      <c r="A112" s="1179" t="s">
        <v>543</v>
      </c>
      <c r="B112" s="1179">
        <v>1.0</v>
      </c>
    </row>
    <row r="113">
      <c r="A113" s="1179" t="s">
        <v>1324</v>
      </c>
      <c r="B113" s="1179">
        <v>1.0</v>
      </c>
    </row>
    <row r="114">
      <c r="A114" s="1179" t="s">
        <v>406</v>
      </c>
      <c r="B114" s="1179">
        <v>1.0</v>
      </c>
    </row>
    <row r="115">
      <c r="A115" s="1179" t="s">
        <v>412</v>
      </c>
      <c r="B115" s="1179">
        <v>1.0</v>
      </c>
    </row>
    <row r="116">
      <c r="A116" s="1179" t="s">
        <v>1334</v>
      </c>
      <c r="B116" s="1179">
        <v>1.0</v>
      </c>
    </row>
    <row r="117">
      <c r="A117" s="1179" t="s">
        <v>43</v>
      </c>
      <c r="B117" s="1179">
        <v>1.0</v>
      </c>
    </row>
    <row r="118">
      <c r="A118" s="1179" t="s">
        <v>1339</v>
      </c>
      <c r="B118" s="1179">
        <v>1.0</v>
      </c>
    </row>
    <row r="119">
      <c r="A119" s="1179" t="s">
        <v>1349</v>
      </c>
      <c r="B119" s="1179">
        <v>1.0</v>
      </c>
    </row>
    <row r="120">
      <c r="A120" s="1179" t="s">
        <v>561</v>
      </c>
      <c r="B120" s="1179">
        <v>1.0</v>
      </c>
    </row>
    <row r="121">
      <c r="A121" s="1179" t="s">
        <v>1354</v>
      </c>
      <c r="B121" s="1179">
        <v>1.0</v>
      </c>
    </row>
    <row r="122">
      <c r="A122" s="1179" t="s">
        <v>1358</v>
      </c>
      <c r="B122" s="1179">
        <v>1.0</v>
      </c>
    </row>
    <row r="123">
      <c r="A123" s="1179" t="s">
        <v>461</v>
      </c>
      <c r="B123" s="1179">
        <v>1.0</v>
      </c>
    </row>
    <row r="124">
      <c r="A124" s="1179" t="s">
        <v>1361</v>
      </c>
      <c r="B124" s="1179">
        <v>1.0</v>
      </c>
    </row>
    <row r="125">
      <c r="A125" s="1179" t="s">
        <v>85</v>
      </c>
      <c r="B125" s="1179">
        <v>1.0</v>
      </c>
    </row>
    <row r="126">
      <c r="A126" s="1179" t="s">
        <v>1246</v>
      </c>
      <c r="B126" s="1179">
        <v>1.0</v>
      </c>
    </row>
    <row r="127">
      <c r="A127" s="1179" t="s">
        <v>806</v>
      </c>
      <c r="B127" s="1179">
        <v>1.0</v>
      </c>
    </row>
    <row r="128">
      <c r="A128" s="1179" t="s">
        <v>498</v>
      </c>
      <c r="B128" s="1179">
        <v>1.0</v>
      </c>
    </row>
    <row r="129">
      <c r="A129" s="486" t="s">
        <v>406</v>
      </c>
      <c r="B129" s="1167">
        <v>0.6</v>
      </c>
    </row>
    <row r="130">
      <c r="A130" s="486" t="s">
        <v>1330</v>
      </c>
      <c r="B130" s="1167">
        <v>0.5</v>
      </c>
    </row>
    <row r="131">
      <c r="A131" s="486" t="s">
        <v>767</v>
      </c>
      <c r="B131" s="1167">
        <v>0.16666666666666666</v>
      </c>
    </row>
    <row r="132">
      <c r="A132" s="486" t="s">
        <v>1331</v>
      </c>
      <c r="B132" s="1167">
        <v>0.2857142857142857</v>
      </c>
    </row>
    <row r="133">
      <c r="A133" s="486" t="s">
        <v>1332</v>
      </c>
      <c r="B133" s="1167">
        <v>0.3333333333333333</v>
      </c>
    </row>
    <row r="134">
      <c r="A134" s="486" t="s">
        <v>1333</v>
      </c>
      <c r="B134" s="1167">
        <v>0.0</v>
      </c>
    </row>
    <row r="135">
      <c r="A135" s="486" t="s">
        <v>412</v>
      </c>
      <c r="B135" s="1167">
        <v>0.42857142857142855</v>
      </c>
    </row>
    <row r="136">
      <c r="A136" s="486" t="s">
        <v>39</v>
      </c>
      <c r="B136" s="1167">
        <v>0.6</v>
      </c>
    </row>
    <row r="137">
      <c r="A137" s="486" t="s">
        <v>1334</v>
      </c>
      <c r="B137" s="1167">
        <v>0.3333333333333333</v>
      </c>
    </row>
    <row r="138">
      <c r="A138" s="486" t="s">
        <v>156</v>
      </c>
      <c r="B138" s="1167">
        <v>0.4473684210526316</v>
      </c>
    </row>
    <row r="139">
      <c r="A139" s="486" t="s">
        <v>1335</v>
      </c>
      <c r="B139" s="1167">
        <v>0.9</v>
      </c>
    </row>
    <row r="140">
      <c r="A140" s="486" t="s">
        <v>1336</v>
      </c>
      <c r="B140" s="1167">
        <v>0.16666666666666666</v>
      </c>
    </row>
    <row r="141">
      <c r="A141" s="486" t="s">
        <v>552</v>
      </c>
      <c r="B141" s="1167">
        <v>0.21212121212121213</v>
      </c>
    </row>
    <row r="142">
      <c r="A142" s="486" t="s">
        <v>1337</v>
      </c>
      <c r="B142" s="1167">
        <v>0.7142857142857143</v>
      </c>
    </row>
    <row r="143">
      <c r="A143" s="486" t="s">
        <v>1338</v>
      </c>
      <c r="B143" s="1167">
        <v>0.4</v>
      </c>
    </row>
    <row r="144">
      <c r="A144" s="486" t="s">
        <v>1339</v>
      </c>
      <c r="B144" s="1167">
        <v>0.5652173913043478</v>
      </c>
    </row>
    <row r="145">
      <c r="A145" s="486" t="s">
        <v>1340</v>
      </c>
      <c r="B145" s="1167">
        <v>0.5</v>
      </c>
    </row>
    <row r="146">
      <c r="A146" s="486" t="s">
        <v>1341</v>
      </c>
      <c r="B146" s="1167">
        <v>0.42857142857142855</v>
      </c>
    </row>
    <row r="147">
      <c r="A147" s="486" t="s">
        <v>1342</v>
      </c>
      <c r="B147" s="1167">
        <v>0.5</v>
      </c>
    </row>
    <row r="148">
      <c r="A148" s="486" t="s">
        <v>1343</v>
      </c>
      <c r="B148" s="1167">
        <v>0.5333333333333333</v>
      </c>
    </row>
    <row r="149">
      <c r="A149" s="486" t="s">
        <v>435</v>
      </c>
      <c r="B149" s="1167">
        <v>0.5384615384615384</v>
      </c>
    </row>
    <row r="150">
      <c r="A150" s="486" t="s">
        <v>59</v>
      </c>
      <c r="B150" s="1167">
        <v>0.42857142857142855</v>
      </c>
    </row>
    <row r="151">
      <c r="A151" s="486" t="s">
        <v>1344</v>
      </c>
      <c r="B151" s="1167">
        <v>0.4</v>
      </c>
    </row>
    <row r="152">
      <c r="A152" s="486" t="s">
        <v>135</v>
      </c>
      <c r="B152" s="1167">
        <v>0.8571428571428571</v>
      </c>
    </row>
    <row r="153">
      <c r="A153" s="486" t="s">
        <v>1346</v>
      </c>
      <c r="B153" s="1167">
        <v>0.8333333333333334</v>
      </c>
    </row>
    <row r="154">
      <c r="A154" s="486" t="s">
        <v>61</v>
      </c>
      <c r="B154" s="1167">
        <v>0.0</v>
      </c>
    </row>
    <row r="155">
      <c r="A155" s="486" t="s">
        <v>1347</v>
      </c>
      <c r="B155" s="1167">
        <v>0.03333333333333333</v>
      </c>
    </row>
    <row r="156">
      <c r="A156" s="486" t="s">
        <v>1348</v>
      </c>
      <c r="B156" s="1167">
        <v>0.3125</v>
      </c>
    </row>
    <row r="157">
      <c r="A157" s="486" t="s">
        <v>1349</v>
      </c>
      <c r="B157" s="1167">
        <v>0.36363636363636365</v>
      </c>
    </row>
    <row r="158">
      <c r="A158" s="486" t="s">
        <v>1350</v>
      </c>
      <c r="B158" s="1167">
        <v>0.07142857142857142</v>
      </c>
    </row>
    <row r="159">
      <c r="A159" s="486" t="s">
        <v>561</v>
      </c>
      <c r="B159" s="1167">
        <v>0.5384615384615384</v>
      </c>
    </row>
    <row r="160">
      <c r="A160" s="486" t="s">
        <v>1352</v>
      </c>
      <c r="B160" s="1167">
        <v>0.5333333333333333</v>
      </c>
    </row>
    <row r="161">
      <c r="A161" s="486" t="s">
        <v>1354</v>
      </c>
      <c r="B161" s="1167">
        <v>0.375</v>
      </c>
    </row>
    <row r="162">
      <c r="A162" s="486" t="s">
        <v>65</v>
      </c>
      <c r="B162" s="1180" t="e">
        <v>#DIV/0!</v>
      </c>
    </row>
    <row r="163">
      <c r="A163" s="486" t="s">
        <v>1355</v>
      </c>
      <c r="B163" s="1167">
        <v>0.6</v>
      </c>
    </row>
    <row r="164">
      <c r="A164" s="486" t="s">
        <v>453</v>
      </c>
      <c r="B164" s="1167">
        <v>0.0</v>
      </c>
    </row>
    <row r="165">
      <c r="A165" s="486" t="s">
        <v>1356</v>
      </c>
      <c r="B165" s="1167">
        <v>0.6</v>
      </c>
    </row>
    <row r="166">
      <c r="A166" s="486" t="s">
        <v>176</v>
      </c>
      <c r="B166" s="1167">
        <v>0.8888888888888888</v>
      </c>
    </row>
    <row r="167">
      <c r="A167" s="486" t="s">
        <v>73</v>
      </c>
      <c r="B167" s="1167">
        <v>0.3333333333333333</v>
      </c>
    </row>
    <row r="168">
      <c r="A168" s="486" t="s">
        <v>74</v>
      </c>
      <c r="B168" s="1180" t="e">
        <v>#DIV/0!</v>
      </c>
    </row>
    <row r="169">
      <c r="A169" s="486" t="s">
        <v>371</v>
      </c>
      <c r="B169" s="1180" t="e">
        <v>#DIV/0!</v>
      </c>
    </row>
    <row r="170">
      <c r="A170" s="486" t="s">
        <v>1357</v>
      </c>
      <c r="B170" s="1167">
        <v>0.06666666666666667</v>
      </c>
    </row>
    <row r="171">
      <c r="A171" s="486" t="s">
        <v>1358</v>
      </c>
      <c r="B171" s="1167">
        <v>0.3409090909090909</v>
      </c>
    </row>
    <row r="172">
      <c r="A172" s="486" t="s">
        <v>461</v>
      </c>
      <c r="B172" s="1167">
        <v>1.0</v>
      </c>
    </row>
    <row r="173">
      <c r="A173" s="486" t="s">
        <v>80</v>
      </c>
      <c r="B173" s="1167">
        <v>0.0</v>
      </c>
    </row>
    <row r="174">
      <c r="A174" s="486" t="s">
        <v>1359</v>
      </c>
      <c r="B174" s="1167">
        <v>0.5454545454545454</v>
      </c>
    </row>
    <row r="175">
      <c r="A175" s="486" t="s">
        <v>1360</v>
      </c>
      <c r="B175" s="1167">
        <v>0.6216216216216216</v>
      </c>
    </row>
    <row r="176">
      <c r="A176" s="486" t="s">
        <v>1361</v>
      </c>
      <c r="B176" s="1167">
        <v>0.4262295081967213</v>
      </c>
    </row>
    <row r="177">
      <c r="A177" s="486" t="s">
        <v>1363</v>
      </c>
      <c r="B177" s="1167">
        <v>0.34</v>
      </c>
    </row>
    <row r="178">
      <c r="A178" s="486" t="s">
        <v>237</v>
      </c>
      <c r="B178" s="1167">
        <v>0.0</v>
      </c>
    </row>
    <row r="179">
      <c r="A179" s="486" t="s">
        <v>1364</v>
      </c>
      <c r="B179" s="1167">
        <v>0.0</v>
      </c>
    </row>
    <row r="180">
      <c r="A180" s="486" t="s">
        <v>1365</v>
      </c>
      <c r="B180" s="1167">
        <v>0.6</v>
      </c>
    </row>
    <row r="181">
      <c r="A181" s="486" t="s">
        <v>1366</v>
      </c>
      <c r="B181" s="1167">
        <v>0.6666666666666666</v>
      </c>
    </row>
    <row r="182">
      <c r="A182" s="486" t="s">
        <v>1367</v>
      </c>
      <c r="B182" s="1167">
        <v>0.3333333333333333</v>
      </c>
    </row>
    <row r="183">
      <c r="A183" s="486" t="s">
        <v>1368</v>
      </c>
      <c r="B183" s="1167">
        <v>0.16666666666666666</v>
      </c>
    </row>
    <row r="184">
      <c r="A184" s="486" t="s">
        <v>1369</v>
      </c>
      <c r="B184" s="1167">
        <v>0.13793103448275862</v>
      </c>
    </row>
    <row r="185">
      <c r="A185" s="486" t="s">
        <v>187</v>
      </c>
      <c r="B185" s="1167">
        <v>0.6666666666666666</v>
      </c>
    </row>
    <row r="186">
      <c r="A186" s="486" t="s">
        <v>85</v>
      </c>
      <c r="B186" s="1167">
        <v>0.3333333333333333</v>
      </c>
    </row>
    <row r="187">
      <c r="A187" s="486" t="s">
        <v>471</v>
      </c>
      <c r="B187" s="1167">
        <v>0.0</v>
      </c>
    </row>
    <row r="188">
      <c r="A188" s="486" t="s">
        <v>1370</v>
      </c>
      <c r="B188" s="1167">
        <v>0.5517241379310345</v>
      </c>
    </row>
    <row r="189">
      <c r="A189" s="486" t="s">
        <v>1246</v>
      </c>
      <c r="B189" s="1167">
        <v>0.4827586206896552</v>
      </c>
    </row>
    <row r="190">
      <c r="A190" s="486" t="s">
        <v>806</v>
      </c>
      <c r="B190" s="1167">
        <v>0.2777777777777778</v>
      </c>
    </row>
    <row r="191">
      <c r="A191" s="486" t="s">
        <v>1371</v>
      </c>
      <c r="B191" s="1167">
        <v>0.3333333333333333</v>
      </c>
    </row>
    <row r="192">
      <c r="A192" s="486" t="s">
        <v>1372</v>
      </c>
      <c r="B192" s="1167">
        <v>0.09090909090909091</v>
      </c>
    </row>
    <row r="193">
      <c r="A193" s="486" t="s">
        <v>1141</v>
      </c>
      <c r="B193" s="1167">
        <v>0.5</v>
      </c>
    </row>
    <row r="194">
      <c r="A194" s="486" t="s">
        <v>1373</v>
      </c>
      <c r="B194" s="1167">
        <v>1.0</v>
      </c>
    </row>
    <row r="195">
      <c r="A195" s="486" t="s">
        <v>1374</v>
      </c>
      <c r="B195" s="1167">
        <v>0.35714285714285715</v>
      </c>
    </row>
    <row r="196">
      <c r="A196" s="486" t="s">
        <v>1375</v>
      </c>
      <c r="B196" s="1167">
        <v>0.0</v>
      </c>
    </row>
    <row r="197">
      <c r="A197" s="486" t="s">
        <v>1376</v>
      </c>
      <c r="B197" s="1167">
        <v>0.5</v>
      </c>
    </row>
    <row r="198">
      <c r="A198" s="486" t="s">
        <v>1377</v>
      </c>
      <c r="B198" s="1167">
        <v>0.0</v>
      </c>
    </row>
    <row r="199">
      <c r="A199" s="486" t="s">
        <v>1378</v>
      </c>
      <c r="B199" s="1167">
        <v>1.0</v>
      </c>
    </row>
    <row r="200">
      <c r="A200" s="486" t="s">
        <v>199</v>
      </c>
      <c r="B200" s="1167">
        <v>0.46153846153846156</v>
      </c>
    </row>
    <row r="201">
      <c r="A201" s="486" t="s">
        <v>1379</v>
      </c>
      <c r="B201" s="1167">
        <v>0.0</v>
      </c>
    </row>
    <row r="202">
      <c r="A202" s="486" t="s">
        <v>1380</v>
      </c>
      <c r="B202" s="1167">
        <v>0.45454545454545453</v>
      </c>
    </row>
    <row r="203">
      <c r="A203" s="486" t="s">
        <v>493</v>
      </c>
      <c r="B203" s="1167">
        <v>0.0</v>
      </c>
    </row>
    <row r="204">
      <c r="A204" s="486" t="s">
        <v>94</v>
      </c>
      <c r="B204" s="1167">
        <v>1.0</v>
      </c>
    </row>
    <row r="205">
      <c r="A205" s="486" t="s">
        <v>1381</v>
      </c>
      <c r="B205" s="1167">
        <v>0.8</v>
      </c>
    </row>
    <row r="206">
      <c r="A206" s="486" t="s">
        <v>494</v>
      </c>
      <c r="B206" s="1167">
        <v>1.0</v>
      </c>
    </row>
    <row r="207">
      <c r="A207" s="486" t="s">
        <v>498</v>
      </c>
      <c r="B207" s="1167">
        <v>0.4782608695652174</v>
      </c>
    </row>
    <row r="208">
      <c r="A208" s="486" t="s">
        <v>752</v>
      </c>
      <c r="B208" s="1167">
        <v>0.0</v>
      </c>
    </row>
    <row r="209">
      <c r="A209" s="486" t="s">
        <v>1382</v>
      </c>
      <c r="B209" s="1167">
        <v>0.6</v>
      </c>
    </row>
    <row r="210">
      <c r="A210" s="486" t="s">
        <v>1383</v>
      </c>
      <c r="B210" s="1167">
        <v>0.5</v>
      </c>
    </row>
    <row r="211">
      <c r="A211" s="486"/>
      <c r="B211" s="1167"/>
    </row>
    <row r="212">
      <c r="A212" s="486"/>
      <c r="B212" s="1167"/>
    </row>
    <row r="213">
      <c r="A213" s="486"/>
      <c r="B213" s="1167"/>
    </row>
    <row r="214">
      <c r="A214" s="486"/>
      <c r="B214" s="1180"/>
    </row>
    <row r="215">
      <c r="A215" s="486"/>
      <c r="B215" s="1167"/>
    </row>
    <row r="216">
      <c r="A216" s="486"/>
      <c r="B216" s="1167"/>
    </row>
    <row r="217">
      <c r="A217" s="486"/>
      <c r="B217" s="1167"/>
    </row>
    <row r="218">
      <c r="A218" s="486"/>
      <c r="B218" s="1167"/>
    </row>
    <row r="219">
      <c r="A219" s="486"/>
      <c r="B219" s="1167"/>
    </row>
    <row r="220">
      <c r="A220" s="486"/>
      <c r="B220" s="1167"/>
    </row>
    <row r="221">
      <c r="A221" s="486"/>
      <c r="B221" s="1167"/>
    </row>
    <row r="222">
      <c r="A222" s="486"/>
      <c r="B222" s="1167"/>
    </row>
    <row r="223">
      <c r="A223" s="486"/>
      <c r="B223" s="1167"/>
    </row>
    <row r="224">
      <c r="A224" s="486"/>
      <c r="B224" s="1180"/>
    </row>
    <row r="225">
      <c r="A225" s="486"/>
      <c r="B225" s="1180"/>
    </row>
    <row r="226">
      <c r="A226" s="486"/>
      <c r="B226" s="1167"/>
    </row>
    <row r="227">
      <c r="A227" s="486"/>
      <c r="B227" s="1167"/>
    </row>
    <row r="228">
      <c r="A228" s="486"/>
      <c r="B228" s="1180"/>
    </row>
    <row r="229">
      <c r="A229" s="486"/>
      <c r="B229" s="1167"/>
    </row>
    <row r="230">
      <c r="A230" s="486"/>
      <c r="B230" s="1167"/>
    </row>
    <row r="231">
      <c r="A231" s="486"/>
      <c r="B231" s="1167"/>
    </row>
    <row r="232">
      <c r="A232" s="486"/>
      <c r="B232" s="1167"/>
    </row>
    <row r="233">
      <c r="A233" s="486"/>
      <c r="B233" s="1167"/>
    </row>
    <row r="234">
      <c r="A234" s="486"/>
      <c r="B234" s="1167"/>
    </row>
    <row r="235">
      <c r="A235" s="486"/>
      <c r="B235" s="1167"/>
    </row>
    <row r="236">
      <c r="A236" s="486"/>
      <c r="B236" s="1167"/>
    </row>
    <row r="237">
      <c r="A237" s="486"/>
      <c r="B237" s="1167"/>
    </row>
    <row r="238">
      <c r="A238" s="486"/>
      <c r="B238" s="1180"/>
    </row>
    <row r="239">
      <c r="A239" s="486"/>
      <c r="B239" s="1167"/>
    </row>
    <row r="240">
      <c r="A240" s="486"/>
      <c r="B240" s="1167"/>
    </row>
    <row r="241">
      <c r="A241" s="486"/>
      <c r="B241" s="1180"/>
    </row>
    <row r="242">
      <c r="A242" s="486"/>
      <c r="B242" s="1180"/>
    </row>
    <row r="243">
      <c r="A243" s="486"/>
      <c r="B243" s="1167"/>
    </row>
    <row r="244">
      <c r="A244" s="486"/>
      <c r="B244" s="1180"/>
    </row>
    <row r="245">
      <c r="A245" s="486"/>
      <c r="B245" s="1180"/>
    </row>
    <row r="246">
      <c r="A246" s="486"/>
      <c r="B246" s="1167"/>
    </row>
    <row r="247">
      <c r="A247" s="486"/>
      <c r="B247" s="1167"/>
    </row>
    <row r="248">
      <c r="A248" s="486"/>
      <c r="B248" s="1167"/>
    </row>
    <row r="249">
      <c r="A249" s="486"/>
      <c r="B249" s="1180"/>
    </row>
    <row r="250">
      <c r="A250" s="486"/>
      <c r="B250" s="1167"/>
    </row>
    <row r="251">
      <c r="A251" s="486"/>
      <c r="B251" s="1167"/>
    </row>
    <row r="252">
      <c r="A252" s="486"/>
      <c r="B252" s="1167"/>
    </row>
    <row r="253">
      <c r="A253" s="486"/>
      <c r="B253" s="1167"/>
    </row>
    <row r="254">
      <c r="A254" s="486"/>
      <c r="B254" s="1167"/>
    </row>
    <row r="255">
      <c r="A255" s="486"/>
      <c r="B255" s="1167"/>
    </row>
    <row r="256">
      <c r="A256" s="486"/>
      <c r="B256" s="1167"/>
    </row>
    <row r="257">
      <c r="A257" s="486"/>
      <c r="B257" s="1167"/>
    </row>
    <row r="258">
      <c r="A258" s="486"/>
      <c r="B258" s="1167"/>
    </row>
    <row r="259">
      <c r="A259" s="486"/>
      <c r="B259" s="1167"/>
    </row>
    <row r="260">
      <c r="A260" s="486"/>
      <c r="B260" s="1180"/>
    </row>
    <row r="261">
      <c r="A261" s="486"/>
      <c r="B261" s="1167"/>
    </row>
    <row r="262">
      <c r="A262" s="486"/>
      <c r="B262" s="1180"/>
    </row>
    <row r="263">
      <c r="A263" s="486"/>
      <c r="B263" s="1180"/>
    </row>
    <row r="264">
      <c r="A264" s="486"/>
      <c r="B264" s="1167"/>
    </row>
    <row r="265">
      <c r="A265" s="486"/>
      <c r="B265" s="1167"/>
    </row>
    <row r="266">
      <c r="A266" s="486"/>
      <c r="B266" s="1167"/>
    </row>
    <row r="267">
      <c r="A267" s="486"/>
      <c r="B267" s="1180"/>
    </row>
    <row r="268">
      <c r="A268" s="486"/>
      <c r="B268" s="1167"/>
    </row>
    <row r="269">
      <c r="A269" s="486"/>
      <c r="B269" s="1167"/>
    </row>
    <row r="270">
      <c r="A270" s="486"/>
      <c r="B270" s="1167"/>
    </row>
    <row r="271">
      <c r="A271" s="486"/>
      <c r="B271" s="1167"/>
    </row>
    <row r="272">
      <c r="A272" s="486"/>
      <c r="B272" s="1167"/>
    </row>
    <row r="273">
      <c r="A273" s="486"/>
      <c r="B273" s="1180"/>
    </row>
    <row r="274">
      <c r="A274" s="486"/>
      <c r="B274" s="1167"/>
    </row>
    <row r="275">
      <c r="A275" s="486"/>
      <c r="B275" s="1167"/>
    </row>
    <row r="276">
      <c r="A276" s="486"/>
      <c r="B276" s="1180"/>
    </row>
    <row r="277">
      <c r="A277" s="486"/>
      <c r="B277" s="1167"/>
    </row>
    <row r="278">
      <c r="A278" s="486"/>
      <c r="B278" s="1167"/>
    </row>
    <row r="279">
      <c r="A279" s="486"/>
      <c r="B279" s="1180"/>
    </row>
    <row r="280">
      <c r="A280" s="486"/>
      <c r="B280" s="1167"/>
    </row>
    <row r="281">
      <c r="A281" s="486"/>
      <c r="B281" s="1180"/>
    </row>
    <row r="282">
      <c r="A282" s="486"/>
      <c r="B282" s="1167"/>
    </row>
    <row r="283">
      <c r="A283" s="486"/>
      <c r="B283" s="1167"/>
    </row>
    <row r="284">
      <c r="A284" s="486"/>
      <c r="B284" s="1167"/>
    </row>
    <row r="285">
      <c r="A285" s="486"/>
      <c r="B285" s="1167"/>
    </row>
    <row r="286">
      <c r="A286" s="486"/>
      <c r="B286" s="1167"/>
    </row>
    <row r="287">
      <c r="A287" s="486"/>
      <c r="B287" s="1180"/>
    </row>
    <row r="288">
      <c r="A288" s="486"/>
      <c r="B288" s="1167"/>
    </row>
    <row r="289">
      <c r="A289" s="486"/>
      <c r="B289" s="1167"/>
    </row>
    <row r="290">
      <c r="A290" s="486"/>
      <c r="B290" s="1167"/>
    </row>
    <row r="291">
      <c r="A291" s="486"/>
      <c r="B291" s="1167"/>
    </row>
    <row r="292">
      <c r="A292" s="486"/>
      <c r="B292" s="1167"/>
    </row>
    <row r="293">
      <c r="A293" s="486"/>
      <c r="B293" s="1167"/>
    </row>
    <row r="294">
      <c r="A294" s="486"/>
      <c r="B294" s="1167"/>
    </row>
    <row r="295">
      <c r="A295" s="486"/>
      <c r="B295" s="1167"/>
    </row>
    <row r="296">
      <c r="A296" s="486"/>
      <c r="B296" s="1180"/>
    </row>
    <row r="297">
      <c r="A297" s="486"/>
      <c r="B297" s="1167"/>
    </row>
    <row r="298">
      <c r="A298" s="486"/>
      <c r="B298" s="1180"/>
    </row>
    <row r="299">
      <c r="A299" s="486"/>
      <c r="B299" s="1167"/>
    </row>
    <row r="300">
      <c r="A300" s="486"/>
      <c r="B300" s="1167"/>
    </row>
    <row r="301">
      <c r="A301" s="486"/>
      <c r="B301" s="1167"/>
    </row>
    <row r="302">
      <c r="A302" s="486"/>
      <c r="B302" s="1167"/>
    </row>
    <row r="303">
      <c r="A303" s="486"/>
      <c r="B303" s="116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3898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3899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137" t="s">
        <v>29</v>
      </c>
      <c r="P57" s="227">
        <f>SUM(P3:P55)</f>
        <v>1005</v>
      </c>
      <c r="Q57" s="113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3900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81" t="s">
        <v>1384</v>
      </c>
      <c r="B3" s="1182">
        <v>2091.0</v>
      </c>
      <c r="D3" s="578" t="s">
        <v>3901</v>
      </c>
    </row>
    <row r="4">
      <c r="A4" s="1181" t="s">
        <v>267</v>
      </c>
      <c r="B4" s="1183" t="s">
        <v>29</v>
      </c>
    </row>
    <row r="5">
      <c r="A5" s="1181" t="s">
        <v>1386</v>
      </c>
      <c r="B5" s="1183">
        <v>28.0</v>
      </c>
    </row>
    <row r="6">
      <c r="A6" s="1181" t="s">
        <v>1387</v>
      </c>
      <c r="B6" s="1183">
        <v>81.0</v>
      </c>
      <c r="D6" s="578"/>
      <c r="E6" s="578"/>
    </row>
    <row r="7">
      <c r="A7" s="1181" t="s">
        <v>1388</v>
      </c>
      <c r="B7" s="1183" t="s">
        <v>29</v>
      </c>
      <c r="D7" s="55" t="s">
        <v>3902</v>
      </c>
    </row>
    <row r="8">
      <c r="A8" s="1181" t="s">
        <v>1389</v>
      </c>
      <c r="B8" s="1183" t="s">
        <v>29</v>
      </c>
    </row>
    <row r="9">
      <c r="A9" s="1181" t="s">
        <v>1390</v>
      </c>
      <c r="B9" s="1183" t="s">
        <v>29</v>
      </c>
    </row>
    <row r="10">
      <c r="A10" s="1181" t="s">
        <v>406</v>
      </c>
      <c r="B10" s="1183" t="s">
        <v>29</v>
      </c>
    </row>
    <row r="11">
      <c r="A11" s="1181" t="s">
        <v>1391</v>
      </c>
      <c r="B11" s="1183">
        <v>207.0</v>
      </c>
    </row>
    <row r="12">
      <c r="A12" s="1181" t="s">
        <v>547</v>
      </c>
      <c r="B12" s="1183">
        <v>340.0</v>
      </c>
    </row>
    <row r="13">
      <c r="A13" s="1181" t="s">
        <v>1392</v>
      </c>
      <c r="B13" s="1183" t="s">
        <v>29</v>
      </c>
    </row>
    <row r="14">
      <c r="A14" s="1181" t="s">
        <v>1393</v>
      </c>
      <c r="B14" s="1183">
        <v>15.0</v>
      </c>
    </row>
    <row r="15">
      <c r="A15" s="1181" t="s">
        <v>1394</v>
      </c>
      <c r="B15" s="1183" t="s">
        <v>29</v>
      </c>
    </row>
    <row r="16">
      <c r="A16" s="1181" t="s">
        <v>1395</v>
      </c>
      <c r="B16" s="1183" t="s">
        <v>29</v>
      </c>
    </row>
    <row r="17">
      <c r="A17" s="1181" t="s">
        <v>1270</v>
      </c>
      <c r="B17" s="1183" t="s">
        <v>29</v>
      </c>
    </row>
    <row r="18">
      <c r="A18" s="1181" t="s">
        <v>1396</v>
      </c>
      <c r="B18" s="1183" t="s">
        <v>29</v>
      </c>
    </row>
    <row r="19">
      <c r="A19" s="1181" t="s">
        <v>1397</v>
      </c>
      <c r="B19" s="1183" t="s">
        <v>29</v>
      </c>
    </row>
    <row r="20">
      <c r="A20" s="1181" t="s">
        <v>1161</v>
      </c>
      <c r="B20" s="1183" t="s">
        <v>29</v>
      </c>
    </row>
    <row r="21">
      <c r="A21" s="1181" t="s">
        <v>1398</v>
      </c>
      <c r="B21" s="1183">
        <v>295.0</v>
      </c>
    </row>
    <row r="22">
      <c r="A22" s="1181" t="s">
        <v>168</v>
      </c>
      <c r="B22" s="1183" t="s">
        <v>29</v>
      </c>
    </row>
    <row r="23">
      <c r="A23" s="1181" t="s">
        <v>1399</v>
      </c>
      <c r="B23" s="1183" t="s">
        <v>29</v>
      </c>
    </row>
    <row r="24">
      <c r="A24" s="1181" t="s">
        <v>1400</v>
      </c>
      <c r="B24" s="1183" t="s">
        <v>29</v>
      </c>
    </row>
    <row r="25">
      <c r="A25" s="1181" t="s">
        <v>1401</v>
      </c>
      <c r="B25" s="1183" t="s">
        <v>29</v>
      </c>
    </row>
    <row r="26">
      <c r="A26" s="1181" t="s">
        <v>3898</v>
      </c>
      <c r="B26" s="1183" t="s">
        <v>29</v>
      </c>
    </row>
    <row r="27">
      <c r="A27" s="1181" t="s">
        <v>178</v>
      </c>
      <c r="B27" s="1183" t="s">
        <v>29</v>
      </c>
    </row>
    <row r="28">
      <c r="A28" s="1181" t="s">
        <v>572</v>
      </c>
      <c r="B28" s="1183">
        <v>9.0</v>
      </c>
    </row>
    <row r="29">
      <c r="A29" s="1181" t="s">
        <v>459</v>
      </c>
      <c r="B29" s="1183" t="s">
        <v>29</v>
      </c>
    </row>
    <row r="30">
      <c r="A30" s="1181" t="s">
        <v>3899</v>
      </c>
      <c r="B30" s="1183" t="s">
        <v>29</v>
      </c>
    </row>
    <row r="31">
      <c r="A31" s="1181" t="s">
        <v>2541</v>
      </c>
      <c r="B31" s="1183">
        <v>7.0</v>
      </c>
    </row>
    <row r="32">
      <c r="A32" s="1181" t="s">
        <v>578</v>
      </c>
      <c r="B32" s="1183" t="s">
        <v>29</v>
      </c>
    </row>
    <row r="33">
      <c r="A33" s="1181" t="s">
        <v>722</v>
      </c>
      <c r="B33" s="1183">
        <v>89.0</v>
      </c>
    </row>
    <row r="34">
      <c r="A34" s="1181" t="s">
        <v>1404</v>
      </c>
      <c r="B34" s="1183">
        <v>25.0</v>
      </c>
    </row>
    <row r="35">
      <c r="A35" s="1181" t="s">
        <v>798</v>
      </c>
      <c r="B35" s="1183" t="s">
        <v>29</v>
      </c>
    </row>
    <row r="36">
      <c r="A36" s="1181" t="s">
        <v>1405</v>
      </c>
      <c r="B36" s="1183" t="s">
        <v>29</v>
      </c>
    </row>
    <row r="37">
      <c r="A37" s="1181" t="s">
        <v>1406</v>
      </c>
      <c r="B37" s="1183" t="s">
        <v>29</v>
      </c>
    </row>
    <row r="38">
      <c r="A38" s="1181" t="s">
        <v>468</v>
      </c>
      <c r="B38" s="1183">
        <v>13.0</v>
      </c>
    </row>
    <row r="39">
      <c r="A39" s="1181" t="s">
        <v>1010</v>
      </c>
      <c r="B39" s="1183">
        <v>53.0</v>
      </c>
    </row>
    <row r="40">
      <c r="A40" s="1181" t="s">
        <v>1407</v>
      </c>
      <c r="B40" s="1183" t="s">
        <v>29</v>
      </c>
    </row>
    <row r="41">
      <c r="A41" s="1181" t="s">
        <v>1013</v>
      </c>
      <c r="B41" s="1183" t="s">
        <v>29</v>
      </c>
    </row>
    <row r="42">
      <c r="A42" s="1181" t="s">
        <v>583</v>
      </c>
      <c r="B42" s="1183">
        <v>31.0</v>
      </c>
    </row>
    <row r="43">
      <c r="A43" s="1181" t="s">
        <v>1408</v>
      </c>
      <c r="B43" s="1183">
        <v>268.0</v>
      </c>
    </row>
    <row r="44">
      <c r="A44" s="1181" t="s">
        <v>1409</v>
      </c>
      <c r="B44" s="1183" t="s">
        <v>29</v>
      </c>
    </row>
    <row r="45">
      <c r="A45" s="1181" t="s">
        <v>741</v>
      </c>
      <c r="B45" s="1183" t="s">
        <v>29</v>
      </c>
    </row>
    <row r="46">
      <c r="A46" s="1181" t="s">
        <v>679</v>
      </c>
      <c r="B46" s="1183">
        <v>72.0</v>
      </c>
    </row>
    <row r="47">
      <c r="A47" s="1181" t="s">
        <v>1410</v>
      </c>
      <c r="B47" s="1183" t="s">
        <v>29</v>
      </c>
    </row>
    <row r="48">
      <c r="A48" s="1181" t="s">
        <v>587</v>
      </c>
      <c r="B48" s="1183">
        <v>54.0</v>
      </c>
    </row>
    <row r="49">
      <c r="A49" s="1181" t="s">
        <v>1020</v>
      </c>
      <c r="B49" s="1183" t="s">
        <v>29</v>
      </c>
    </row>
    <row r="50">
      <c r="A50" s="1181" t="s">
        <v>1411</v>
      </c>
      <c r="B50" s="1183">
        <v>34.0</v>
      </c>
    </row>
    <row r="51">
      <c r="A51" s="1181" t="s">
        <v>1412</v>
      </c>
      <c r="B51" s="1183">
        <v>9.0</v>
      </c>
    </row>
    <row r="52">
      <c r="A52" s="1181" t="s">
        <v>1413</v>
      </c>
      <c r="B52" s="1183">
        <v>25.0</v>
      </c>
    </row>
    <row r="53">
      <c r="A53" s="1181" t="s">
        <v>1414</v>
      </c>
      <c r="B53" s="1183">
        <v>41.0</v>
      </c>
    </row>
    <row r="54">
      <c r="A54" s="1181" t="s">
        <v>1415</v>
      </c>
      <c r="B54" s="1183">
        <v>190.0</v>
      </c>
    </row>
    <row r="55">
      <c r="A55" s="1181" t="s">
        <v>637</v>
      </c>
      <c r="B55" s="1183" t="s">
        <v>29</v>
      </c>
    </row>
    <row r="56">
      <c r="A56" s="1181" t="s">
        <v>1416</v>
      </c>
      <c r="B56" s="1183">
        <v>105.0</v>
      </c>
    </row>
    <row r="57">
      <c r="A57" s="1181" t="s">
        <v>3903</v>
      </c>
      <c r="B57" s="1184" t="s">
        <v>3904</v>
      </c>
    </row>
    <row r="58">
      <c r="A58" s="1181" t="s">
        <v>3905</v>
      </c>
      <c r="B58" s="1184" t="s">
        <v>3906</v>
      </c>
    </row>
    <row r="59">
      <c r="A59" s="1181" t="s">
        <v>3907</v>
      </c>
      <c r="B59" s="1184" t="s">
        <v>3908</v>
      </c>
    </row>
    <row r="60">
      <c r="A60" s="1181" t="s">
        <v>3909</v>
      </c>
      <c r="B60" s="1184" t="s">
        <v>3910</v>
      </c>
    </row>
    <row r="61">
      <c r="A61" s="1181" t="s">
        <v>3911</v>
      </c>
      <c r="B61" s="1184" t="s">
        <v>3912</v>
      </c>
    </row>
    <row r="62">
      <c r="A62" s="1181" t="s">
        <v>3913</v>
      </c>
      <c r="B62" s="1184" t="s">
        <v>3914</v>
      </c>
    </row>
    <row r="63">
      <c r="A63" s="1181" t="s">
        <v>3915</v>
      </c>
      <c r="B63" s="1184" t="s">
        <v>3916</v>
      </c>
    </row>
    <row r="64">
      <c r="A64" s="1181" t="s">
        <v>3917</v>
      </c>
      <c r="B64" s="1184" t="s">
        <v>3918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8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8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8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8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8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8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8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8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8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8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8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8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8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8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8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8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8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8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8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8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8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8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8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8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8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8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8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8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8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8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8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8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8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8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8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8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8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8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8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8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8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8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8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8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8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8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8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8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8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8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8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8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8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8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8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8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8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8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8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8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8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8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8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8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8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8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8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8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8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8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8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8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8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8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8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8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8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8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8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8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8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8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8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8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8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8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8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8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137" t="s">
        <v>29</v>
      </c>
      <c r="P92" s="227">
        <f>SUM(P3:P90)</f>
        <v>10140</v>
      </c>
      <c r="Q92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6" t="s">
        <v>3919</v>
      </c>
      <c r="B1" s="1187"/>
      <c r="C1" s="1188"/>
      <c r="D1" s="1188"/>
      <c r="E1" s="1188"/>
      <c r="F1" s="1188"/>
      <c r="G1" s="1188"/>
      <c r="H1" s="606" t="s">
        <v>2117</v>
      </c>
      <c r="I1" s="606" t="s">
        <v>3920</v>
      </c>
      <c r="J1" s="375"/>
      <c r="K1" s="375"/>
      <c r="L1" s="606"/>
      <c r="M1" s="607"/>
      <c r="N1" s="606"/>
      <c r="O1" s="1189"/>
      <c r="P1" s="379"/>
      <c r="Q1" s="1190"/>
      <c r="R1" s="575"/>
      <c r="S1" s="575"/>
      <c r="T1" s="575"/>
    </row>
    <row r="2">
      <c r="A2" s="1191" t="s">
        <v>3921</v>
      </c>
      <c r="B2" s="1191"/>
      <c r="C2" s="1192"/>
      <c r="D2" s="1192" t="s">
        <v>3922</v>
      </c>
      <c r="E2" s="1192"/>
      <c r="F2" s="1192"/>
      <c r="G2" s="1192" t="s">
        <v>3923</v>
      </c>
      <c r="J2" s="58" t="s">
        <v>2529</v>
      </c>
      <c r="M2" s="58" t="s">
        <v>2413</v>
      </c>
      <c r="P2" s="58" t="s">
        <v>3924</v>
      </c>
      <c r="S2" s="58" t="s">
        <v>3924</v>
      </c>
    </row>
    <row r="3">
      <c r="A3" s="1193" t="s">
        <v>3506</v>
      </c>
      <c r="B3" s="1194">
        <v>45392.0</v>
      </c>
      <c r="C3" s="251"/>
      <c r="D3" s="1193" t="s">
        <v>3506</v>
      </c>
      <c r="E3" s="1194">
        <v>45392.0</v>
      </c>
      <c r="F3" s="58"/>
      <c r="G3" s="1193" t="s">
        <v>3506</v>
      </c>
      <c r="H3" s="1194">
        <v>45392.0</v>
      </c>
      <c r="J3" s="1193" t="s">
        <v>3506</v>
      </c>
      <c r="K3" s="1195">
        <v>45440.0</v>
      </c>
      <c r="M3" s="1193" t="s">
        <v>3506</v>
      </c>
      <c r="N3" s="1195">
        <v>45728.0</v>
      </c>
      <c r="P3" s="1193" t="s">
        <v>3506</v>
      </c>
      <c r="Q3" s="1195">
        <v>45728.0</v>
      </c>
      <c r="R3" s="1196"/>
      <c r="S3" s="1193" t="s">
        <v>3506</v>
      </c>
      <c r="T3" s="1195">
        <v>45728.0</v>
      </c>
    </row>
    <row r="4">
      <c r="A4" s="1193" t="s">
        <v>3505</v>
      </c>
      <c r="B4" s="1194">
        <v>45383.0</v>
      </c>
      <c r="C4" s="251"/>
      <c r="D4" s="1193" t="s">
        <v>3505</v>
      </c>
      <c r="E4" s="1194">
        <v>45383.0</v>
      </c>
      <c r="F4" s="58"/>
      <c r="G4" s="1193" t="s">
        <v>3505</v>
      </c>
      <c r="H4" s="1194">
        <v>45383.0</v>
      </c>
      <c r="J4" s="1193" t="s">
        <v>3505</v>
      </c>
      <c r="K4" s="1195">
        <v>45383.0</v>
      </c>
      <c r="M4" s="1193" t="s">
        <v>3505</v>
      </c>
      <c r="N4" s="360" t="s">
        <v>3925</v>
      </c>
      <c r="P4" s="1193" t="s">
        <v>3505</v>
      </c>
      <c r="Q4" s="360" t="s">
        <v>3925</v>
      </c>
      <c r="R4" s="55"/>
      <c r="S4" s="1193" t="s">
        <v>3505</v>
      </c>
      <c r="T4" s="360" t="s">
        <v>3925</v>
      </c>
    </row>
    <row r="5">
      <c r="A5" s="1016" t="s">
        <v>618</v>
      </c>
      <c r="B5" s="1017">
        <f>SUM(B6:B88)</f>
        <v>14730</v>
      </c>
      <c r="C5" s="1197"/>
      <c r="D5" s="1198" t="s">
        <v>618</v>
      </c>
      <c r="E5" s="246">
        <v>7823.0</v>
      </c>
      <c r="F5" s="353"/>
      <c r="G5" s="242" t="s">
        <v>618</v>
      </c>
      <c r="H5" s="1177">
        <v>3913.0</v>
      </c>
      <c r="J5" s="1016" t="s">
        <v>618</v>
      </c>
      <c r="K5" s="1199">
        <v>3469.0</v>
      </c>
      <c r="M5" s="1016" t="s">
        <v>618</v>
      </c>
      <c r="N5" s="1199">
        <f>SUM(N6:N93)</f>
        <v>9419</v>
      </c>
      <c r="P5" s="1016" t="s">
        <v>618</v>
      </c>
      <c r="Q5" s="1199">
        <f>SUM(Q6:Q93)</f>
        <v>4198</v>
      </c>
      <c r="R5" s="1200"/>
      <c r="S5" s="1016" t="s">
        <v>618</v>
      </c>
      <c r="T5" s="1201">
        <f t="shared" ref="T5:T15" si="1">Q5/N5</f>
        <v>0.4456948721</v>
      </c>
    </row>
    <row r="6">
      <c r="A6" s="1018" t="s">
        <v>267</v>
      </c>
      <c r="B6" s="1017">
        <v>173.0</v>
      </c>
      <c r="C6" s="1197"/>
      <c r="D6" s="1198" t="s">
        <v>267</v>
      </c>
      <c r="E6" s="246">
        <v>70.0</v>
      </c>
      <c r="F6" s="353"/>
      <c r="G6" s="242" t="s">
        <v>267</v>
      </c>
      <c r="H6" s="244">
        <v>58.0</v>
      </c>
      <c r="J6" s="1016" t="s">
        <v>267</v>
      </c>
      <c r="K6" s="1199">
        <v>61.0</v>
      </c>
      <c r="M6" s="1016" t="s">
        <v>267</v>
      </c>
      <c r="N6" s="1199">
        <v>93.0</v>
      </c>
      <c r="P6" s="1016" t="s">
        <v>267</v>
      </c>
      <c r="Q6" s="1199">
        <v>47.0</v>
      </c>
      <c r="R6" s="1200"/>
      <c r="S6" s="1016" t="s">
        <v>267</v>
      </c>
      <c r="T6" s="1201">
        <f t="shared" si="1"/>
        <v>0.5053763441</v>
      </c>
    </row>
    <row r="7">
      <c r="A7" s="1018" t="s">
        <v>599</v>
      </c>
      <c r="B7" s="101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6" t="s">
        <v>599</v>
      </c>
      <c r="K7" s="1199">
        <v>28.0</v>
      </c>
      <c r="M7" s="1016" t="s">
        <v>599</v>
      </c>
      <c r="N7" s="1199">
        <v>71.0</v>
      </c>
      <c r="P7" s="1016" t="s">
        <v>599</v>
      </c>
      <c r="Q7" s="1199">
        <v>18.0</v>
      </c>
      <c r="R7" s="1200"/>
      <c r="S7" s="1016" t="s">
        <v>599</v>
      </c>
      <c r="T7" s="1201">
        <f t="shared" si="1"/>
        <v>0.2535211268</v>
      </c>
    </row>
    <row r="8">
      <c r="A8" s="1018" t="s">
        <v>1418</v>
      </c>
      <c r="B8" s="101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6" t="s">
        <v>1418</v>
      </c>
      <c r="K8" s="1199">
        <v>26.0</v>
      </c>
      <c r="M8" s="1016" t="s">
        <v>1418</v>
      </c>
      <c r="N8" s="1199">
        <v>34.0</v>
      </c>
      <c r="P8" s="1016" t="s">
        <v>1418</v>
      </c>
      <c r="Q8" s="1199">
        <v>18.0</v>
      </c>
      <c r="R8" s="1200"/>
      <c r="S8" s="1016" t="s">
        <v>1418</v>
      </c>
      <c r="T8" s="1201">
        <f t="shared" si="1"/>
        <v>0.5294117647</v>
      </c>
    </row>
    <row r="9">
      <c r="A9" s="1018" t="s">
        <v>1419</v>
      </c>
      <c r="B9" s="101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6" t="s">
        <v>1419</v>
      </c>
      <c r="K9" s="1199">
        <v>14.0</v>
      </c>
      <c r="M9" s="1016" t="s">
        <v>1419</v>
      </c>
      <c r="N9" s="1199">
        <v>62.0</v>
      </c>
      <c r="P9" s="1016" t="s">
        <v>1419</v>
      </c>
      <c r="Q9" s="1199">
        <v>25.0</v>
      </c>
      <c r="R9" s="1200"/>
      <c r="S9" s="1016" t="s">
        <v>1419</v>
      </c>
      <c r="T9" s="1201">
        <f t="shared" si="1"/>
        <v>0.4032258065</v>
      </c>
    </row>
    <row r="10">
      <c r="A10" s="1018" t="s">
        <v>1420</v>
      </c>
      <c r="B10" s="101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6" t="s">
        <v>1420</v>
      </c>
      <c r="K10" s="1199">
        <v>49.0</v>
      </c>
      <c r="M10" s="1016" t="s">
        <v>1420</v>
      </c>
      <c r="N10" s="1199">
        <v>56.0</v>
      </c>
      <c r="P10" s="1016" t="s">
        <v>1420</v>
      </c>
      <c r="Q10" s="1199">
        <v>28.0</v>
      </c>
      <c r="R10" s="1200"/>
      <c r="S10" s="1016" t="s">
        <v>1420</v>
      </c>
      <c r="T10" s="1201">
        <f t="shared" si="1"/>
        <v>0.5</v>
      </c>
    </row>
    <row r="11">
      <c r="A11" s="1018" t="s">
        <v>1421</v>
      </c>
      <c r="B11" s="101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6" t="s">
        <v>1421</v>
      </c>
      <c r="K11" s="1199" t="s">
        <v>29</v>
      </c>
      <c r="M11" s="1016" t="s">
        <v>1421</v>
      </c>
      <c r="N11" s="1199">
        <v>15.0</v>
      </c>
      <c r="P11" s="1016" t="s">
        <v>1421</v>
      </c>
      <c r="Q11" s="1199">
        <v>10.0</v>
      </c>
      <c r="R11" s="1200"/>
      <c r="S11" s="1016" t="s">
        <v>1421</v>
      </c>
      <c r="T11" s="1201">
        <f t="shared" si="1"/>
        <v>0.6666666667</v>
      </c>
    </row>
    <row r="12">
      <c r="A12" s="1018" t="s">
        <v>1422</v>
      </c>
      <c r="B12" s="101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6" t="s">
        <v>1422</v>
      </c>
      <c r="K12" s="1199">
        <v>11.0</v>
      </c>
      <c r="M12" s="1016" t="s">
        <v>1422</v>
      </c>
      <c r="N12" s="1199">
        <v>45.0</v>
      </c>
      <c r="P12" s="1016" t="s">
        <v>1422</v>
      </c>
      <c r="Q12" s="1199">
        <v>25.0</v>
      </c>
      <c r="R12" s="1200"/>
      <c r="S12" s="1016" t="s">
        <v>1422</v>
      </c>
      <c r="T12" s="1201">
        <f t="shared" si="1"/>
        <v>0.5555555556</v>
      </c>
    </row>
    <row r="13">
      <c r="A13" s="1018" t="s">
        <v>545</v>
      </c>
      <c r="B13" s="101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6" t="s">
        <v>545</v>
      </c>
      <c r="K13" s="1199">
        <v>11.0</v>
      </c>
      <c r="M13" s="1016" t="s">
        <v>545</v>
      </c>
      <c r="N13" s="1199">
        <v>51.0</v>
      </c>
      <c r="P13" s="1016" t="s">
        <v>545</v>
      </c>
      <c r="Q13" s="1199">
        <v>17.0</v>
      </c>
      <c r="R13" s="1200"/>
      <c r="S13" s="1016" t="s">
        <v>545</v>
      </c>
      <c r="T13" s="1201">
        <f t="shared" si="1"/>
        <v>0.3333333333</v>
      </c>
    </row>
    <row r="14">
      <c r="A14" s="1018" t="s">
        <v>36</v>
      </c>
      <c r="B14" s="101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6" t="s">
        <v>36</v>
      </c>
      <c r="K14" s="1199">
        <v>90.0</v>
      </c>
      <c r="M14" s="1016" t="s">
        <v>36</v>
      </c>
      <c r="N14" s="1199">
        <v>176.0</v>
      </c>
      <c r="P14" s="1016" t="s">
        <v>36</v>
      </c>
      <c r="Q14" s="1199">
        <v>39.0</v>
      </c>
      <c r="R14" s="1200"/>
      <c r="S14" s="1016" t="s">
        <v>36</v>
      </c>
      <c r="T14" s="1201">
        <f t="shared" si="1"/>
        <v>0.2215909091</v>
      </c>
    </row>
    <row r="15">
      <c r="A15" s="1018" t="s">
        <v>153</v>
      </c>
      <c r="B15" s="101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6" t="s">
        <v>153</v>
      </c>
      <c r="K15" s="1199" t="s">
        <v>29</v>
      </c>
      <c r="M15" s="1016" t="s">
        <v>153</v>
      </c>
      <c r="N15" s="1199">
        <v>11.0</v>
      </c>
      <c r="P15" s="1016" t="s">
        <v>153</v>
      </c>
      <c r="Q15" s="1199">
        <v>3.0</v>
      </c>
      <c r="R15" s="1200"/>
      <c r="S15" s="1016" t="s">
        <v>153</v>
      </c>
      <c r="T15" s="1201">
        <f t="shared" si="1"/>
        <v>0.2727272727</v>
      </c>
    </row>
    <row r="16">
      <c r="A16" s="1018" t="s">
        <v>548</v>
      </c>
      <c r="B16" s="101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6" t="s">
        <v>548</v>
      </c>
      <c r="K16" s="1199" t="s">
        <v>29</v>
      </c>
      <c r="M16" s="1016" t="s">
        <v>548</v>
      </c>
      <c r="N16" s="1199" t="s">
        <v>29</v>
      </c>
      <c r="P16" s="1016" t="s">
        <v>548</v>
      </c>
      <c r="Q16" s="1199" t="s">
        <v>29</v>
      </c>
      <c r="R16" s="1200"/>
      <c r="S16" s="1016" t="s">
        <v>548</v>
      </c>
      <c r="T16" s="1199" t="s">
        <v>29</v>
      </c>
    </row>
    <row r="17">
      <c r="A17" s="1018" t="s">
        <v>155</v>
      </c>
      <c r="B17" s="101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6" t="s">
        <v>155</v>
      </c>
      <c r="K17" s="1199">
        <v>12.0</v>
      </c>
      <c r="M17" s="1016" t="s">
        <v>155</v>
      </c>
      <c r="N17" s="1199">
        <v>85.0</v>
      </c>
      <c r="P17" s="1016" t="s">
        <v>155</v>
      </c>
      <c r="Q17" s="1199">
        <v>35.0</v>
      </c>
      <c r="R17" s="1200"/>
      <c r="S17" s="1016" t="s">
        <v>155</v>
      </c>
      <c r="T17" s="1201">
        <f t="shared" ref="T17:T24" si="2">Q17/N17</f>
        <v>0.4117647059</v>
      </c>
    </row>
    <row r="18">
      <c r="A18" s="1018" t="s">
        <v>1423</v>
      </c>
      <c r="B18" s="101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6" t="s">
        <v>1423</v>
      </c>
      <c r="K18" s="1199">
        <v>63.0</v>
      </c>
      <c r="M18" s="1016" t="s">
        <v>1423</v>
      </c>
      <c r="N18" s="1199">
        <v>126.0</v>
      </c>
      <c r="P18" s="1016" t="s">
        <v>1423</v>
      </c>
      <c r="Q18" s="1199">
        <v>63.0</v>
      </c>
      <c r="R18" s="1200"/>
      <c r="S18" s="1016" t="s">
        <v>1423</v>
      </c>
      <c r="T18" s="1201">
        <f t="shared" si="2"/>
        <v>0.5</v>
      </c>
    </row>
    <row r="19">
      <c r="A19" s="1018" t="s">
        <v>550</v>
      </c>
      <c r="B19" s="101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6" t="s">
        <v>550</v>
      </c>
      <c r="K19" s="1199">
        <v>13.0</v>
      </c>
      <c r="M19" s="1016" t="s">
        <v>550</v>
      </c>
      <c r="N19" s="1199">
        <v>70.0</v>
      </c>
      <c r="P19" s="1016" t="s">
        <v>550</v>
      </c>
      <c r="Q19" s="1199">
        <v>19.0</v>
      </c>
      <c r="R19" s="1200"/>
      <c r="S19" s="1016" t="s">
        <v>550</v>
      </c>
      <c r="T19" s="1201">
        <f t="shared" si="2"/>
        <v>0.2714285714</v>
      </c>
    </row>
    <row r="20">
      <c r="A20" s="1018" t="s">
        <v>1424</v>
      </c>
      <c r="B20" s="101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6" t="s">
        <v>1424</v>
      </c>
      <c r="K20" s="1199">
        <v>18.0</v>
      </c>
      <c r="M20" s="1016" t="s">
        <v>1424</v>
      </c>
      <c r="N20" s="1199">
        <v>59.0</v>
      </c>
      <c r="P20" s="1016" t="s">
        <v>1424</v>
      </c>
      <c r="Q20" s="1199">
        <v>30.0</v>
      </c>
      <c r="R20" s="1200"/>
      <c r="S20" s="1016" t="s">
        <v>1424</v>
      </c>
      <c r="T20" s="1201">
        <f t="shared" si="2"/>
        <v>0.5084745763</v>
      </c>
    </row>
    <row r="21">
      <c r="A21" s="1018" t="s">
        <v>1425</v>
      </c>
      <c r="B21" s="101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6" t="s">
        <v>1425</v>
      </c>
      <c r="K21" s="1199" t="s">
        <v>29</v>
      </c>
      <c r="M21" s="1016" t="s">
        <v>1425</v>
      </c>
      <c r="N21" s="1199">
        <v>12.0</v>
      </c>
      <c r="P21" s="1016" t="s">
        <v>1425</v>
      </c>
      <c r="Q21" s="1199">
        <v>4.0</v>
      </c>
      <c r="R21" s="1200"/>
      <c r="S21" s="1016" t="s">
        <v>1425</v>
      </c>
      <c r="T21" s="1201">
        <f t="shared" si="2"/>
        <v>0.3333333333</v>
      </c>
    </row>
    <row r="22">
      <c r="A22" s="1018" t="s">
        <v>160</v>
      </c>
      <c r="B22" s="101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6" t="s">
        <v>160</v>
      </c>
      <c r="K22" s="1199">
        <v>18.0</v>
      </c>
      <c r="M22" s="1016" t="s">
        <v>160</v>
      </c>
      <c r="N22" s="1199">
        <v>32.0</v>
      </c>
      <c r="P22" s="1016" t="s">
        <v>160</v>
      </c>
      <c r="Q22" s="1199">
        <v>10.0</v>
      </c>
      <c r="R22" s="1200"/>
      <c r="S22" s="1016" t="s">
        <v>160</v>
      </c>
      <c r="T22" s="1201">
        <f t="shared" si="2"/>
        <v>0.3125</v>
      </c>
    </row>
    <row r="23">
      <c r="A23" s="1018" t="s">
        <v>1426</v>
      </c>
      <c r="B23" s="101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6" t="s">
        <v>1426</v>
      </c>
      <c r="K23" s="1199">
        <v>798.0</v>
      </c>
      <c r="M23" s="1016" t="s">
        <v>1426</v>
      </c>
      <c r="N23" s="1199">
        <v>1036.0</v>
      </c>
      <c r="P23" s="1016" t="s">
        <v>1426</v>
      </c>
      <c r="Q23" s="1199">
        <v>400.0</v>
      </c>
      <c r="R23" s="1200"/>
      <c r="S23" s="1016" t="s">
        <v>1426</v>
      </c>
      <c r="T23" s="1201">
        <f t="shared" si="2"/>
        <v>0.3861003861</v>
      </c>
    </row>
    <row r="24">
      <c r="A24" s="1018" t="s">
        <v>1427</v>
      </c>
      <c r="B24" s="1017">
        <v>13.0</v>
      </c>
      <c r="C24" s="1197"/>
      <c r="D24" s="1198" t="s">
        <v>1298</v>
      </c>
      <c r="E24" s="246">
        <v>41.0</v>
      </c>
      <c r="F24" s="353"/>
      <c r="G24" s="242" t="s">
        <v>365</v>
      </c>
      <c r="H24" s="244">
        <v>17.0</v>
      </c>
      <c r="J24" s="1016" t="s">
        <v>1427</v>
      </c>
      <c r="K24" s="1199" t="s">
        <v>29</v>
      </c>
      <c r="M24" s="1016" t="s">
        <v>1427</v>
      </c>
      <c r="N24" s="1199">
        <v>11.0</v>
      </c>
      <c r="P24" s="1016" t="s">
        <v>1427</v>
      </c>
      <c r="Q24" s="1199">
        <v>4.0</v>
      </c>
      <c r="R24" s="1200"/>
      <c r="S24" s="1016" t="s">
        <v>1427</v>
      </c>
      <c r="T24" s="1201">
        <f t="shared" si="2"/>
        <v>0.3636363636</v>
      </c>
    </row>
    <row r="25">
      <c r="A25" s="1018" t="s">
        <v>1428</v>
      </c>
      <c r="B25" s="101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6" t="s">
        <v>1428</v>
      </c>
      <c r="K25" s="1199" t="s">
        <v>29</v>
      </c>
      <c r="M25" s="1016" t="s">
        <v>1428</v>
      </c>
      <c r="N25" s="1199" t="s">
        <v>29</v>
      </c>
      <c r="P25" s="1016" t="s">
        <v>1428</v>
      </c>
      <c r="Q25" s="1199" t="s">
        <v>29</v>
      </c>
      <c r="R25" s="1200"/>
      <c r="S25" s="1016" t="s">
        <v>1428</v>
      </c>
      <c r="T25" s="1199" t="s">
        <v>29</v>
      </c>
    </row>
    <row r="26">
      <c r="A26" s="1018" t="s">
        <v>333</v>
      </c>
      <c r="B26" s="101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6" t="s">
        <v>333</v>
      </c>
      <c r="K26" s="1199" t="s">
        <v>29</v>
      </c>
      <c r="M26" s="1016" t="s">
        <v>333</v>
      </c>
      <c r="N26" s="1199">
        <v>24.0</v>
      </c>
      <c r="P26" s="1016" t="s">
        <v>333</v>
      </c>
      <c r="Q26" s="1199">
        <v>6.0</v>
      </c>
      <c r="R26" s="1200"/>
      <c r="S26" s="1016" t="s">
        <v>333</v>
      </c>
      <c r="T26" s="1201">
        <f t="shared" ref="T26:T30" si="3">Q26/N26</f>
        <v>0.25</v>
      </c>
    </row>
    <row r="27">
      <c r="A27" s="1018" t="s">
        <v>1298</v>
      </c>
      <c r="B27" s="101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6" t="s">
        <v>1298</v>
      </c>
      <c r="K27" s="1199">
        <v>11.0</v>
      </c>
      <c r="M27" s="1016" t="s">
        <v>1298</v>
      </c>
      <c r="N27" s="1199">
        <v>49.0</v>
      </c>
      <c r="P27" s="1016" t="s">
        <v>1298</v>
      </c>
      <c r="Q27" s="1199">
        <v>30.0</v>
      </c>
      <c r="R27" s="1200"/>
      <c r="S27" s="1016" t="s">
        <v>1298</v>
      </c>
      <c r="T27" s="1201">
        <f t="shared" si="3"/>
        <v>0.612244898</v>
      </c>
    </row>
    <row r="28">
      <c r="A28" s="1018" t="s">
        <v>325</v>
      </c>
      <c r="B28" s="101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6" t="s">
        <v>325</v>
      </c>
      <c r="K28" s="1199">
        <v>34.0</v>
      </c>
      <c r="M28" s="1016" t="s">
        <v>325</v>
      </c>
      <c r="N28" s="1199">
        <v>117.0</v>
      </c>
      <c r="P28" s="1016" t="s">
        <v>325</v>
      </c>
      <c r="Q28" s="1199">
        <v>71.0</v>
      </c>
      <c r="R28" s="1200"/>
      <c r="S28" s="1016" t="s">
        <v>325</v>
      </c>
      <c r="T28" s="1201">
        <f t="shared" si="3"/>
        <v>0.6068376068</v>
      </c>
    </row>
    <row r="29">
      <c r="A29" s="1018" t="s">
        <v>58</v>
      </c>
      <c r="B29" s="101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6" t="s">
        <v>58</v>
      </c>
      <c r="K29" s="1199">
        <v>14.0</v>
      </c>
      <c r="M29" s="1016" t="s">
        <v>58</v>
      </c>
      <c r="N29" s="1199">
        <v>36.0</v>
      </c>
      <c r="P29" s="1016" t="s">
        <v>58</v>
      </c>
      <c r="Q29" s="1199">
        <v>7.0</v>
      </c>
      <c r="R29" s="1200"/>
      <c r="S29" s="1016" t="s">
        <v>58</v>
      </c>
      <c r="T29" s="1201">
        <f t="shared" si="3"/>
        <v>0.1944444444</v>
      </c>
    </row>
    <row r="30">
      <c r="A30" s="1018" t="s">
        <v>59</v>
      </c>
      <c r="B30" s="101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6" t="s">
        <v>59</v>
      </c>
      <c r="K30" s="1199">
        <v>218.0</v>
      </c>
      <c r="M30" s="1016" t="s">
        <v>59</v>
      </c>
      <c r="N30" s="1199">
        <v>1238.0</v>
      </c>
      <c r="P30" s="1016" t="s">
        <v>59</v>
      </c>
      <c r="Q30" s="1199">
        <v>580.0</v>
      </c>
      <c r="R30" s="1200"/>
      <c r="S30" s="1016" t="s">
        <v>59</v>
      </c>
      <c r="T30" s="1201">
        <f t="shared" si="3"/>
        <v>0.4684975767</v>
      </c>
    </row>
    <row r="31">
      <c r="A31" s="1018" t="s">
        <v>1429</v>
      </c>
      <c r="B31" s="1017">
        <v>41.0</v>
      </c>
      <c r="C31" s="1197"/>
      <c r="D31" s="1198" t="s">
        <v>1431</v>
      </c>
      <c r="E31" s="246">
        <v>58.0</v>
      </c>
      <c r="F31" s="353"/>
      <c r="G31" s="242" t="s">
        <v>1435</v>
      </c>
      <c r="H31" s="244">
        <v>53.0</v>
      </c>
      <c r="J31" s="1016" t="s">
        <v>166</v>
      </c>
      <c r="K31" s="1199" t="s">
        <v>29</v>
      </c>
      <c r="M31" s="1016" t="s">
        <v>166</v>
      </c>
      <c r="N31" s="1199" t="s">
        <v>29</v>
      </c>
      <c r="P31" s="1016" t="s">
        <v>166</v>
      </c>
      <c r="Q31" s="1199" t="s">
        <v>29</v>
      </c>
      <c r="R31" s="1200"/>
      <c r="S31" s="1016" t="s">
        <v>166</v>
      </c>
      <c r="T31" s="1199" t="s">
        <v>29</v>
      </c>
    </row>
    <row r="32">
      <c r="A32" s="1018" t="s">
        <v>1430</v>
      </c>
      <c r="B32" s="101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6" t="s">
        <v>1429</v>
      </c>
      <c r="K32" s="1199" t="s">
        <v>29</v>
      </c>
      <c r="M32" s="1016" t="s">
        <v>1429</v>
      </c>
      <c r="N32" s="1199">
        <v>48.0</v>
      </c>
      <c r="P32" s="1016" t="s">
        <v>1429</v>
      </c>
      <c r="Q32" s="1199">
        <v>31.0</v>
      </c>
      <c r="R32" s="1200"/>
      <c r="S32" s="1016" t="s">
        <v>1429</v>
      </c>
      <c r="T32" s="1201">
        <f t="shared" ref="T32:T37" si="4">Q32/N32</f>
        <v>0.6458333333</v>
      </c>
    </row>
    <row r="33">
      <c r="A33" s="1018" t="s">
        <v>61</v>
      </c>
      <c r="B33" s="101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6" t="s">
        <v>1430</v>
      </c>
      <c r="K33" s="1199" t="s">
        <v>29</v>
      </c>
      <c r="M33" s="1016" t="s">
        <v>1430</v>
      </c>
      <c r="N33" s="1199">
        <v>16.0</v>
      </c>
      <c r="P33" s="1016" t="s">
        <v>1430</v>
      </c>
      <c r="Q33" s="1199">
        <v>3.0</v>
      </c>
      <c r="R33" s="1200"/>
      <c r="S33" s="1016" t="s">
        <v>1430</v>
      </c>
      <c r="T33" s="1201">
        <f t="shared" si="4"/>
        <v>0.1875</v>
      </c>
    </row>
    <row r="34">
      <c r="A34" s="1018" t="s">
        <v>1431</v>
      </c>
      <c r="B34" s="101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6" t="s">
        <v>61</v>
      </c>
      <c r="K34" s="1199">
        <v>22.0</v>
      </c>
      <c r="M34" s="1016" t="s">
        <v>61</v>
      </c>
      <c r="N34" s="1199">
        <v>50.0</v>
      </c>
      <c r="P34" s="1016" t="s">
        <v>61</v>
      </c>
      <c r="Q34" s="1199">
        <v>23.0</v>
      </c>
      <c r="R34" s="1200"/>
      <c r="S34" s="1016" t="s">
        <v>61</v>
      </c>
      <c r="T34" s="1201">
        <f t="shared" si="4"/>
        <v>0.46</v>
      </c>
    </row>
    <row r="35">
      <c r="A35" s="1018" t="s">
        <v>359</v>
      </c>
      <c r="B35" s="101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6" t="s">
        <v>1431</v>
      </c>
      <c r="K35" s="1199">
        <v>34.0</v>
      </c>
      <c r="M35" s="1016" t="s">
        <v>1431</v>
      </c>
      <c r="N35" s="1199">
        <v>56.0</v>
      </c>
      <c r="P35" s="1016" t="s">
        <v>1431</v>
      </c>
      <c r="Q35" s="1199">
        <v>35.0</v>
      </c>
      <c r="R35" s="1200"/>
      <c r="S35" s="1016" t="s">
        <v>1431</v>
      </c>
      <c r="T35" s="1201">
        <f t="shared" si="4"/>
        <v>0.625</v>
      </c>
    </row>
    <row r="36">
      <c r="A36" s="1018" t="s">
        <v>444</v>
      </c>
      <c r="B36" s="101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6" t="s">
        <v>359</v>
      </c>
      <c r="K36" s="1199">
        <v>357.0</v>
      </c>
      <c r="M36" s="1016" t="s">
        <v>359</v>
      </c>
      <c r="N36" s="1199">
        <v>844.0</v>
      </c>
      <c r="P36" s="1016" t="s">
        <v>359</v>
      </c>
      <c r="Q36" s="1199">
        <v>419.0</v>
      </c>
      <c r="R36" s="1200"/>
      <c r="S36" s="1016" t="s">
        <v>359</v>
      </c>
      <c r="T36" s="1201">
        <f t="shared" si="4"/>
        <v>0.4964454976</v>
      </c>
    </row>
    <row r="37">
      <c r="A37" s="1018" t="s">
        <v>560</v>
      </c>
      <c r="B37" s="1017">
        <v>23.0</v>
      </c>
      <c r="C37" s="1197"/>
      <c r="D37" s="1198" t="s">
        <v>1433</v>
      </c>
      <c r="E37" s="246">
        <v>28.0</v>
      </c>
      <c r="F37" s="353"/>
      <c r="G37" s="242" t="s">
        <v>729</v>
      </c>
      <c r="H37" s="244">
        <v>10.0</v>
      </c>
      <c r="J37" s="1016" t="s">
        <v>444</v>
      </c>
      <c r="K37" s="1199">
        <v>19.0</v>
      </c>
      <c r="M37" s="1016" t="s">
        <v>444</v>
      </c>
      <c r="N37" s="1199">
        <v>67.0</v>
      </c>
      <c r="P37" s="1016" t="s">
        <v>444</v>
      </c>
      <c r="Q37" s="1199">
        <v>16.0</v>
      </c>
      <c r="R37" s="1200"/>
      <c r="S37" s="1016" t="s">
        <v>444</v>
      </c>
      <c r="T37" s="1201">
        <f t="shared" si="4"/>
        <v>0.2388059701</v>
      </c>
    </row>
    <row r="38">
      <c r="A38" s="1018" t="s">
        <v>608</v>
      </c>
      <c r="B38" s="1017">
        <v>25.0</v>
      </c>
      <c r="C38" s="1197"/>
      <c r="D38" s="1198" t="s">
        <v>365</v>
      </c>
      <c r="E38" s="246">
        <v>19.0</v>
      </c>
      <c r="F38" s="353"/>
      <c r="G38" s="242" t="s">
        <v>82</v>
      </c>
      <c r="H38" s="244">
        <v>12.0</v>
      </c>
      <c r="J38" s="1016" t="s">
        <v>560</v>
      </c>
      <c r="K38" s="1199" t="s">
        <v>29</v>
      </c>
      <c r="M38" s="1016" t="s">
        <v>560</v>
      </c>
      <c r="N38" s="1199" t="s">
        <v>29</v>
      </c>
      <c r="P38" s="1016" t="s">
        <v>560</v>
      </c>
      <c r="Q38" s="1199" t="s">
        <v>29</v>
      </c>
      <c r="R38" s="1200"/>
      <c r="S38" s="1016" t="s">
        <v>560</v>
      </c>
      <c r="T38" s="1199" t="s">
        <v>29</v>
      </c>
    </row>
    <row r="39">
      <c r="A39" s="1018" t="s">
        <v>63</v>
      </c>
      <c r="B39" s="101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6" t="s">
        <v>608</v>
      </c>
      <c r="K39" s="1199" t="s">
        <v>29</v>
      </c>
      <c r="M39" s="1016" t="s">
        <v>608</v>
      </c>
      <c r="N39" s="1199">
        <v>23.0</v>
      </c>
      <c r="P39" s="1016" t="s">
        <v>608</v>
      </c>
      <c r="Q39" s="1199">
        <v>11.0</v>
      </c>
      <c r="R39" s="1200"/>
      <c r="S39" s="1016" t="s">
        <v>608</v>
      </c>
      <c r="T39" s="1201">
        <f t="shared" ref="T39:T60" si="5">Q39/N39</f>
        <v>0.4782608696</v>
      </c>
    </row>
    <row r="40">
      <c r="A40" s="1018" t="s">
        <v>1432</v>
      </c>
      <c r="B40" s="101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6" t="s">
        <v>63</v>
      </c>
      <c r="K40" s="1199" t="s">
        <v>29</v>
      </c>
      <c r="M40" s="1016" t="s">
        <v>63</v>
      </c>
      <c r="N40" s="1199">
        <v>24.0</v>
      </c>
      <c r="P40" s="1016" t="s">
        <v>63</v>
      </c>
      <c r="Q40" s="1199">
        <v>9.0</v>
      </c>
      <c r="R40" s="1200"/>
      <c r="S40" s="1016" t="s">
        <v>63</v>
      </c>
      <c r="T40" s="1201">
        <f t="shared" si="5"/>
        <v>0.375</v>
      </c>
    </row>
    <row r="41">
      <c r="A41" s="1018" t="s">
        <v>1433</v>
      </c>
      <c r="B41" s="101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6" t="s">
        <v>1432</v>
      </c>
      <c r="K41" s="1199">
        <v>28.0</v>
      </c>
      <c r="M41" s="1016" t="s">
        <v>1432</v>
      </c>
      <c r="N41" s="1199">
        <v>142.0</v>
      </c>
      <c r="P41" s="1016" t="s">
        <v>1432</v>
      </c>
      <c r="Q41" s="1199">
        <v>78.0</v>
      </c>
      <c r="R41" s="1200"/>
      <c r="S41" s="1016" t="s">
        <v>1432</v>
      </c>
      <c r="T41" s="1201">
        <f t="shared" si="5"/>
        <v>0.5492957746</v>
      </c>
    </row>
    <row r="42">
      <c r="A42" s="1018" t="s">
        <v>365</v>
      </c>
      <c r="B42" s="101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6" t="s">
        <v>1433</v>
      </c>
      <c r="K42" s="1199">
        <v>20.0</v>
      </c>
      <c r="M42" s="1016" t="s">
        <v>1433</v>
      </c>
      <c r="N42" s="1199">
        <v>31.0</v>
      </c>
      <c r="P42" s="1016" t="s">
        <v>1433</v>
      </c>
      <c r="Q42" s="1199">
        <v>10.0</v>
      </c>
      <c r="R42" s="1200"/>
      <c r="S42" s="1016" t="s">
        <v>1433</v>
      </c>
      <c r="T42" s="1201">
        <f t="shared" si="5"/>
        <v>0.3225806452</v>
      </c>
    </row>
    <row r="43">
      <c r="A43" s="1018" t="s">
        <v>927</v>
      </c>
      <c r="B43" s="101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6" t="s">
        <v>365</v>
      </c>
      <c r="K43" s="1199" t="s">
        <v>29</v>
      </c>
      <c r="M43" s="1016" t="s">
        <v>365</v>
      </c>
      <c r="N43" s="1199">
        <v>34.0</v>
      </c>
      <c r="P43" s="1016" t="s">
        <v>365</v>
      </c>
      <c r="Q43" s="1199">
        <v>15.0</v>
      </c>
      <c r="R43" s="1200"/>
      <c r="S43" s="1016" t="s">
        <v>365</v>
      </c>
      <c r="T43" s="1201">
        <f t="shared" si="5"/>
        <v>0.4411764706</v>
      </c>
    </row>
    <row r="44">
      <c r="A44" s="1018" t="s">
        <v>65</v>
      </c>
      <c r="B44" s="101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6" t="s">
        <v>927</v>
      </c>
      <c r="K44" s="1199" t="s">
        <v>29</v>
      </c>
      <c r="M44" s="1016" t="s">
        <v>927</v>
      </c>
      <c r="N44" s="1199">
        <v>37.0</v>
      </c>
      <c r="P44" s="1016" t="s">
        <v>927</v>
      </c>
      <c r="Q44" s="1199">
        <v>14.0</v>
      </c>
      <c r="R44" s="1200"/>
      <c r="S44" s="1016" t="s">
        <v>927</v>
      </c>
      <c r="T44" s="1201">
        <f t="shared" si="5"/>
        <v>0.3783783784</v>
      </c>
    </row>
    <row r="45">
      <c r="A45" s="1018" t="s">
        <v>66</v>
      </c>
      <c r="B45" s="101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6" t="s">
        <v>65</v>
      </c>
      <c r="K45" s="1199">
        <v>31.0</v>
      </c>
      <c r="M45" s="1016" t="s">
        <v>65</v>
      </c>
      <c r="N45" s="1199">
        <v>51.0</v>
      </c>
      <c r="P45" s="1016" t="s">
        <v>65</v>
      </c>
      <c r="Q45" s="1199">
        <v>19.0</v>
      </c>
      <c r="R45" s="1200"/>
      <c r="S45" s="1016" t="s">
        <v>65</v>
      </c>
      <c r="T45" s="1201">
        <f t="shared" si="5"/>
        <v>0.3725490196</v>
      </c>
    </row>
    <row r="46">
      <c r="A46" s="1018" t="s">
        <v>568</v>
      </c>
      <c r="B46" s="101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6" t="s">
        <v>66</v>
      </c>
      <c r="K46" s="1199">
        <v>12.0</v>
      </c>
      <c r="M46" s="1016" t="s">
        <v>66</v>
      </c>
      <c r="N46" s="1199">
        <v>40.0</v>
      </c>
      <c r="P46" s="1016" t="s">
        <v>66</v>
      </c>
      <c r="Q46" s="1199">
        <v>12.0</v>
      </c>
      <c r="R46" s="1200"/>
      <c r="S46" s="1016" t="s">
        <v>66</v>
      </c>
      <c r="T46" s="1201">
        <f t="shared" si="5"/>
        <v>0.3</v>
      </c>
    </row>
    <row r="47">
      <c r="A47" s="1018" t="s">
        <v>224</v>
      </c>
      <c r="B47" s="1017">
        <v>70.0</v>
      </c>
      <c r="C47" s="353"/>
      <c r="D47" s="242" t="s">
        <v>1435</v>
      </c>
      <c r="E47" s="244">
        <v>114.0</v>
      </c>
      <c r="J47" s="1016" t="s">
        <v>568</v>
      </c>
      <c r="K47" s="1199">
        <v>19.0</v>
      </c>
      <c r="M47" s="1016" t="s">
        <v>568</v>
      </c>
      <c r="N47" s="1199">
        <v>58.0</v>
      </c>
      <c r="P47" s="1016" t="s">
        <v>568</v>
      </c>
      <c r="Q47" s="1199">
        <v>35.0</v>
      </c>
      <c r="R47" s="1200"/>
      <c r="S47" s="1016" t="s">
        <v>568</v>
      </c>
      <c r="T47" s="1201">
        <f t="shared" si="5"/>
        <v>0.6034482759</v>
      </c>
    </row>
    <row r="48">
      <c r="A48" s="1018" t="s">
        <v>69</v>
      </c>
      <c r="B48" s="1017">
        <v>82.0</v>
      </c>
      <c r="C48" s="353"/>
      <c r="D48" s="242" t="s">
        <v>664</v>
      </c>
      <c r="E48" s="244">
        <v>419.0</v>
      </c>
      <c r="J48" s="1016" t="s">
        <v>224</v>
      </c>
      <c r="K48" s="1199" t="s">
        <v>29</v>
      </c>
      <c r="M48" s="1016" t="s">
        <v>224</v>
      </c>
      <c r="N48" s="1199">
        <v>49.0</v>
      </c>
      <c r="P48" s="1016" t="s">
        <v>224</v>
      </c>
      <c r="Q48" s="1199">
        <v>18.0</v>
      </c>
      <c r="R48" s="1200"/>
      <c r="S48" s="1016" t="s">
        <v>224</v>
      </c>
      <c r="T48" s="1201">
        <f t="shared" si="5"/>
        <v>0.3673469388</v>
      </c>
    </row>
    <row r="49">
      <c r="A49" s="1018" t="s">
        <v>1434</v>
      </c>
      <c r="B49" s="1017">
        <v>286.0</v>
      </c>
      <c r="C49" s="353"/>
      <c r="D49" s="242" t="s">
        <v>74</v>
      </c>
      <c r="E49" s="244">
        <v>16.0</v>
      </c>
      <c r="J49" s="1016" t="s">
        <v>69</v>
      </c>
      <c r="K49" s="1199">
        <v>27.0</v>
      </c>
      <c r="M49" s="1016" t="s">
        <v>69</v>
      </c>
      <c r="N49" s="1199">
        <v>37.0</v>
      </c>
      <c r="P49" s="1016" t="s">
        <v>69</v>
      </c>
      <c r="Q49" s="1199">
        <v>17.0</v>
      </c>
      <c r="R49" s="1200"/>
      <c r="S49" s="1016" t="s">
        <v>69</v>
      </c>
      <c r="T49" s="1201">
        <f t="shared" si="5"/>
        <v>0.4594594595</v>
      </c>
    </row>
    <row r="50">
      <c r="A50" s="1018" t="s">
        <v>178</v>
      </c>
      <c r="B50" s="1017">
        <v>63.0</v>
      </c>
      <c r="C50" s="353"/>
      <c r="D50" s="242" t="s">
        <v>1436</v>
      </c>
      <c r="E50" s="244">
        <v>179.0</v>
      </c>
      <c r="J50" s="1016" t="s">
        <v>1434</v>
      </c>
      <c r="K50" s="1199">
        <v>60.0</v>
      </c>
      <c r="M50" s="1016" t="s">
        <v>1434</v>
      </c>
      <c r="N50" s="1199">
        <v>151.0</v>
      </c>
      <c r="P50" s="1016" t="s">
        <v>1434</v>
      </c>
      <c r="Q50" s="1199">
        <v>55.0</v>
      </c>
      <c r="R50" s="1200"/>
      <c r="S50" s="1016" t="s">
        <v>1434</v>
      </c>
      <c r="T50" s="1201">
        <f t="shared" si="5"/>
        <v>0.3642384106</v>
      </c>
    </row>
    <row r="51">
      <c r="A51" s="1018" t="s">
        <v>1435</v>
      </c>
      <c r="B51" s="1017">
        <v>200.0</v>
      </c>
      <c r="C51" s="353"/>
      <c r="D51" s="242" t="s">
        <v>76</v>
      </c>
      <c r="E51" s="244">
        <v>35.0</v>
      </c>
      <c r="J51" s="1016" t="s">
        <v>178</v>
      </c>
      <c r="K51" s="1199">
        <v>23.0</v>
      </c>
      <c r="M51" s="1016" t="s">
        <v>178</v>
      </c>
      <c r="N51" s="1199">
        <v>33.0</v>
      </c>
      <c r="P51" s="1016" t="s">
        <v>178</v>
      </c>
      <c r="Q51" s="1199">
        <v>10.0</v>
      </c>
      <c r="R51" s="1200"/>
      <c r="S51" s="1016" t="s">
        <v>178</v>
      </c>
      <c r="T51" s="1201">
        <f t="shared" si="5"/>
        <v>0.303030303</v>
      </c>
    </row>
    <row r="52">
      <c r="A52" s="1018" t="s">
        <v>664</v>
      </c>
      <c r="B52" s="1017">
        <v>831.0</v>
      </c>
      <c r="C52" s="353"/>
      <c r="D52" s="242" t="s">
        <v>1437</v>
      </c>
      <c r="E52" s="244">
        <v>58.0</v>
      </c>
      <c r="J52" s="1016" t="s">
        <v>1435</v>
      </c>
      <c r="K52" s="1199">
        <v>27.0</v>
      </c>
      <c r="M52" s="1016" t="s">
        <v>1435</v>
      </c>
      <c r="N52" s="1199">
        <v>157.0</v>
      </c>
      <c r="P52" s="1016" t="s">
        <v>1435</v>
      </c>
      <c r="Q52" s="1199">
        <v>48.0</v>
      </c>
      <c r="R52" s="1200"/>
      <c r="S52" s="1016" t="s">
        <v>1435</v>
      </c>
      <c r="T52" s="1201">
        <f t="shared" si="5"/>
        <v>0.3057324841</v>
      </c>
    </row>
    <row r="53">
      <c r="A53" s="1018" t="s">
        <v>74</v>
      </c>
      <c r="B53" s="1017">
        <v>24.0</v>
      </c>
      <c r="C53" s="353"/>
      <c r="D53" s="242" t="s">
        <v>578</v>
      </c>
      <c r="E53" s="244">
        <v>12.0</v>
      </c>
      <c r="J53" s="1016" t="s">
        <v>664</v>
      </c>
      <c r="K53" s="1199">
        <v>205.0</v>
      </c>
      <c r="M53" s="1016" t="s">
        <v>664</v>
      </c>
      <c r="N53" s="1199">
        <v>533.0</v>
      </c>
      <c r="P53" s="1016" t="s">
        <v>664</v>
      </c>
      <c r="Q53" s="1199">
        <v>230.0</v>
      </c>
      <c r="R53" s="1200"/>
      <c r="S53" s="1016" t="s">
        <v>664</v>
      </c>
      <c r="T53" s="1201">
        <f t="shared" si="5"/>
        <v>0.4315196998</v>
      </c>
    </row>
    <row r="54">
      <c r="A54" s="1018" t="s">
        <v>1436</v>
      </c>
      <c r="B54" s="1017">
        <v>277.0</v>
      </c>
      <c r="C54" s="353"/>
      <c r="D54" s="242" t="s">
        <v>616</v>
      </c>
      <c r="E54" s="244">
        <v>29.0</v>
      </c>
      <c r="J54" s="1016" t="s">
        <v>74</v>
      </c>
      <c r="K54" s="1199" t="s">
        <v>29</v>
      </c>
      <c r="M54" s="1016" t="s">
        <v>74</v>
      </c>
      <c r="N54" s="1199">
        <v>35.0</v>
      </c>
      <c r="P54" s="1016" t="s">
        <v>74</v>
      </c>
      <c r="Q54" s="1199">
        <v>20.0</v>
      </c>
      <c r="R54" s="1200"/>
      <c r="S54" s="1016" t="s">
        <v>74</v>
      </c>
      <c r="T54" s="1201">
        <f t="shared" si="5"/>
        <v>0.5714285714</v>
      </c>
    </row>
    <row r="55">
      <c r="A55" s="1018" t="s">
        <v>76</v>
      </c>
      <c r="B55" s="1017">
        <v>52.0</v>
      </c>
      <c r="C55" s="353"/>
      <c r="D55" s="242" t="s">
        <v>80</v>
      </c>
      <c r="E55" s="244">
        <v>476.0</v>
      </c>
      <c r="J55" s="1016" t="s">
        <v>1436</v>
      </c>
      <c r="K55" s="1199">
        <v>36.0</v>
      </c>
      <c r="M55" s="1016" t="s">
        <v>1436</v>
      </c>
      <c r="N55" s="1199">
        <v>194.0</v>
      </c>
      <c r="P55" s="1016" t="s">
        <v>1436</v>
      </c>
      <c r="Q55" s="1199">
        <v>104.0</v>
      </c>
      <c r="R55" s="1200"/>
      <c r="S55" s="1016" t="s">
        <v>1436</v>
      </c>
      <c r="T55" s="1201">
        <f t="shared" si="5"/>
        <v>0.5360824742</v>
      </c>
    </row>
    <row r="56">
      <c r="A56" s="1018" t="s">
        <v>1437</v>
      </c>
      <c r="B56" s="1017">
        <v>122.0</v>
      </c>
      <c r="C56" s="353"/>
      <c r="D56" s="242" t="s">
        <v>81</v>
      </c>
      <c r="E56" s="244">
        <v>13.0</v>
      </c>
      <c r="J56" s="1016" t="s">
        <v>76</v>
      </c>
      <c r="K56" s="1199">
        <v>20.0</v>
      </c>
      <c r="M56" s="1016" t="s">
        <v>76</v>
      </c>
      <c r="N56" s="1199">
        <v>39.0</v>
      </c>
      <c r="P56" s="1016" t="s">
        <v>76</v>
      </c>
      <c r="Q56" s="1199">
        <v>14.0</v>
      </c>
      <c r="R56" s="1200"/>
      <c r="S56" s="1016" t="s">
        <v>76</v>
      </c>
      <c r="T56" s="1201">
        <f t="shared" si="5"/>
        <v>0.358974359</v>
      </c>
    </row>
    <row r="57">
      <c r="A57" s="1018" t="s">
        <v>578</v>
      </c>
      <c r="B57" s="1017">
        <v>21.0</v>
      </c>
      <c r="C57" s="353"/>
      <c r="D57" s="242" t="s">
        <v>1439</v>
      </c>
      <c r="E57" s="244">
        <v>17.0</v>
      </c>
      <c r="J57" s="1016" t="s">
        <v>1437</v>
      </c>
      <c r="K57" s="1199">
        <v>23.0</v>
      </c>
      <c r="M57" s="1016" t="s">
        <v>1437</v>
      </c>
      <c r="N57" s="1199">
        <v>85.0</v>
      </c>
      <c r="P57" s="1016" t="s">
        <v>1437</v>
      </c>
      <c r="Q57" s="1199">
        <v>48.0</v>
      </c>
      <c r="R57" s="1200"/>
      <c r="S57" s="1016" t="s">
        <v>1437</v>
      </c>
      <c r="T57" s="1201">
        <f t="shared" si="5"/>
        <v>0.5647058824</v>
      </c>
    </row>
    <row r="58">
      <c r="A58" s="1018" t="s">
        <v>616</v>
      </c>
      <c r="B58" s="1017">
        <v>65.0</v>
      </c>
      <c r="C58" s="353"/>
      <c r="D58" s="242" t="s">
        <v>1440</v>
      </c>
      <c r="E58" s="244">
        <v>79.0</v>
      </c>
      <c r="J58" s="1016" t="s">
        <v>1438</v>
      </c>
      <c r="K58" s="1199" t="s">
        <v>29</v>
      </c>
      <c r="M58" s="1016" t="s">
        <v>1438</v>
      </c>
      <c r="N58" s="1199">
        <v>14.0</v>
      </c>
      <c r="P58" s="1016" t="s">
        <v>1438</v>
      </c>
      <c r="Q58" s="1199">
        <v>5.0</v>
      </c>
      <c r="R58" s="1200"/>
      <c r="S58" s="1016" t="s">
        <v>1438</v>
      </c>
      <c r="T58" s="1201">
        <f t="shared" si="5"/>
        <v>0.3571428571</v>
      </c>
    </row>
    <row r="59">
      <c r="A59" s="1018" t="s">
        <v>80</v>
      </c>
      <c r="B59" s="1017">
        <v>776.0</v>
      </c>
      <c r="C59" s="353"/>
      <c r="D59" s="242" t="s">
        <v>82</v>
      </c>
      <c r="E59" s="244">
        <v>23.0</v>
      </c>
      <c r="J59" s="1016" t="s">
        <v>578</v>
      </c>
      <c r="K59" s="1199" t="s">
        <v>29</v>
      </c>
      <c r="M59" s="1016" t="s">
        <v>578</v>
      </c>
      <c r="N59" s="1199">
        <v>21.0</v>
      </c>
      <c r="P59" s="1016" t="s">
        <v>578</v>
      </c>
      <c r="Q59" s="1199">
        <v>9.0</v>
      </c>
      <c r="R59" s="1200"/>
      <c r="S59" s="1016" t="s">
        <v>578</v>
      </c>
      <c r="T59" s="1201">
        <f t="shared" si="5"/>
        <v>0.4285714286</v>
      </c>
    </row>
    <row r="60">
      <c r="A60" s="1018" t="s">
        <v>81</v>
      </c>
      <c r="B60" s="1017">
        <v>25.0</v>
      </c>
      <c r="C60" s="353"/>
      <c r="D60" s="242" t="s">
        <v>1441</v>
      </c>
      <c r="E60" s="244">
        <v>18.0</v>
      </c>
      <c r="J60" s="1016" t="s">
        <v>616</v>
      </c>
      <c r="K60" s="1199">
        <v>12.0</v>
      </c>
      <c r="M60" s="1016" t="s">
        <v>616</v>
      </c>
      <c r="N60" s="1199">
        <v>57.0</v>
      </c>
      <c r="P60" s="1016" t="s">
        <v>616</v>
      </c>
      <c r="Q60" s="1199">
        <v>21.0</v>
      </c>
      <c r="R60" s="1200"/>
      <c r="S60" s="1016" t="s">
        <v>616</v>
      </c>
      <c r="T60" s="1201">
        <f t="shared" si="5"/>
        <v>0.3684210526</v>
      </c>
    </row>
    <row r="61">
      <c r="A61" s="1018" t="s">
        <v>1439</v>
      </c>
      <c r="B61" s="1017">
        <v>29.0</v>
      </c>
      <c r="C61" s="353"/>
      <c r="D61" s="242" t="s">
        <v>84</v>
      </c>
      <c r="E61" s="244">
        <v>13.0</v>
      </c>
      <c r="J61" s="1016" t="s">
        <v>79</v>
      </c>
      <c r="K61" s="1199" t="s">
        <v>29</v>
      </c>
      <c r="M61" s="1016" t="s">
        <v>79</v>
      </c>
      <c r="N61" s="1199"/>
      <c r="P61" s="1016" t="s">
        <v>79</v>
      </c>
      <c r="Q61" s="1199"/>
      <c r="R61" s="1200"/>
      <c r="S61" s="1016" t="s">
        <v>79</v>
      </c>
      <c r="T61" s="1201"/>
    </row>
    <row r="62">
      <c r="A62" s="1018" t="s">
        <v>1440</v>
      </c>
      <c r="B62" s="1017">
        <v>184.0</v>
      </c>
      <c r="C62" s="353"/>
      <c r="D62" s="242" t="s">
        <v>1442</v>
      </c>
      <c r="E62" s="244">
        <v>99.0</v>
      </c>
      <c r="J62" s="1016" t="s">
        <v>80</v>
      </c>
      <c r="K62" s="1199">
        <v>211.0</v>
      </c>
      <c r="M62" s="1016" t="s">
        <v>80</v>
      </c>
      <c r="N62" s="1199">
        <v>539.0</v>
      </c>
      <c r="P62" s="1016" t="s">
        <v>80</v>
      </c>
      <c r="Q62" s="1199">
        <v>233.0</v>
      </c>
      <c r="R62" s="1200"/>
      <c r="S62" s="1016" t="s">
        <v>80</v>
      </c>
      <c r="T62" s="1201">
        <f t="shared" ref="T62:T65" si="6">Q62/N62</f>
        <v>0.4322820037</v>
      </c>
    </row>
    <row r="63">
      <c r="A63" s="1018" t="s">
        <v>729</v>
      </c>
      <c r="B63" s="1017">
        <v>21.0</v>
      </c>
      <c r="C63" s="353"/>
      <c r="D63" s="242" t="s">
        <v>1443</v>
      </c>
      <c r="E63" s="244">
        <v>40.0</v>
      </c>
      <c r="J63" s="1016" t="s">
        <v>81</v>
      </c>
      <c r="K63" s="1199" t="s">
        <v>29</v>
      </c>
      <c r="M63" s="1016" t="s">
        <v>81</v>
      </c>
      <c r="N63" s="1199">
        <v>16.0</v>
      </c>
      <c r="P63" s="1016" t="s">
        <v>81</v>
      </c>
      <c r="Q63" s="1199">
        <v>12.0</v>
      </c>
      <c r="R63" s="1200"/>
      <c r="S63" s="1016" t="s">
        <v>81</v>
      </c>
      <c r="T63" s="1201">
        <f t="shared" si="6"/>
        <v>0.75</v>
      </c>
    </row>
    <row r="64">
      <c r="A64" s="1018" t="s">
        <v>466</v>
      </c>
      <c r="B64" s="1017">
        <v>10.0</v>
      </c>
      <c r="C64" s="353"/>
      <c r="D64" s="242" t="s">
        <v>380</v>
      </c>
      <c r="E64" s="244">
        <v>11.0</v>
      </c>
      <c r="J64" s="1016" t="s">
        <v>1439</v>
      </c>
      <c r="K64" s="1199" t="s">
        <v>29</v>
      </c>
      <c r="M64" s="1016" t="s">
        <v>1439</v>
      </c>
      <c r="N64" s="1199">
        <v>26.0</v>
      </c>
      <c r="P64" s="1016" t="s">
        <v>1439</v>
      </c>
      <c r="Q64" s="1199">
        <v>8.0</v>
      </c>
      <c r="R64" s="1200"/>
      <c r="S64" s="1016" t="s">
        <v>1439</v>
      </c>
      <c r="T64" s="1201">
        <f t="shared" si="6"/>
        <v>0.3076923077</v>
      </c>
    </row>
    <row r="65">
      <c r="A65" s="1018" t="s">
        <v>82</v>
      </c>
      <c r="B65" s="1017">
        <v>46.0</v>
      </c>
      <c r="C65" s="1202"/>
      <c r="D65" s="1203" t="s">
        <v>583</v>
      </c>
      <c r="E65" s="1204">
        <v>108.0</v>
      </c>
      <c r="J65" s="1016" t="s">
        <v>1440</v>
      </c>
      <c r="K65" s="1199">
        <v>12.0</v>
      </c>
      <c r="M65" s="1016" t="s">
        <v>1440</v>
      </c>
      <c r="N65" s="1199">
        <v>128.0</v>
      </c>
      <c r="P65" s="1016" t="s">
        <v>1440</v>
      </c>
      <c r="Q65" s="1199">
        <v>48.0</v>
      </c>
      <c r="R65" s="1200"/>
      <c r="S65" s="1016" t="s">
        <v>1440</v>
      </c>
      <c r="T65" s="1201">
        <f t="shared" si="6"/>
        <v>0.375</v>
      </c>
    </row>
    <row r="66">
      <c r="A66" s="1018" t="s">
        <v>1441</v>
      </c>
      <c r="B66" s="1017">
        <v>26.0</v>
      </c>
      <c r="C66" s="1202"/>
      <c r="D66" s="1203" t="s">
        <v>1444</v>
      </c>
      <c r="E66" s="1204">
        <v>90.0</v>
      </c>
      <c r="J66" s="1016" t="s">
        <v>617</v>
      </c>
      <c r="K66" s="1199" t="s">
        <v>29</v>
      </c>
      <c r="M66" s="1016" t="s">
        <v>617</v>
      </c>
      <c r="N66" s="1199" t="s">
        <v>29</v>
      </c>
      <c r="P66" s="1016" t="s">
        <v>617</v>
      </c>
      <c r="Q66" s="1199" t="s">
        <v>29</v>
      </c>
      <c r="R66" s="1200"/>
      <c r="S66" s="1016" t="s">
        <v>617</v>
      </c>
      <c r="T66" s="1199" t="s">
        <v>29</v>
      </c>
    </row>
    <row r="67">
      <c r="A67" s="1018" t="s">
        <v>84</v>
      </c>
      <c r="B67" s="1017">
        <v>27.0</v>
      </c>
      <c r="C67" s="1202"/>
      <c r="D67" s="1203" t="s">
        <v>1445</v>
      </c>
      <c r="E67" s="1204">
        <v>23.0</v>
      </c>
      <c r="J67" s="1016" t="s">
        <v>729</v>
      </c>
      <c r="K67" s="1199" t="s">
        <v>29</v>
      </c>
      <c r="M67" s="1016" t="s">
        <v>729</v>
      </c>
      <c r="N67" s="1199" t="s">
        <v>29</v>
      </c>
      <c r="P67" s="1016" t="s">
        <v>729</v>
      </c>
      <c r="Q67" s="1199" t="s">
        <v>29</v>
      </c>
      <c r="R67" s="1200"/>
      <c r="S67" s="1016" t="s">
        <v>729</v>
      </c>
      <c r="T67" s="1199" t="s">
        <v>29</v>
      </c>
    </row>
    <row r="68">
      <c r="A68" s="1018" t="s">
        <v>1442</v>
      </c>
      <c r="B68" s="1017">
        <v>165.0</v>
      </c>
      <c r="C68" s="1202"/>
      <c r="D68" s="1203" t="s">
        <v>1446</v>
      </c>
      <c r="E68" s="1204">
        <v>131.0</v>
      </c>
      <c r="J68" s="1016" t="s">
        <v>466</v>
      </c>
      <c r="K68" s="1199" t="s">
        <v>29</v>
      </c>
      <c r="M68" s="1016" t="s">
        <v>466</v>
      </c>
      <c r="N68" s="1199" t="s">
        <v>29</v>
      </c>
      <c r="P68" s="1016" t="s">
        <v>466</v>
      </c>
      <c r="Q68" s="1199" t="s">
        <v>29</v>
      </c>
      <c r="R68" s="1200"/>
      <c r="S68" s="1016" t="s">
        <v>466</v>
      </c>
      <c r="T68" s="1199" t="s">
        <v>29</v>
      </c>
    </row>
    <row r="69">
      <c r="A69" s="1018" t="s">
        <v>1443</v>
      </c>
      <c r="B69" s="1017">
        <v>55.0</v>
      </c>
      <c r="C69" s="353"/>
      <c r="D69" s="242" t="s">
        <v>1311</v>
      </c>
      <c r="E69" s="244">
        <v>29.0</v>
      </c>
      <c r="J69" s="1016" t="s">
        <v>82</v>
      </c>
      <c r="K69" s="1199" t="s">
        <v>29</v>
      </c>
      <c r="M69" s="1016" t="s">
        <v>82</v>
      </c>
      <c r="N69" s="1199">
        <v>58.0</v>
      </c>
      <c r="P69" s="1016" t="s">
        <v>82</v>
      </c>
      <c r="Q69" s="1199">
        <v>26.0</v>
      </c>
      <c r="R69" s="1200"/>
      <c r="S69" s="1016" t="s">
        <v>82</v>
      </c>
      <c r="T69" s="1201">
        <f t="shared" ref="T69:T85" si="7">Q69/N69</f>
        <v>0.4482758621</v>
      </c>
    </row>
    <row r="70">
      <c r="A70" s="1018" t="s">
        <v>380</v>
      </c>
      <c r="B70" s="1017">
        <v>17.0</v>
      </c>
      <c r="C70" s="353"/>
      <c r="D70" s="242" t="s">
        <v>88</v>
      </c>
      <c r="E70" s="244">
        <v>16.0</v>
      </c>
      <c r="J70" s="1016" t="s">
        <v>1441</v>
      </c>
      <c r="K70" s="1199" t="s">
        <v>29</v>
      </c>
      <c r="M70" s="1016" t="s">
        <v>1441</v>
      </c>
      <c r="N70" s="1199">
        <v>28.0</v>
      </c>
      <c r="P70" s="1016" t="s">
        <v>1441</v>
      </c>
      <c r="Q70" s="1199">
        <v>15.0</v>
      </c>
      <c r="R70" s="1200"/>
      <c r="S70" s="1016" t="s">
        <v>1441</v>
      </c>
      <c r="T70" s="1201">
        <f t="shared" si="7"/>
        <v>0.5357142857</v>
      </c>
    </row>
    <row r="71">
      <c r="A71" s="1018" t="s">
        <v>583</v>
      </c>
      <c r="B71" s="1017">
        <v>129.0</v>
      </c>
      <c r="C71" s="353"/>
      <c r="D71" s="242" t="s">
        <v>587</v>
      </c>
      <c r="E71" s="244">
        <v>276.0</v>
      </c>
      <c r="J71" s="1016" t="s">
        <v>84</v>
      </c>
      <c r="K71" s="1199" t="s">
        <v>29</v>
      </c>
      <c r="M71" s="1016" t="s">
        <v>84</v>
      </c>
      <c r="N71" s="1199">
        <v>29.0</v>
      </c>
      <c r="P71" s="1016" t="s">
        <v>84</v>
      </c>
      <c r="Q71" s="1199">
        <v>16.0</v>
      </c>
      <c r="R71" s="1200"/>
      <c r="S71" s="1016" t="s">
        <v>84</v>
      </c>
      <c r="T71" s="1201">
        <f t="shared" si="7"/>
        <v>0.5517241379</v>
      </c>
    </row>
    <row r="72">
      <c r="A72" s="1018" t="s">
        <v>1444</v>
      </c>
      <c r="B72" s="1017">
        <v>121.0</v>
      </c>
      <c r="C72" s="353"/>
      <c r="D72" s="242" t="s">
        <v>320</v>
      </c>
      <c r="E72" s="244">
        <v>399.0</v>
      </c>
      <c r="J72" s="1016" t="s">
        <v>1442</v>
      </c>
      <c r="K72" s="1199">
        <v>40.0</v>
      </c>
      <c r="M72" s="1016" t="s">
        <v>1442</v>
      </c>
      <c r="N72" s="1199">
        <v>146.0</v>
      </c>
      <c r="P72" s="1016" t="s">
        <v>1442</v>
      </c>
      <c r="Q72" s="1199">
        <v>86.0</v>
      </c>
      <c r="R72" s="1200"/>
      <c r="S72" s="1016" t="s">
        <v>1442</v>
      </c>
      <c r="T72" s="1201">
        <f t="shared" si="7"/>
        <v>0.5890410959</v>
      </c>
    </row>
    <row r="73">
      <c r="A73" s="1018" t="s">
        <v>1445</v>
      </c>
      <c r="B73" s="1017">
        <v>37.0</v>
      </c>
      <c r="C73" s="353"/>
      <c r="D73" s="242" t="s">
        <v>1447</v>
      </c>
      <c r="E73" s="244">
        <v>76.0</v>
      </c>
      <c r="J73" s="1016" t="s">
        <v>1443</v>
      </c>
      <c r="K73" s="1199">
        <v>27.0</v>
      </c>
      <c r="M73" s="1016" t="s">
        <v>1443</v>
      </c>
      <c r="N73" s="1199">
        <v>47.0</v>
      </c>
      <c r="P73" s="1016" t="s">
        <v>1443</v>
      </c>
      <c r="Q73" s="1199">
        <v>27.0</v>
      </c>
      <c r="R73" s="1200"/>
      <c r="S73" s="1016" t="s">
        <v>1443</v>
      </c>
      <c r="T73" s="1201">
        <f t="shared" si="7"/>
        <v>0.5744680851</v>
      </c>
    </row>
    <row r="74">
      <c r="A74" s="1018" t="s">
        <v>1446</v>
      </c>
      <c r="B74" s="1017">
        <v>260.0</v>
      </c>
      <c r="C74" s="353"/>
      <c r="D74" s="242" t="s">
        <v>1448</v>
      </c>
      <c r="E74" s="244">
        <v>67.0</v>
      </c>
      <c r="J74" s="1016" t="s">
        <v>380</v>
      </c>
      <c r="K74" s="1199" t="s">
        <v>29</v>
      </c>
      <c r="M74" s="1016" t="s">
        <v>380</v>
      </c>
      <c r="N74" s="1199">
        <v>19.0</v>
      </c>
      <c r="P74" s="1016" t="s">
        <v>380</v>
      </c>
      <c r="Q74" s="1199">
        <v>15.0</v>
      </c>
      <c r="R74" s="1200"/>
      <c r="S74" s="1016" t="s">
        <v>380</v>
      </c>
      <c r="T74" s="1201">
        <f t="shared" si="7"/>
        <v>0.7894736842</v>
      </c>
    </row>
    <row r="75">
      <c r="A75" s="1018" t="s">
        <v>1311</v>
      </c>
      <c r="B75" s="1017">
        <v>42.0</v>
      </c>
      <c r="C75" s="353"/>
      <c r="D75" s="242" t="s">
        <v>199</v>
      </c>
      <c r="E75" s="244">
        <v>24.0</v>
      </c>
      <c r="J75" s="1016" t="s">
        <v>583</v>
      </c>
      <c r="K75" s="1199">
        <v>45.0</v>
      </c>
      <c r="M75" s="1016" t="s">
        <v>583</v>
      </c>
      <c r="N75" s="1199">
        <v>78.0</v>
      </c>
      <c r="P75" s="1016" t="s">
        <v>583</v>
      </c>
      <c r="Q75" s="1199">
        <v>11.0</v>
      </c>
      <c r="R75" s="1200"/>
      <c r="S75" s="1016" t="s">
        <v>583</v>
      </c>
      <c r="T75" s="1201">
        <f t="shared" si="7"/>
        <v>0.141025641</v>
      </c>
    </row>
    <row r="76">
      <c r="A76" s="1018" t="s">
        <v>88</v>
      </c>
      <c r="B76" s="1017">
        <v>20.0</v>
      </c>
      <c r="C76" s="353"/>
      <c r="D76" s="242" t="s">
        <v>1450</v>
      </c>
      <c r="E76" s="244">
        <v>18.0</v>
      </c>
      <c r="J76" s="1016" t="s">
        <v>1444</v>
      </c>
      <c r="K76" s="1199">
        <v>35.0</v>
      </c>
      <c r="M76" s="1016" t="s">
        <v>1444</v>
      </c>
      <c r="N76" s="1199">
        <v>113.0</v>
      </c>
      <c r="P76" s="1016" t="s">
        <v>1444</v>
      </c>
      <c r="Q76" s="1199">
        <v>45.0</v>
      </c>
      <c r="R76" s="1200"/>
      <c r="S76" s="1016" t="s">
        <v>1444</v>
      </c>
      <c r="T76" s="1201">
        <f t="shared" si="7"/>
        <v>0.3982300885</v>
      </c>
    </row>
    <row r="77">
      <c r="A77" s="1018" t="s">
        <v>587</v>
      </c>
      <c r="B77" s="1017">
        <v>478.0</v>
      </c>
      <c r="C77" s="353"/>
      <c r="D77" s="242" t="s">
        <v>493</v>
      </c>
      <c r="E77" s="244">
        <v>61.0</v>
      </c>
      <c r="J77" s="1016" t="s">
        <v>1445</v>
      </c>
      <c r="K77" s="1199" t="s">
        <v>29</v>
      </c>
      <c r="M77" s="1016" t="s">
        <v>1445</v>
      </c>
      <c r="N77" s="1199">
        <v>31.0</v>
      </c>
      <c r="P77" s="1016" t="s">
        <v>1445</v>
      </c>
      <c r="Q77" s="1199">
        <v>16.0</v>
      </c>
      <c r="R77" s="1200"/>
      <c r="S77" s="1016" t="s">
        <v>1445</v>
      </c>
      <c r="T77" s="1201">
        <f t="shared" si="7"/>
        <v>0.5161290323</v>
      </c>
    </row>
    <row r="78">
      <c r="A78" s="1018" t="s">
        <v>320</v>
      </c>
      <c r="B78" s="1017">
        <v>872.0</v>
      </c>
      <c r="C78" s="353"/>
      <c r="D78" s="242" t="s">
        <v>94</v>
      </c>
      <c r="E78" s="244">
        <v>59.0</v>
      </c>
      <c r="J78" s="1016" t="s">
        <v>1446</v>
      </c>
      <c r="K78" s="1199">
        <v>54.0</v>
      </c>
      <c r="M78" s="1016" t="s">
        <v>1446</v>
      </c>
      <c r="N78" s="1199">
        <v>147.0</v>
      </c>
      <c r="P78" s="1016" t="s">
        <v>1446</v>
      </c>
      <c r="Q78" s="1199">
        <v>51.0</v>
      </c>
      <c r="R78" s="1200"/>
      <c r="S78" s="1016" t="s">
        <v>1446</v>
      </c>
      <c r="T78" s="1201">
        <f t="shared" si="7"/>
        <v>0.3469387755</v>
      </c>
    </row>
    <row r="79">
      <c r="A79" s="1018" t="s">
        <v>1447</v>
      </c>
      <c r="B79" s="1017">
        <v>136.0</v>
      </c>
      <c r="C79" s="353"/>
      <c r="D79" s="242" t="s">
        <v>494</v>
      </c>
      <c r="E79" s="244">
        <v>42.0</v>
      </c>
      <c r="J79" s="1016" t="s">
        <v>1311</v>
      </c>
      <c r="K79" s="1199" t="s">
        <v>29</v>
      </c>
      <c r="M79" s="1016" t="s">
        <v>1311</v>
      </c>
      <c r="N79" s="1199">
        <v>26.0</v>
      </c>
      <c r="P79" s="1016" t="s">
        <v>1311</v>
      </c>
      <c r="Q79" s="1199">
        <v>8.0</v>
      </c>
      <c r="R79" s="1200"/>
      <c r="S79" s="1016" t="s">
        <v>1311</v>
      </c>
      <c r="T79" s="1201">
        <f t="shared" si="7"/>
        <v>0.3076923077</v>
      </c>
    </row>
    <row r="80">
      <c r="A80" s="1018" t="s">
        <v>1448</v>
      </c>
      <c r="B80" s="1017">
        <v>117.0</v>
      </c>
      <c r="C80" s="353"/>
      <c r="D80" s="242" t="s">
        <v>1416</v>
      </c>
      <c r="E80" s="244">
        <v>23.0</v>
      </c>
      <c r="J80" s="1016" t="s">
        <v>88</v>
      </c>
      <c r="K80" s="1199" t="s">
        <v>29</v>
      </c>
      <c r="M80" s="1016" t="s">
        <v>88</v>
      </c>
      <c r="N80" s="1199">
        <v>21.0</v>
      </c>
      <c r="P80" s="1016" t="s">
        <v>88</v>
      </c>
      <c r="Q80" s="1199">
        <v>9.0</v>
      </c>
      <c r="R80" s="1200"/>
      <c r="S80" s="1016" t="s">
        <v>88</v>
      </c>
      <c r="T80" s="1201">
        <f t="shared" si="7"/>
        <v>0.4285714286</v>
      </c>
    </row>
    <row r="81">
      <c r="A81" s="1018" t="s">
        <v>199</v>
      </c>
      <c r="B81" s="1017">
        <v>41.0</v>
      </c>
      <c r="C81" s="353"/>
      <c r="D81" s="242" t="s">
        <v>1451</v>
      </c>
      <c r="E81" s="244">
        <v>17.0</v>
      </c>
      <c r="J81" s="1016" t="s">
        <v>587</v>
      </c>
      <c r="K81" s="1199">
        <v>95.0</v>
      </c>
      <c r="M81" s="1016" t="s">
        <v>587</v>
      </c>
      <c r="N81" s="1199">
        <v>338.0</v>
      </c>
      <c r="P81" s="1016" t="s">
        <v>587</v>
      </c>
      <c r="Q81" s="1199">
        <v>127.0</v>
      </c>
      <c r="R81" s="1200"/>
      <c r="S81" s="1016" t="s">
        <v>587</v>
      </c>
      <c r="T81" s="1201">
        <f t="shared" si="7"/>
        <v>0.375739645</v>
      </c>
    </row>
    <row r="82">
      <c r="A82" s="1018" t="s">
        <v>1450</v>
      </c>
      <c r="B82" s="1017">
        <v>22.0</v>
      </c>
      <c r="C82" s="353"/>
      <c r="D82" s="242"/>
      <c r="E82" s="244"/>
      <c r="J82" s="1016" t="s">
        <v>320</v>
      </c>
      <c r="K82" s="1199">
        <v>174.0</v>
      </c>
      <c r="M82" s="1016" t="s">
        <v>320</v>
      </c>
      <c r="N82" s="1199">
        <v>760.0</v>
      </c>
      <c r="P82" s="1016" t="s">
        <v>320</v>
      </c>
      <c r="Q82" s="1199">
        <v>437.0</v>
      </c>
      <c r="R82" s="1200"/>
      <c r="S82" s="1016" t="s">
        <v>320</v>
      </c>
      <c r="T82" s="1201">
        <f t="shared" si="7"/>
        <v>0.575</v>
      </c>
    </row>
    <row r="83">
      <c r="A83" s="1018" t="s">
        <v>493</v>
      </c>
      <c r="B83" s="1017">
        <v>114.0</v>
      </c>
      <c r="C83" s="353"/>
      <c r="D83" s="242"/>
      <c r="E83" s="244"/>
      <c r="J83" s="1016" t="s">
        <v>1447</v>
      </c>
      <c r="K83" s="1199">
        <v>24.0</v>
      </c>
      <c r="M83" s="1016" t="s">
        <v>1447</v>
      </c>
      <c r="N83" s="1199">
        <v>96.0</v>
      </c>
      <c r="P83" s="1016" t="s">
        <v>1447</v>
      </c>
      <c r="Q83" s="1199">
        <v>37.0</v>
      </c>
      <c r="R83" s="1200"/>
      <c r="S83" s="1016" t="s">
        <v>1447</v>
      </c>
      <c r="T83" s="1201">
        <f t="shared" si="7"/>
        <v>0.3854166667</v>
      </c>
    </row>
    <row r="84">
      <c r="A84" s="1018" t="s">
        <v>94</v>
      </c>
      <c r="B84" s="1017">
        <v>88.0</v>
      </c>
      <c r="C84" s="353"/>
      <c r="D84" s="242"/>
      <c r="E84" s="244"/>
      <c r="J84" s="1016" t="s">
        <v>1448</v>
      </c>
      <c r="K84" s="1199">
        <v>31.0</v>
      </c>
      <c r="M84" s="1016" t="s">
        <v>1448</v>
      </c>
      <c r="N84" s="1199">
        <v>80.0</v>
      </c>
      <c r="P84" s="1016" t="s">
        <v>1448</v>
      </c>
      <c r="Q84" s="1199">
        <v>23.0</v>
      </c>
      <c r="R84" s="1200"/>
      <c r="S84" s="1016" t="s">
        <v>1448</v>
      </c>
      <c r="T84" s="1201">
        <f t="shared" si="7"/>
        <v>0.2875</v>
      </c>
    </row>
    <row r="85">
      <c r="A85" s="1018" t="s">
        <v>494</v>
      </c>
      <c r="B85" s="1017">
        <v>118.0</v>
      </c>
      <c r="C85" s="353"/>
      <c r="D85" s="242"/>
      <c r="E85" s="244"/>
      <c r="J85" s="1016" t="s">
        <v>199</v>
      </c>
      <c r="K85" s="1199" t="s">
        <v>29</v>
      </c>
      <c r="M85" s="1016" t="s">
        <v>199</v>
      </c>
      <c r="N85" s="1199">
        <v>28.0</v>
      </c>
      <c r="P85" s="1016" t="s">
        <v>199</v>
      </c>
      <c r="Q85" s="1199">
        <v>17.0</v>
      </c>
      <c r="R85" s="1200"/>
      <c r="S85" s="1016" t="s">
        <v>199</v>
      </c>
      <c r="T85" s="1201">
        <f t="shared" si="7"/>
        <v>0.6071428571</v>
      </c>
    </row>
    <row r="86">
      <c r="A86" s="1018" t="s">
        <v>1416</v>
      </c>
      <c r="B86" s="1017">
        <v>30.0</v>
      </c>
      <c r="C86" s="353"/>
      <c r="D86" s="242"/>
      <c r="E86" s="244"/>
      <c r="J86" s="1016" t="s">
        <v>1449</v>
      </c>
      <c r="K86" s="1199" t="s">
        <v>29</v>
      </c>
      <c r="M86" s="1016" t="s">
        <v>1449</v>
      </c>
      <c r="N86" s="1199" t="s">
        <v>29</v>
      </c>
      <c r="P86" s="1016" t="s">
        <v>1449</v>
      </c>
      <c r="Q86" s="1199" t="s">
        <v>29</v>
      </c>
      <c r="R86" s="1200"/>
      <c r="S86" s="1016" t="s">
        <v>1449</v>
      </c>
      <c r="T86" s="1199" t="s">
        <v>29</v>
      </c>
    </row>
    <row r="87">
      <c r="A87" s="1018" t="s">
        <v>1451</v>
      </c>
      <c r="B87" s="1017">
        <v>46.0</v>
      </c>
      <c r="C87" s="353"/>
      <c r="D87" s="242"/>
      <c r="E87" s="244"/>
      <c r="J87" s="1016" t="s">
        <v>1450</v>
      </c>
      <c r="K87" s="1199" t="s">
        <v>29</v>
      </c>
      <c r="M87" s="1016" t="s">
        <v>1450</v>
      </c>
      <c r="N87" s="1199" t="s">
        <v>29</v>
      </c>
      <c r="P87" s="1016" t="s">
        <v>1450</v>
      </c>
      <c r="Q87" s="1199" t="s">
        <v>29</v>
      </c>
      <c r="R87" s="1200"/>
      <c r="S87" s="1016" t="s">
        <v>1450</v>
      </c>
      <c r="T87" s="1199" t="s">
        <v>29</v>
      </c>
    </row>
    <row r="88">
      <c r="A88" s="1205" t="s">
        <v>1452</v>
      </c>
      <c r="B88" s="1206">
        <v>14.0</v>
      </c>
      <c r="C88" s="353"/>
      <c r="D88" s="242"/>
      <c r="E88" s="244"/>
      <c r="J88" s="1016" t="s">
        <v>493</v>
      </c>
      <c r="K88" s="1199">
        <v>34.0</v>
      </c>
      <c r="M88" s="1016" t="s">
        <v>493</v>
      </c>
      <c r="N88" s="1199">
        <v>80.0</v>
      </c>
      <c r="P88" s="1016" t="s">
        <v>493</v>
      </c>
      <c r="Q88" s="1199">
        <v>49.0</v>
      </c>
      <c r="R88" s="1200"/>
      <c r="S88" s="1016" t="s">
        <v>493</v>
      </c>
      <c r="T88" s="1201">
        <f t="shared" ref="T88:T92" si="8">Q88/N88</f>
        <v>0.6125</v>
      </c>
    </row>
    <row r="89">
      <c r="A89" s="1207"/>
      <c r="B89" s="1208"/>
      <c r="J89" s="1016" t="s">
        <v>94</v>
      </c>
      <c r="K89" s="1199">
        <v>29.0</v>
      </c>
      <c r="M89" s="1016" t="s">
        <v>94</v>
      </c>
      <c r="N89" s="1199">
        <v>42.0</v>
      </c>
      <c r="P89" s="1016" t="s">
        <v>94</v>
      </c>
      <c r="Q89" s="1199">
        <v>18.0</v>
      </c>
      <c r="R89" s="1200"/>
      <c r="S89" s="1016" t="s">
        <v>94</v>
      </c>
      <c r="T89" s="1201">
        <f t="shared" si="8"/>
        <v>0.4285714286</v>
      </c>
    </row>
    <row r="90">
      <c r="A90" s="1209"/>
      <c r="B90" s="1210"/>
      <c r="J90" s="1016" t="s">
        <v>494</v>
      </c>
      <c r="K90" s="1199">
        <v>30.0</v>
      </c>
      <c r="M90" s="1016" t="s">
        <v>494</v>
      </c>
      <c r="N90" s="1199">
        <v>59.0</v>
      </c>
      <c r="P90" s="1016" t="s">
        <v>494</v>
      </c>
      <c r="Q90" s="1199">
        <v>22.0</v>
      </c>
      <c r="R90" s="1200"/>
      <c r="S90" s="1016" t="s">
        <v>494</v>
      </c>
      <c r="T90" s="1201">
        <f t="shared" si="8"/>
        <v>0.3728813559</v>
      </c>
    </row>
    <row r="91">
      <c r="A91" s="1209"/>
      <c r="B91" s="1210"/>
      <c r="J91" s="1016" t="s">
        <v>1416</v>
      </c>
      <c r="K91" s="1199" t="s">
        <v>29</v>
      </c>
      <c r="M91" s="1016" t="s">
        <v>1416</v>
      </c>
      <c r="N91" s="1199">
        <v>23.0</v>
      </c>
      <c r="P91" s="1016" t="s">
        <v>1416</v>
      </c>
      <c r="Q91" s="1199">
        <v>16.0</v>
      </c>
      <c r="R91" s="1200"/>
      <c r="S91" s="1016" t="s">
        <v>1416</v>
      </c>
      <c r="T91" s="1201">
        <f t="shared" si="8"/>
        <v>0.6956521739</v>
      </c>
    </row>
    <row r="92">
      <c r="A92" s="1209"/>
      <c r="B92" s="1210"/>
      <c r="J92" s="1016" t="s">
        <v>1451</v>
      </c>
      <c r="K92" s="1199" t="s">
        <v>29</v>
      </c>
      <c r="M92" s="1016" t="s">
        <v>1451</v>
      </c>
      <c r="N92" s="1199">
        <v>26.0</v>
      </c>
      <c r="P92" s="1016" t="s">
        <v>1451</v>
      </c>
      <c r="Q92" s="1199">
        <v>8.0</v>
      </c>
      <c r="R92" s="1200"/>
      <c r="S92" s="1016" t="s">
        <v>1451</v>
      </c>
      <c r="T92" s="1201">
        <f t="shared" si="8"/>
        <v>0.3076923077</v>
      </c>
    </row>
    <row r="93">
      <c r="A93" s="1209"/>
      <c r="B93" s="1210"/>
      <c r="J93" s="1016" t="s">
        <v>1452</v>
      </c>
      <c r="K93" s="1199" t="s">
        <v>29</v>
      </c>
      <c r="M93" s="1016" t="s">
        <v>1452</v>
      </c>
      <c r="N93" s="1199" t="s">
        <v>29</v>
      </c>
      <c r="P93" s="1016" t="s">
        <v>1452</v>
      </c>
      <c r="Q93" s="1199" t="s">
        <v>29</v>
      </c>
      <c r="R93" s="1200"/>
      <c r="S93" s="1016" t="s">
        <v>1452</v>
      </c>
      <c r="T93" s="1199" t="s">
        <v>29</v>
      </c>
    </row>
    <row r="94">
      <c r="A94" s="708"/>
      <c r="B94" s="1211"/>
    </row>
    <row r="95">
      <c r="A95" s="708"/>
      <c r="B95" s="1211"/>
    </row>
    <row r="96">
      <c r="A96" s="708"/>
      <c r="B96" s="1211"/>
    </row>
    <row r="97">
      <c r="A97" s="708"/>
      <c r="B97" s="1211"/>
    </row>
    <row r="98">
      <c r="A98" s="708"/>
      <c r="B98" s="1211"/>
    </row>
    <row r="99">
      <c r="A99" s="708"/>
      <c r="B99" s="1211"/>
    </row>
    <row r="100">
      <c r="A100" s="708"/>
      <c r="B100" s="121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8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21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8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21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8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21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8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21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8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21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8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21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8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21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8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21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8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21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8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21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8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21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8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21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8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21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8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21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8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21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8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21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8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21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8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21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8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21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8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21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8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21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8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21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8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21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8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21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8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21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8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21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8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21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8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21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8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21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8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21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8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21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8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21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8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21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8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21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8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21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8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21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8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21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8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21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8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21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8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21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8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21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8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21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8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21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3926</v>
      </c>
      <c r="B46" s="615">
        <f t="array" ref="B46">VLOOKUP($A46,OK_DEMO,2,FALSE)</f>
        <v>41662</v>
      </c>
      <c r="C46" s="98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21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8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21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8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21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8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21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8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21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8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21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8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21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8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21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8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21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8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21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8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21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8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21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8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21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8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21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8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21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8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21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8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21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8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21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8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21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8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21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8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21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8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21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8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21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8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21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8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21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8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21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8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21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8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21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8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21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8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21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8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21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8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21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8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21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8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21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213" t="s">
        <v>2117</v>
      </c>
      <c r="F1" s="1214" t="s">
        <v>3927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215"/>
      <c r="B2" s="1216"/>
      <c r="C2" s="1216"/>
      <c r="D2" s="1217"/>
    </row>
    <row r="3">
      <c r="A3" s="1218" t="s">
        <v>3928</v>
      </c>
      <c r="B3" s="1219" t="s">
        <v>3929</v>
      </c>
      <c r="C3" s="1220" t="s">
        <v>3930</v>
      </c>
      <c r="D3" s="1220" t="s">
        <v>3931</v>
      </c>
      <c r="E3" s="1220" t="s">
        <v>3932</v>
      </c>
      <c r="F3" s="1220" t="s">
        <v>3933</v>
      </c>
      <c r="G3" s="1220" t="s">
        <v>3934</v>
      </c>
      <c r="H3" s="1220" t="s">
        <v>3935</v>
      </c>
      <c r="I3" s="1220" t="s">
        <v>3936</v>
      </c>
      <c r="J3" s="1220" t="s">
        <v>3937</v>
      </c>
      <c r="K3" s="1220" t="s">
        <v>3938</v>
      </c>
      <c r="L3" s="1220" t="s">
        <v>3939</v>
      </c>
      <c r="M3" s="1220" t="s">
        <v>3940</v>
      </c>
      <c r="N3" s="1220" t="s">
        <v>3941</v>
      </c>
      <c r="O3" s="1220" t="s">
        <v>3942</v>
      </c>
      <c r="P3" s="1221" t="s">
        <v>3943</v>
      </c>
      <c r="Q3" s="1222"/>
      <c r="R3" s="1223" t="s">
        <v>3944</v>
      </c>
      <c r="S3" s="1222"/>
      <c r="T3" s="1222"/>
      <c r="U3" s="1222"/>
      <c r="V3" s="1222"/>
      <c r="W3" s="1222"/>
      <c r="X3" s="1222"/>
      <c r="Y3" s="1222"/>
      <c r="Z3" s="1222"/>
      <c r="AA3" s="1222"/>
      <c r="AB3" s="1222"/>
      <c r="AC3" s="1222"/>
      <c r="AD3" s="1222"/>
      <c r="AE3" s="1222"/>
      <c r="AF3" s="1222"/>
      <c r="AG3" s="1222"/>
      <c r="AH3" s="1222"/>
      <c r="AI3" s="1222"/>
    </row>
    <row r="4">
      <c r="A4" s="1224" t="s">
        <v>3945</v>
      </c>
      <c r="B4" s="1225">
        <v>989.0</v>
      </c>
      <c r="C4" s="1226">
        <v>376.0</v>
      </c>
      <c r="D4" s="1226">
        <v>76.0</v>
      </c>
      <c r="E4" s="1227">
        <v>0.077</v>
      </c>
      <c r="F4" s="1226">
        <v>36.0</v>
      </c>
      <c r="G4" s="1227">
        <v>0.036</v>
      </c>
      <c r="H4" s="1226">
        <v>306.0</v>
      </c>
      <c r="I4" s="1226">
        <v>218.0</v>
      </c>
      <c r="J4" s="1227">
        <v>0.712</v>
      </c>
      <c r="K4" s="1226">
        <v>16.0</v>
      </c>
      <c r="L4" s="1227">
        <v>0.016</v>
      </c>
      <c r="M4" s="1226">
        <v>63.0</v>
      </c>
      <c r="N4" s="1226">
        <v>113.0</v>
      </c>
      <c r="O4" s="1226">
        <v>306.0</v>
      </c>
      <c r="P4" s="1226">
        <v>327.0</v>
      </c>
      <c r="Q4" s="1228"/>
      <c r="R4" s="1229">
        <f t="shared" ref="R4:R86" si="1">SUM(O4+P4)</f>
        <v>633</v>
      </c>
      <c r="S4" s="1230"/>
      <c r="T4" s="1230"/>
      <c r="U4" s="1230"/>
      <c r="V4" s="1230"/>
      <c r="W4" s="1230"/>
      <c r="X4" s="1230"/>
      <c r="Y4" s="1230"/>
      <c r="Z4" s="1230"/>
      <c r="AA4" s="1230"/>
      <c r="AB4" s="1230"/>
      <c r="AC4" s="1230"/>
      <c r="AD4" s="1230"/>
      <c r="AE4" s="1230"/>
      <c r="AF4" s="1230"/>
      <c r="AG4" s="1230"/>
      <c r="AH4" s="1230"/>
      <c r="AI4" s="1230"/>
    </row>
    <row r="5">
      <c r="A5" s="1231" t="s">
        <v>3946</v>
      </c>
      <c r="B5" s="1232">
        <v>0.0</v>
      </c>
      <c r="C5" s="1233">
        <v>0.0</v>
      </c>
      <c r="D5" s="1233">
        <v>0.0</v>
      </c>
      <c r="E5" s="1234">
        <v>0.0</v>
      </c>
      <c r="F5" s="1233">
        <v>0.0</v>
      </c>
      <c r="G5" s="1234">
        <v>0.0</v>
      </c>
      <c r="H5" s="1233">
        <v>0.0</v>
      </c>
      <c r="I5" s="1233">
        <v>0.0</v>
      </c>
      <c r="J5" s="1234">
        <v>0.0</v>
      </c>
      <c r="K5" s="1233">
        <v>0.0</v>
      </c>
      <c r="L5" s="1234">
        <v>0.0</v>
      </c>
      <c r="M5" s="1233">
        <v>0.0</v>
      </c>
      <c r="N5" s="1233">
        <v>0.0</v>
      </c>
      <c r="O5" s="1233">
        <v>5.0</v>
      </c>
      <c r="P5" s="1233">
        <v>5.0</v>
      </c>
      <c r="Q5" s="1235"/>
      <c r="R5" s="1229">
        <f t="shared" si="1"/>
        <v>10</v>
      </c>
      <c r="S5" s="1230"/>
      <c r="T5" s="1230"/>
      <c r="U5" s="1230"/>
      <c r="V5" s="1230"/>
      <c r="W5" s="1230"/>
      <c r="X5" s="1230"/>
      <c r="Y5" s="1230"/>
      <c r="Z5" s="1230"/>
      <c r="AA5" s="1230"/>
      <c r="AB5" s="1230"/>
      <c r="AC5" s="1230"/>
      <c r="AD5" s="1230"/>
      <c r="AE5" s="1230"/>
      <c r="AF5" s="1230"/>
      <c r="AG5" s="1230"/>
      <c r="AH5" s="1230"/>
      <c r="AI5" s="1230"/>
    </row>
    <row r="6">
      <c r="A6" s="1231" t="s">
        <v>3947</v>
      </c>
      <c r="B6" s="1232">
        <v>0.0</v>
      </c>
      <c r="C6" s="1233">
        <v>0.0</v>
      </c>
      <c r="D6" s="1233">
        <v>0.0</v>
      </c>
      <c r="E6" s="1234">
        <v>0.0</v>
      </c>
      <c r="F6" s="1233">
        <v>0.0</v>
      </c>
      <c r="G6" s="1234">
        <v>0.0</v>
      </c>
      <c r="H6" s="1233">
        <v>0.0</v>
      </c>
      <c r="I6" s="1233">
        <v>0.0</v>
      </c>
      <c r="J6" s="1234">
        <v>0.0</v>
      </c>
      <c r="K6" s="1233">
        <v>0.0</v>
      </c>
      <c r="L6" s="1234">
        <v>0.0</v>
      </c>
      <c r="M6" s="1233">
        <v>0.0</v>
      </c>
      <c r="N6" s="1233">
        <v>0.0</v>
      </c>
      <c r="O6" s="1233">
        <v>0.0</v>
      </c>
      <c r="P6" s="1233">
        <v>0.0</v>
      </c>
      <c r="Q6" s="1235"/>
      <c r="R6" s="1229">
        <f t="shared" si="1"/>
        <v>0</v>
      </c>
      <c r="S6" s="1230"/>
      <c r="T6" s="1230"/>
      <c r="U6" s="1230"/>
      <c r="V6" s="1230"/>
      <c r="W6" s="1230"/>
      <c r="X6" s="1230"/>
      <c r="Y6" s="1230"/>
      <c r="Z6" s="1230"/>
      <c r="AA6" s="1230"/>
      <c r="AB6" s="1230"/>
      <c r="AC6" s="1230"/>
      <c r="AD6" s="1230"/>
      <c r="AE6" s="1230"/>
      <c r="AF6" s="1230"/>
      <c r="AG6" s="1230"/>
      <c r="AH6" s="1230"/>
      <c r="AI6" s="1230"/>
    </row>
    <row r="7">
      <c r="A7" s="1231" t="s">
        <v>3948</v>
      </c>
      <c r="B7" s="1232">
        <v>100.0</v>
      </c>
      <c r="C7" s="1233">
        <v>39.0</v>
      </c>
      <c r="D7" s="1233">
        <v>2.0</v>
      </c>
      <c r="E7" s="1234">
        <v>0.02</v>
      </c>
      <c r="F7" s="1233">
        <v>0.0</v>
      </c>
      <c r="G7" s="1234">
        <v>0.0</v>
      </c>
      <c r="H7" s="1233">
        <v>49.0</v>
      </c>
      <c r="I7" s="1233">
        <v>36.0</v>
      </c>
      <c r="J7" s="1234">
        <v>0.735</v>
      </c>
      <c r="K7" s="1233">
        <v>0.0</v>
      </c>
      <c r="L7" s="1234">
        <v>0.0</v>
      </c>
      <c r="M7" s="1233">
        <v>0.0</v>
      </c>
      <c r="N7" s="1233">
        <v>0.0</v>
      </c>
      <c r="O7" s="1233">
        <v>15.0</v>
      </c>
      <c r="P7" s="1233">
        <v>25.0</v>
      </c>
      <c r="Q7" s="1235"/>
      <c r="R7" s="1229">
        <f t="shared" si="1"/>
        <v>40</v>
      </c>
      <c r="S7" s="1230"/>
      <c r="T7" s="1230"/>
      <c r="U7" s="1230"/>
      <c r="V7" s="1230"/>
      <c r="W7" s="1230"/>
      <c r="X7" s="1230"/>
      <c r="Y7" s="1230"/>
      <c r="Z7" s="1230"/>
      <c r="AA7" s="1230"/>
      <c r="AB7" s="1230"/>
      <c r="AC7" s="1230"/>
      <c r="AD7" s="1230"/>
      <c r="AE7" s="1230"/>
      <c r="AF7" s="1230"/>
      <c r="AG7" s="1230"/>
      <c r="AH7" s="1230"/>
      <c r="AI7" s="1230"/>
    </row>
    <row r="8">
      <c r="A8" s="1231" t="s">
        <v>3949</v>
      </c>
      <c r="B8" s="1232">
        <v>51.0</v>
      </c>
      <c r="C8" s="1233">
        <v>12.0</v>
      </c>
      <c r="D8" s="1233">
        <v>1.0</v>
      </c>
      <c r="E8" s="1234">
        <v>0.02</v>
      </c>
      <c r="F8" s="1233">
        <v>2.0</v>
      </c>
      <c r="G8" s="1234">
        <v>0.039</v>
      </c>
      <c r="H8" s="1233">
        <v>10.0</v>
      </c>
      <c r="I8" s="1233">
        <v>9.0</v>
      </c>
      <c r="J8" s="1234">
        <v>0.9</v>
      </c>
      <c r="K8" s="1233">
        <v>1.0</v>
      </c>
      <c r="L8" s="1234">
        <v>0.02</v>
      </c>
      <c r="M8" s="1233">
        <v>0.0</v>
      </c>
      <c r="N8" s="1233">
        <v>0.0</v>
      </c>
      <c r="O8" s="1233">
        <v>2.0</v>
      </c>
      <c r="P8" s="1233">
        <v>6.0</v>
      </c>
      <c r="Q8" s="1235"/>
      <c r="R8" s="1229">
        <f t="shared" si="1"/>
        <v>8</v>
      </c>
      <c r="S8" s="1230"/>
      <c r="T8" s="1230"/>
      <c r="U8" s="1230"/>
      <c r="V8" s="1230"/>
      <c r="W8" s="1230"/>
      <c r="X8" s="1230"/>
      <c r="Y8" s="1230"/>
      <c r="Z8" s="1230"/>
      <c r="AA8" s="1230"/>
      <c r="AB8" s="1230"/>
      <c r="AC8" s="1230"/>
      <c r="AD8" s="1230"/>
      <c r="AE8" s="1230"/>
      <c r="AF8" s="1230"/>
      <c r="AG8" s="1230"/>
      <c r="AH8" s="1230"/>
      <c r="AI8" s="1230"/>
    </row>
    <row r="9">
      <c r="A9" s="1231" t="s">
        <v>3950</v>
      </c>
      <c r="B9" s="1232">
        <v>180.0</v>
      </c>
      <c r="C9" s="1233">
        <v>43.0</v>
      </c>
      <c r="D9" s="1233">
        <v>7.0</v>
      </c>
      <c r="E9" s="1234">
        <v>0.039</v>
      </c>
      <c r="F9" s="1233">
        <v>8.0</v>
      </c>
      <c r="G9" s="1234">
        <v>0.044</v>
      </c>
      <c r="H9" s="1233">
        <v>51.0</v>
      </c>
      <c r="I9" s="1233">
        <v>32.0</v>
      </c>
      <c r="J9" s="1234">
        <v>0.627</v>
      </c>
      <c r="K9" s="1233">
        <v>9.0</v>
      </c>
      <c r="L9" s="1234">
        <v>0.05</v>
      </c>
      <c r="M9" s="1233">
        <v>19.0</v>
      </c>
      <c r="N9" s="1233">
        <v>31.0</v>
      </c>
      <c r="O9" s="1233">
        <v>96.0</v>
      </c>
      <c r="P9" s="1233">
        <v>92.0</v>
      </c>
      <c r="Q9" s="1235"/>
      <c r="R9" s="1229">
        <f t="shared" si="1"/>
        <v>188</v>
      </c>
      <c r="S9" s="1230"/>
      <c r="T9" s="1230"/>
      <c r="U9" s="1230"/>
      <c r="V9" s="1230"/>
      <c r="W9" s="1230"/>
      <c r="X9" s="1230"/>
      <c r="Y9" s="1230"/>
      <c r="Z9" s="1230"/>
      <c r="AA9" s="1230"/>
      <c r="AB9" s="1230"/>
      <c r="AC9" s="1230"/>
      <c r="AD9" s="1230"/>
      <c r="AE9" s="1230"/>
      <c r="AF9" s="1230"/>
      <c r="AG9" s="1230"/>
      <c r="AH9" s="1230"/>
      <c r="AI9" s="1230"/>
    </row>
    <row r="10">
      <c r="A10" s="1236" t="s">
        <v>3951</v>
      </c>
      <c r="B10" s="1232">
        <v>0.0</v>
      </c>
      <c r="C10" s="1233">
        <v>0.0</v>
      </c>
      <c r="D10" s="1233">
        <v>0.0</v>
      </c>
      <c r="E10" s="1234">
        <v>0.0</v>
      </c>
      <c r="F10" s="1233">
        <v>0.0</v>
      </c>
      <c r="G10" s="1234">
        <v>0.0</v>
      </c>
      <c r="H10" s="1233">
        <v>0.0</v>
      </c>
      <c r="I10" s="1233">
        <v>0.0</v>
      </c>
      <c r="J10" s="1234">
        <v>0.0</v>
      </c>
      <c r="K10" s="1233">
        <v>0.0</v>
      </c>
      <c r="L10" s="1234">
        <v>0.0</v>
      </c>
      <c r="M10" s="1233">
        <v>0.0</v>
      </c>
      <c r="N10" s="1233">
        <v>0.0</v>
      </c>
      <c r="O10" s="1233">
        <v>0.0</v>
      </c>
      <c r="P10" s="1233">
        <v>0.0</v>
      </c>
      <c r="Q10" s="1235"/>
      <c r="R10" s="1229">
        <f t="shared" si="1"/>
        <v>0</v>
      </c>
      <c r="S10" s="1230"/>
      <c r="T10" s="1230"/>
      <c r="U10" s="1230"/>
      <c r="V10" s="1230"/>
      <c r="W10" s="1230"/>
      <c r="X10" s="1230"/>
      <c r="Y10" s="1230"/>
      <c r="Z10" s="1230"/>
      <c r="AA10" s="1230"/>
      <c r="AB10" s="1230"/>
      <c r="AC10" s="1230"/>
      <c r="AD10" s="1230"/>
      <c r="AE10" s="1230"/>
      <c r="AF10" s="1230"/>
      <c r="AG10" s="1230"/>
      <c r="AH10" s="1230"/>
      <c r="AI10" s="1230"/>
    </row>
    <row r="11">
      <c r="A11" s="1231" t="s">
        <v>3952</v>
      </c>
      <c r="B11" s="1232">
        <v>80.0</v>
      </c>
      <c r="C11" s="1233">
        <v>43.0</v>
      </c>
      <c r="D11" s="1233">
        <v>8.0</v>
      </c>
      <c r="E11" s="1234">
        <v>0.1</v>
      </c>
      <c r="F11" s="1233">
        <v>2.0</v>
      </c>
      <c r="G11" s="1234">
        <v>0.025</v>
      </c>
      <c r="H11" s="1233">
        <v>29.0</v>
      </c>
      <c r="I11" s="1233">
        <v>25.0</v>
      </c>
      <c r="J11" s="1234">
        <v>0.862</v>
      </c>
      <c r="K11" s="1233">
        <v>1.0</v>
      </c>
      <c r="L11" s="1234">
        <v>0.013</v>
      </c>
      <c r="M11" s="1233">
        <v>3.0</v>
      </c>
      <c r="N11" s="1233">
        <v>4.0</v>
      </c>
      <c r="O11" s="1233">
        <v>17.0</v>
      </c>
      <c r="P11" s="1233">
        <v>15.0</v>
      </c>
      <c r="Q11" s="1235"/>
      <c r="R11" s="1229">
        <f t="shared" si="1"/>
        <v>32</v>
      </c>
      <c r="S11" s="1230"/>
      <c r="T11" s="1230"/>
      <c r="U11" s="1230"/>
      <c r="V11" s="1230"/>
      <c r="W11" s="1230"/>
      <c r="X11" s="1230"/>
      <c r="Y11" s="1230"/>
      <c r="Z11" s="1230"/>
      <c r="AA11" s="1230"/>
      <c r="AB11" s="1230"/>
      <c r="AC11" s="1230"/>
      <c r="AD11" s="1230"/>
      <c r="AE11" s="1230"/>
      <c r="AF11" s="1230"/>
      <c r="AG11" s="1230"/>
      <c r="AH11" s="1230"/>
      <c r="AI11" s="1230"/>
    </row>
    <row r="12">
      <c r="A12" s="1231" t="s">
        <v>3953</v>
      </c>
      <c r="B12" s="1232">
        <v>0.0</v>
      </c>
      <c r="C12" s="1233">
        <v>0.0</v>
      </c>
      <c r="D12" s="1233">
        <v>0.0</v>
      </c>
      <c r="E12" s="1234">
        <v>0.0</v>
      </c>
      <c r="F12" s="1233">
        <v>0.0</v>
      </c>
      <c r="G12" s="1234">
        <v>0.0</v>
      </c>
      <c r="H12" s="1233">
        <v>0.0</v>
      </c>
      <c r="I12" s="1233">
        <v>0.0</v>
      </c>
      <c r="J12" s="1234">
        <v>0.0</v>
      </c>
      <c r="K12" s="1233">
        <v>0.0</v>
      </c>
      <c r="L12" s="1234">
        <v>0.0</v>
      </c>
      <c r="M12" s="1233">
        <v>0.0</v>
      </c>
      <c r="N12" s="1233">
        <v>0.0</v>
      </c>
      <c r="O12" s="1233">
        <v>5.0</v>
      </c>
      <c r="P12" s="1233">
        <v>2.0</v>
      </c>
      <c r="Q12" s="1235"/>
      <c r="R12" s="1229">
        <f t="shared" si="1"/>
        <v>7</v>
      </c>
      <c r="S12" s="1230"/>
      <c r="T12" s="1230"/>
      <c r="U12" s="1230"/>
      <c r="V12" s="1230"/>
      <c r="W12" s="1230"/>
      <c r="X12" s="1230"/>
      <c r="Y12" s="1230"/>
      <c r="Z12" s="1230"/>
      <c r="AA12" s="1230"/>
      <c r="AB12" s="1230"/>
      <c r="AC12" s="1230"/>
      <c r="AD12" s="1230"/>
      <c r="AE12" s="1230"/>
      <c r="AF12" s="1230"/>
      <c r="AG12" s="1230"/>
      <c r="AH12" s="1230"/>
      <c r="AI12" s="1230"/>
    </row>
    <row r="13">
      <c r="A13" s="1231" t="s">
        <v>3954</v>
      </c>
      <c r="B13" s="1232">
        <v>0.0</v>
      </c>
      <c r="C13" s="1233">
        <v>0.0</v>
      </c>
      <c r="D13" s="1233">
        <v>0.0</v>
      </c>
      <c r="E13" s="1234">
        <v>0.0</v>
      </c>
      <c r="F13" s="1233">
        <v>0.0</v>
      </c>
      <c r="G13" s="1234">
        <v>0.0</v>
      </c>
      <c r="H13" s="1233">
        <v>0.0</v>
      </c>
      <c r="I13" s="1233">
        <v>0.0</v>
      </c>
      <c r="J13" s="1234">
        <v>0.0</v>
      </c>
      <c r="K13" s="1233">
        <v>0.0</v>
      </c>
      <c r="L13" s="1234">
        <v>0.0</v>
      </c>
      <c r="M13" s="1233">
        <v>0.0</v>
      </c>
      <c r="N13" s="1233">
        <v>0.0</v>
      </c>
      <c r="O13" s="1233">
        <v>0.0</v>
      </c>
      <c r="P13" s="1233">
        <v>1.0</v>
      </c>
      <c r="Q13" s="1235"/>
      <c r="R13" s="1229">
        <f t="shared" si="1"/>
        <v>1</v>
      </c>
      <c r="S13" s="1230"/>
      <c r="T13" s="1230"/>
      <c r="U13" s="1230"/>
      <c r="V13" s="1230"/>
      <c r="W13" s="1230"/>
      <c r="X13" s="1230"/>
      <c r="Y13" s="1230"/>
      <c r="Z13" s="1230"/>
      <c r="AA13" s="1230"/>
      <c r="AB13" s="1230"/>
      <c r="AC13" s="1230"/>
      <c r="AD13" s="1230"/>
      <c r="AE13" s="1230"/>
      <c r="AF13" s="1230"/>
      <c r="AG13" s="1230"/>
      <c r="AH13" s="1230"/>
      <c r="AI13" s="1230"/>
    </row>
    <row r="14">
      <c r="A14" s="1231" t="s">
        <v>3955</v>
      </c>
      <c r="B14" s="1232">
        <v>83.0</v>
      </c>
      <c r="C14" s="1233">
        <v>35.0</v>
      </c>
      <c r="D14" s="1233">
        <v>14.0</v>
      </c>
      <c r="E14" s="1234">
        <v>0.169</v>
      </c>
      <c r="F14" s="1233">
        <v>0.0</v>
      </c>
      <c r="G14" s="1234">
        <v>0.0</v>
      </c>
      <c r="H14" s="1233">
        <v>25.0</v>
      </c>
      <c r="I14" s="1233">
        <v>19.0</v>
      </c>
      <c r="J14" s="1234">
        <v>0.76</v>
      </c>
      <c r="K14" s="1233">
        <v>1.0</v>
      </c>
      <c r="L14" s="1234">
        <v>0.012</v>
      </c>
      <c r="M14" s="1233">
        <v>12.0</v>
      </c>
      <c r="N14" s="1233">
        <v>19.0</v>
      </c>
      <c r="O14" s="1233">
        <v>26.0</v>
      </c>
      <c r="P14" s="1233">
        <v>35.0</v>
      </c>
      <c r="Q14" s="1235"/>
      <c r="R14" s="1229">
        <f t="shared" si="1"/>
        <v>61</v>
      </c>
      <c r="S14" s="1230"/>
      <c r="T14" s="1230"/>
      <c r="U14" s="1230"/>
      <c r="V14" s="1230"/>
      <c r="W14" s="1230"/>
      <c r="X14" s="1230"/>
      <c r="Y14" s="1230"/>
      <c r="Z14" s="1230"/>
      <c r="AA14" s="1230"/>
      <c r="AB14" s="1230"/>
      <c r="AC14" s="1230"/>
      <c r="AD14" s="1230"/>
      <c r="AE14" s="1230"/>
      <c r="AF14" s="1230"/>
      <c r="AG14" s="1230"/>
      <c r="AH14" s="1230"/>
      <c r="AI14" s="1230"/>
    </row>
    <row r="15">
      <c r="A15" s="1231" t="s">
        <v>2770</v>
      </c>
      <c r="B15" s="1232">
        <v>0.0</v>
      </c>
      <c r="C15" s="1233">
        <v>0.0</v>
      </c>
      <c r="D15" s="1233">
        <v>0.0</v>
      </c>
      <c r="E15" s="1234">
        <v>0.0</v>
      </c>
      <c r="F15" s="1233">
        <v>0.0</v>
      </c>
      <c r="G15" s="1234">
        <v>0.0</v>
      </c>
      <c r="H15" s="1233">
        <v>0.0</v>
      </c>
      <c r="I15" s="1233">
        <v>0.0</v>
      </c>
      <c r="J15" s="1234">
        <v>0.0</v>
      </c>
      <c r="K15" s="1233">
        <v>0.0</v>
      </c>
      <c r="L15" s="1234">
        <v>0.0</v>
      </c>
      <c r="M15" s="1233">
        <v>0.0</v>
      </c>
      <c r="N15" s="1233">
        <v>0.0</v>
      </c>
      <c r="O15" s="1233">
        <v>2.0</v>
      </c>
      <c r="P15" s="1233">
        <v>3.0</v>
      </c>
      <c r="Q15" s="1235"/>
      <c r="R15" s="1229">
        <f t="shared" si="1"/>
        <v>5</v>
      </c>
      <c r="S15" s="1230"/>
      <c r="T15" s="1230"/>
      <c r="U15" s="1230"/>
      <c r="V15" s="1230"/>
      <c r="W15" s="1230"/>
      <c r="X15" s="1230"/>
      <c r="Y15" s="1230"/>
      <c r="Z15" s="1230"/>
      <c r="AA15" s="1230"/>
      <c r="AB15" s="1230"/>
      <c r="AC15" s="1230"/>
      <c r="AD15" s="1230"/>
      <c r="AE15" s="1230"/>
      <c r="AF15" s="1230"/>
      <c r="AG15" s="1230"/>
      <c r="AH15" s="1230"/>
      <c r="AI15" s="1230"/>
    </row>
    <row r="16">
      <c r="A16" s="1231" t="s">
        <v>3956</v>
      </c>
      <c r="B16" s="1232">
        <v>0.0</v>
      </c>
      <c r="C16" s="1233">
        <v>0.0</v>
      </c>
      <c r="D16" s="1233">
        <v>0.0</v>
      </c>
      <c r="E16" s="1234">
        <v>0.0</v>
      </c>
      <c r="F16" s="1233">
        <v>0.0</v>
      </c>
      <c r="G16" s="1234">
        <v>0.0</v>
      </c>
      <c r="H16" s="1233">
        <v>0.0</v>
      </c>
      <c r="I16" s="1233">
        <v>0.0</v>
      </c>
      <c r="J16" s="1234">
        <v>0.0</v>
      </c>
      <c r="K16" s="1233">
        <v>0.0</v>
      </c>
      <c r="L16" s="1234">
        <v>0.0</v>
      </c>
      <c r="M16" s="1233">
        <v>0.0</v>
      </c>
      <c r="N16" s="1233">
        <v>0.0</v>
      </c>
      <c r="O16" s="1233">
        <v>2.0</v>
      </c>
      <c r="P16" s="1233">
        <v>2.0</v>
      </c>
      <c r="Q16" s="1235"/>
      <c r="R16" s="1229">
        <f t="shared" si="1"/>
        <v>4</v>
      </c>
      <c r="S16" s="1230"/>
      <c r="T16" s="1230"/>
      <c r="U16" s="1230"/>
      <c r="V16" s="1230"/>
      <c r="W16" s="1230"/>
      <c r="X16" s="1230"/>
      <c r="Y16" s="1230"/>
      <c r="Z16" s="1230"/>
      <c r="AA16" s="1230"/>
      <c r="AB16" s="1230"/>
      <c r="AC16" s="1230"/>
      <c r="AD16" s="1230"/>
      <c r="AE16" s="1230"/>
      <c r="AF16" s="1230"/>
      <c r="AG16" s="1230"/>
      <c r="AH16" s="1230"/>
      <c r="AI16" s="1230"/>
    </row>
    <row r="17">
      <c r="A17" s="1231" t="s">
        <v>3957</v>
      </c>
      <c r="B17" s="1232">
        <v>91.0</v>
      </c>
      <c r="C17" s="1233">
        <v>48.0</v>
      </c>
      <c r="D17" s="1233">
        <v>12.0</v>
      </c>
      <c r="E17" s="1234">
        <v>0.132</v>
      </c>
      <c r="F17" s="1233">
        <v>5.0</v>
      </c>
      <c r="G17" s="1234">
        <v>0.055</v>
      </c>
      <c r="H17" s="1233">
        <v>31.0</v>
      </c>
      <c r="I17" s="1233">
        <v>18.0</v>
      </c>
      <c r="J17" s="1234">
        <v>0.581</v>
      </c>
      <c r="K17" s="1233">
        <v>0.0</v>
      </c>
      <c r="L17" s="1234">
        <v>0.0</v>
      </c>
      <c r="M17" s="1233">
        <v>10.0</v>
      </c>
      <c r="N17" s="1233">
        <v>15.0</v>
      </c>
      <c r="O17" s="1233">
        <v>26.0</v>
      </c>
      <c r="P17" s="1233">
        <v>22.0</v>
      </c>
      <c r="Q17" s="1235"/>
      <c r="R17" s="1229">
        <f t="shared" si="1"/>
        <v>48</v>
      </c>
      <c r="S17" s="1230"/>
      <c r="T17" s="1230"/>
      <c r="U17" s="1230"/>
      <c r="V17" s="1230"/>
      <c r="W17" s="1230"/>
      <c r="X17" s="1230"/>
      <c r="Y17" s="1230"/>
      <c r="Z17" s="1230"/>
      <c r="AA17" s="1230"/>
      <c r="AB17" s="1230"/>
      <c r="AC17" s="1230"/>
      <c r="AD17" s="1230"/>
      <c r="AE17" s="1230"/>
      <c r="AF17" s="1230"/>
      <c r="AG17" s="1230"/>
      <c r="AH17" s="1230"/>
      <c r="AI17" s="1230"/>
    </row>
    <row r="18">
      <c r="A18" s="1231" t="s">
        <v>3958</v>
      </c>
      <c r="B18" s="1232">
        <v>28.0</v>
      </c>
      <c r="C18" s="1233">
        <v>8.0</v>
      </c>
      <c r="D18" s="1233">
        <v>2.0</v>
      </c>
      <c r="E18" s="1234">
        <v>0.071</v>
      </c>
      <c r="F18" s="1233">
        <v>5.0</v>
      </c>
      <c r="G18" s="1234">
        <v>0.179</v>
      </c>
      <c r="H18" s="1233">
        <v>8.0</v>
      </c>
      <c r="I18" s="1233">
        <v>7.0</v>
      </c>
      <c r="J18" s="1234">
        <v>0.875</v>
      </c>
      <c r="K18" s="1233">
        <v>0.0</v>
      </c>
      <c r="L18" s="1234">
        <v>0.0</v>
      </c>
      <c r="M18" s="1233">
        <v>0.0</v>
      </c>
      <c r="N18" s="1233">
        <v>0.0</v>
      </c>
      <c r="O18" s="1233">
        <v>4.0</v>
      </c>
      <c r="P18" s="1233">
        <v>4.0</v>
      </c>
      <c r="Q18" s="1235"/>
      <c r="R18" s="1229">
        <f t="shared" si="1"/>
        <v>8</v>
      </c>
      <c r="S18" s="1230"/>
      <c r="T18" s="1230"/>
      <c r="U18" s="1230"/>
      <c r="V18" s="1230"/>
      <c r="W18" s="1230"/>
      <c r="X18" s="1230"/>
      <c r="Y18" s="1230"/>
      <c r="Z18" s="1230"/>
      <c r="AA18" s="1230"/>
      <c r="AB18" s="1230"/>
      <c r="AC18" s="1230"/>
      <c r="AD18" s="1230"/>
      <c r="AE18" s="1230"/>
      <c r="AF18" s="1230"/>
      <c r="AG18" s="1230"/>
      <c r="AH18" s="1230"/>
      <c r="AI18" s="1230"/>
    </row>
    <row r="19">
      <c r="A19" s="1231" t="s">
        <v>2601</v>
      </c>
      <c r="B19" s="1232">
        <v>115.0</v>
      </c>
      <c r="C19" s="1233">
        <v>59.0</v>
      </c>
      <c r="D19" s="1233">
        <v>9.0</v>
      </c>
      <c r="E19" s="1234">
        <v>0.078</v>
      </c>
      <c r="F19" s="1233">
        <v>3.0</v>
      </c>
      <c r="G19" s="1234">
        <v>0.026</v>
      </c>
      <c r="H19" s="1233">
        <v>35.0</v>
      </c>
      <c r="I19" s="1233">
        <v>27.0</v>
      </c>
      <c r="J19" s="1234">
        <v>0.771</v>
      </c>
      <c r="K19" s="1233">
        <v>3.0</v>
      </c>
      <c r="L19" s="1234">
        <v>0.026</v>
      </c>
      <c r="M19" s="1233">
        <v>2.0</v>
      </c>
      <c r="N19" s="1233">
        <v>3.0</v>
      </c>
      <c r="O19" s="1233">
        <v>28.0</v>
      </c>
      <c r="P19" s="1233">
        <v>44.0</v>
      </c>
      <c r="Q19" s="1235"/>
      <c r="R19" s="1229">
        <f t="shared" si="1"/>
        <v>72</v>
      </c>
      <c r="S19" s="1230"/>
      <c r="T19" s="1230"/>
      <c r="U19" s="1230"/>
      <c r="V19" s="1230"/>
      <c r="W19" s="1230"/>
      <c r="X19" s="1230"/>
      <c r="Y19" s="1230"/>
      <c r="Z19" s="1230"/>
      <c r="AA19" s="1230"/>
      <c r="AB19" s="1230"/>
      <c r="AC19" s="1230"/>
      <c r="AD19" s="1230"/>
      <c r="AE19" s="1230"/>
      <c r="AF19" s="1230"/>
      <c r="AG19" s="1230"/>
      <c r="AH19" s="1230"/>
      <c r="AI19" s="1230"/>
    </row>
    <row r="20">
      <c r="A20" s="1231" t="s">
        <v>3959</v>
      </c>
      <c r="B20" s="1232">
        <v>28.0</v>
      </c>
      <c r="C20" s="1233">
        <v>4.0</v>
      </c>
      <c r="D20" s="1233">
        <v>0.0</v>
      </c>
      <c r="E20" s="1234">
        <v>0.0</v>
      </c>
      <c r="F20" s="1233">
        <v>3.0</v>
      </c>
      <c r="G20" s="1234">
        <v>0.107</v>
      </c>
      <c r="H20" s="1233">
        <v>0.0</v>
      </c>
      <c r="I20" s="1233">
        <v>0.0</v>
      </c>
      <c r="J20" s="1234">
        <v>0.0</v>
      </c>
      <c r="K20" s="1233">
        <v>0.0</v>
      </c>
      <c r="L20" s="1234">
        <v>0.0</v>
      </c>
      <c r="M20" s="1233">
        <v>3.0</v>
      </c>
      <c r="N20" s="1233">
        <v>6.0</v>
      </c>
      <c r="O20" s="1233">
        <v>3.0</v>
      </c>
      <c r="P20" s="1233">
        <v>5.0</v>
      </c>
      <c r="Q20" s="1235"/>
      <c r="R20" s="1229">
        <f t="shared" si="1"/>
        <v>8</v>
      </c>
      <c r="S20" s="1230"/>
      <c r="T20" s="1230"/>
      <c r="U20" s="1230"/>
      <c r="V20" s="1230"/>
      <c r="W20" s="1230"/>
      <c r="X20" s="1230"/>
      <c r="Y20" s="1230"/>
      <c r="Z20" s="1230"/>
      <c r="AA20" s="1230"/>
      <c r="AB20" s="1230"/>
      <c r="AC20" s="1230"/>
      <c r="AD20" s="1230"/>
      <c r="AE20" s="1230"/>
      <c r="AF20" s="1230"/>
      <c r="AG20" s="1230"/>
      <c r="AH20" s="1230"/>
      <c r="AI20" s="1230"/>
    </row>
    <row r="21">
      <c r="A21" s="1231" t="s">
        <v>3960</v>
      </c>
      <c r="B21" s="1232">
        <v>37.0</v>
      </c>
      <c r="C21" s="1233">
        <v>13.0</v>
      </c>
      <c r="D21" s="1233">
        <v>3.0</v>
      </c>
      <c r="E21" s="1234">
        <v>0.081</v>
      </c>
      <c r="F21" s="1233">
        <v>2.0</v>
      </c>
      <c r="G21" s="1234">
        <v>0.054</v>
      </c>
      <c r="H21" s="1233">
        <v>6.0</v>
      </c>
      <c r="I21" s="1233">
        <v>4.0</v>
      </c>
      <c r="J21" s="1234">
        <v>0.667</v>
      </c>
      <c r="K21" s="1233">
        <v>1.0</v>
      </c>
      <c r="L21" s="1234">
        <v>0.027</v>
      </c>
      <c r="M21" s="1233">
        <v>2.0</v>
      </c>
      <c r="N21" s="1233">
        <v>4.0</v>
      </c>
      <c r="O21" s="1233">
        <v>4.0</v>
      </c>
      <c r="P21" s="1233">
        <v>7.0</v>
      </c>
      <c r="Q21" s="1235"/>
      <c r="R21" s="1229">
        <f t="shared" si="1"/>
        <v>11</v>
      </c>
      <c r="S21" s="1230"/>
      <c r="T21" s="1230"/>
      <c r="U21" s="1230"/>
      <c r="V21" s="1230"/>
      <c r="W21" s="1230"/>
      <c r="X21" s="1230"/>
      <c r="Y21" s="1230"/>
      <c r="Z21" s="1230"/>
      <c r="AA21" s="1230"/>
      <c r="AB21" s="1230"/>
      <c r="AC21" s="1230"/>
      <c r="AD21" s="1230"/>
      <c r="AE21" s="1230"/>
      <c r="AF21" s="1230"/>
      <c r="AG21" s="1230"/>
      <c r="AH21" s="1230"/>
      <c r="AI21" s="1230"/>
    </row>
    <row r="22">
      <c r="A22" s="1231" t="s">
        <v>3961</v>
      </c>
      <c r="B22" s="1232">
        <v>111.0</v>
      </c>
      <c r="C22" s="1233">
        <v>43.0</v>
      </c>
      <c r="D22" s="1233">
        <v>6.0</v>
      </c>
      <c r="E22" s="1234">
        <v>0.054</v>
      </c>
      <c r="F22" s="1233">
        <v>2.0</v>
      </c>
      <c r="G22" s="1234">
        <v>0.018</v>
      </c>
      <c r="H22" s="1233">
        <v>37.0</v>
      </c>
      <c r="I22" s="1233">
        <v>19.0</v>
      </c>
      <c r="J22" s="1234">
        <v>0.514</v>
      </c>
      <c r="K22" s="1233">
        <v>0.0</v>
      </c>
      <c r="L22" s="1234">
        <v>0.0</v>
      </c>
      <c r="M22" s="1233">
        <v>8.0</v>
      </c>
      <c r="N22" s="1233">
        <v>18.0</v>
      </c>
      <c r="O22" s="1233">
        <v>46.0</v>
      </c>
      <c r="P22" s="1233">
        <v>28.0</v>
      </c>
      <c r="Q22" s="1235"/>
      <c r="R22" s="1229">
        <f t="shared" si="1"/>
        <v>74</v>
      </c>
      <c r="S22" s="1230"/>
      <c r="T22" s="1230"/>
      <c r="U22" s="1230"/>
      <c r="V22" s="1230"/>
      <c r="W22" s="1230"/>
      <c r="X22" s="1230"/>
      <c r="Y22" s="1230"/>
      <c r="Z22" s="1230"/>
      <c r="AA22" s="1230"/>
      <c r="AB22" s="1230"/>
      <c r="AC22" s="1230"/>
      <c r="AD22" s="1230"/>
      <c r="AE22" s="1230"/>
      <c r="AF22" s="1230"/>
      <c r="AG22" s="1230"/>
      <c r="AH22" s="1230"/>
      <c r="AI22" s="1230"/>
    </row>
    <row r="23">
      <c r="A23" s="1231" t="s">
        <v>3962</v>
      </c>
      <c r="B23" s="1232">
        <v>0.0</v>
      </c>
      <c r="C23" s="1233">
        <v>0.0</v>
      </c>
      <c r="D23" s="1233">
        <v>0.0</v>
      </c>
      <c r="E23" s="1234">
        <v>0.0</v>
      </c>
      <c r="F23" s="1233">
        <v>0.0</v>
      </c>
      <c r="G23" s="1234">
        <v>0.0</v>
      </c>
      <c r="H23" s="1233">
        <v>0.0</v>
      </c>
      <c r="I23" s="1233">
        <v>0.0</v>
      </c>
      <c r="J23" s="1234">
        <v>0.0</v>
      </c>
      <c r="K23" s="1233">
        <v>0.0</v>
      </c>
      <c r="L23" s="1234">
        <v>0.0</v>
      </c>
      <c r="M23" s="1233">
        <v>0.0</v>
      </c>
      <c r="N23" s="1233">
        <v>0.0</v>
      </c>
      <c r="O23" s="1233">
        <v>0.0</v>
      </c>
      <c r="P23" s="1233">
        <v>5.0</v>
      </c>
      <c r="Q23" s="1235"/>
      <c r="R23" s="1229">
        <f t="shared" si="1"/>
        <v>5</v>
      </c>
      <c r="S23" s="1230"/>
      <c r="T23" s="1230"/>
      <c r="U23" s="1230"/>
      <c r="V23" s="1230"/>
      <c r="W23" s="1230"/>
      <c r="X23" s="1230"/>
      <c r="Y23" s="1230"/>
      <c r="Z23" s="1230"/>
      <c r="AA23" s="1230"/>
      <c r="AB23" s="1230"/>
      <c r="AC23" s="1230"/>
      <c r="AD23" s="1230"/>
      <c r="AE23" s="1230"/>
      <c r="AF23" s="1230"/>
      <c r="AG23" s="1230"/>
      <c r="AH23" s="1230"/>
      <c r="AI23" s="1230"/>
    </row>
    <row r="24">
      <c r="A24" s="1231" t="s">
        <v>3722</v>
      </c>
      <c r="B24" s="1232">
        <v>30.0</v>
      </c>
      <c r="C24" s="1233">
        <v>13.0</v>
      </c>
      <c r="D24" s="1233">
        <v>4.0</v>
      </c>
      <c r="E24" s="1234">
        <v>0.133</v>
      </c>
      <c r="F24" s="1233">
        <v>0.0</v>
      </c>
      <c r="G24" s="1234">
        <v>0.0</v>
      </c>
      <c r="H24" s="1233">
        <v>13.0</v>
      </c>
      <c r="I24" s="1233">
        <v>11.0</v>
      </c>
      <c r="J24" s="1234">
        <v>0.846</v>
      </c>
      <c r="K24" s="1233">
        <v>0.0</v>
      </c>
      <c r="L24" s="1234">
        <v>0.0</v>
      </c>
      <c r="M24" s="1233">
        <v>0.0</v>
      </c>
      <c r="N24" s="1233">
        <v>0.0</v>
      </c>
      <c r="O24" s="1233">
        <v>3.0</v>
      </c>
      <c r="P24" s="1233">
        <v>5.0</v>
      </c>
      <c r="Q24" s="1235"/>
      <c r="R24" s="1229">
        <f t="shared" si="1"/>
        <v>8</v>
      </c>
      <c r="S24" s="1230"/>
      <c r="T24" s="1230"/>
      <c r="U24" s="1230"/>
      <c r="V24" s="1230"/>
      <c r="W24" s="1230"/>
      <c r="X24" s="1230"/>
      <c r="Y24" s="1230"/>
      <c r="Z24" s="1230"/>
      <c r="AA24" s="1230"/>
      <c r="AB24" s="1230"/>
      <c r="AC24" s="1230"/>
      <c r="AD24" s="1230"/>
      <c r="AE24" s="1230"/>
      <c r="AF24" s="1230"/>
      <c r="AG24" s="1230"/>
      <c r="AH24" s="1230"/>
      <c r="AI24" s="1230"/>
    </row>
    <row r="25">
      <c r="A25" s="1231" t="s">
        <v>3963</v>
      </c>
      <c r="B25" s="1232">
        <v>0.0</v>
      </c>
      <c r="C25" s="1233">
        <v>0.0</v>
      </c>
      <c r="D25" s="1233">
        <v>0.0</v>
      </c>
      <c r="E25" s="1234">
        <v>0.0</v>
      </c>
      <c r="F25" s="1233">
        <v>0.0</v>
      </c>
      <c r="G25" s="1234">
        <v>0.0</v>
      </c>
      <c r="H25" s="1233">
        <v>0.0</v>
      </c>
      <c r="I25" s="1233">
        <v>0.0</v>
      </c>
      <c r="J25" s="1234">
        <v>0.0</v>
      </c>
      <c r="K25" s="1233">
        <v>0.0</v>
      </c>
      <c r="L25" s="1234">
        <v>0.0</v>
      </c>
      <c r="M25" s="1233">
        <v>1.0</v>
      </c>
      <c r="N25" s="1233">
        <v>3.0</v>
      </c>
      <c r="O25" s="1233">
        <v>8.0</v>
      </c>
      <c r="P25" s="1233">
        <v>4.0</v>
      </c>
      <c r="Q25" s="1235"/>
      <c r="R25" s="1229">
        <f t="shared" si="1"/>
        <v>12</v>
      </c>
      <c r="S25" s="1230"/>
      <c r="T25" s="1230"/>
      <c r="U25" s="1230"/>
      <c r="V25" s="1230"/>
      <c r="W25" s="1230"/>
      <c r="X25" s="1230"/>
      <c r="Y25" s="1230"/>
      <c r="Z25" s="1230"/>
      <c r="AA25" s="1230"/>
      <c r="AB25" s="1230"/>
      <c r="AC25" s="1230"/>
      <c r="AD25" s="1230"/>
      <c r="AE25" s="1230"/>
      <c r="AF25" s="1230"/>
      <c r="AG25" s="1230"/>
      <c r="AH25" s="1230"/>
      <c r="AI25" s="1230"/>
    </row>
    <row r="26">
      <c r="A26" s="1231" t="s">
        <v>3964</v>
      </c>
      <c r="B26" s="1232">
        <v>20.0</v>
      </c>
      <c r="C26" s="1233">
        <v>5.0</v>
      </c>
      <c r="D26" s="1233">
        <v>4.0</v>
      </c>
      <c r="E26" s="1234">
        <v>0.2</v>
      </c>
      <c r="F26" s="1233">
        <v>2.0</v>
      </c>
      <c r="G26" s="1234">
        <v>0.1</v>
      </c>
      <c r="H26" s="1233">
        <v>3.0</v>
      </c>
      <c r="I26" s="1233">
        <v>3.0</v>
      </c>
      <c r="J26" s="1234">
        <v>1.0</v>
      </c>
      <c r="K26" s="1233">
        <v>0.0</v>
      </c>
      <c r="L26" s="1234">
        <v>0.0</v>
      </c>
      <c r="M26" s="1233">
        <v>1.0</v>
      </c>
      <c r="N26" s="1233">
        <v>3.0</v>
      </c>
      <c r="O26" s="1233">
        <v>6.0</v>
      </c>
      <c r="P26" s="1233">
        <v>3.0</v>
      </c>
      <c r="Q26" s="1235"/>
      <c r="R26" s="1229">
        <f t="shared" si="1"/>
        <v>9</v>
      </c>
      <c r="S26" s="1230"/>
      <c r="T26" s="1230"/>
      <c r="U26" s="1230"/>
      <c r="V26" s="1230"/>
      <c r="W26" s="1230"/>
      <c r="X26" s="1230"/>
      <c r="Y26" s="1230"/>
      <c r="Z26" s="1230"/>
      <c r="AA26" s="1230"/>
      <c r="AB26" s="1230"/>
      <c r="AC26" s="1230"/>
      <c r="AD26" s="1230"/>
      <c r="AE26" s="1230"/>
      <c r="AF26" s="1230"/>
      <c r="AG26" s="1230"/>
      <c r="AH26" s="1230"/>
      <c r="AI26" s="1230"/>
    </row>
    <row r="27">
      <c r="A27" s="1231" t="s">
        <v>3965</v>
      </c>
      <c r="B27" s="1232">
        <v>35.0</v>
      </c>
      <c r="C27" s="1233">
        <v>11.0</v>
      </c>
      <c r="D27" s="1233">
        <v>4.0</v>
      </c>
      <c r="E27" s="1234">
        <v>0.114</v>
      </c>
      <c r="F27" s="1233">
        <v>2.0</v>
      </c>
      <c r="G27" s="1234">
        <v>0.057</v>
      </c>
      <c r="H27" s="1233">
        <v>9.0</v>
      </c>
      <c r="I27" s="1233">
        <v>8.0</v>
      </c>
      <c r="J27" s="1234">
        <v>0.889</v>
      </c>
      <c r="K27" s="1233">
        <v>0.0</v>
      </c>
      <c r="L27" s="1234">
        <v>0.0</v>
      </c>
      <c r="M27" s="1233">
        <v>2.0</v>
      </c>
      <c r="N27" s="1233">
        <v>7.0</v>
      </c>
      <c r="O27" s="1233">
        <v>8.0</v>
      </c>
      <c r="P27" s="1233">
        <v>14.0</v>
      </c>
      <c r="Q27" s="1235"/>
      <c r="R27" s="1229">
        <f t="shared" si="1"/>
        <v>22</v>
      </c>
      <c r="S27" s="1230"/>
      <c r="T27" s="1230"/>
      <c r="U27" s="1230"/>
      <c r="V27" s="1230"/>
      <c r="W27" s="1230"/>
      <c r="X27" s="1230"/>
      <c r="Y27" s="1230"/>
      <c r="Z27" s="1230"/>
      <c r="AA27" s="1230"/>
      <c r="AB27" s="1230"/>
      <c r="AC27" s="1230"/>
      <c r="AD27" s="1230"/>
      <c r="AE27" s="1230"/>
      <c r="AF27" s="1230"/>
      <c r="AG27" s="1230"/>
      <c r="AH27" s="1230"/>
      <c r="AI27" s="1230"/>
    </row>
    <row r="28">
      <c r="A28" s="1231" t="s">
        <v>3966</v>
      </c>
      <c r="B28" s="1232">
        <v>1383.0</v>
      </c>
      <c r="C28" s="1233">
        <v>567.0</v>
      </c>
      <c r="D28" s="1233">
        <v>116.0</v>
      </c>
      <c r="E28" s="1234">
        <v>0.084</v>
      </c>
      <c r="F28" s="1233">
        <v>46.0</v>
      </c>
      <c r="G28" s="1234">
        <v>0.033</v>
      </c>
      <c r="H28" s="1233">
        <v>445.0</v>
      </c>
      <c r="I28" s="1233">
        <v>1366.0</v>
      </c>
      <c r="J28" s="1234">
        <v>3.07</v>
      </c>
      <c r="K28" s="1233">
        <v>21.0</v>
      </c>
      <c r="L28" s="1234">
        <v>0.015</v>
      </c>
      <c r="M28" s="1233">
        <v>64.0</v>
      </c>
      <c r="N28" s="1233">
        <v>108.0</v>
      </c>
      <c r="O28" s="1233">
        <v>319.0</v>
      </c>
      <c r="P28" s="1233">
        <v>385.0</v>
      </c>
      <c r="Q28" s="1235"/>
      <c r="R28" s="1229">
        <f t="shared" si="1"/>
        <v>704</v>
      </c>
      <c r="S28" s="1230"/>
      <c r="T28" s="1230"/>
      <c r="U28" s="1230"/>
      <c r="V28" s="1230"/>
      <c r="W28" s="1230"/>
      <c r="X28" s="1230"/>
      <c r="Y28" s="1230"/>
      <c r="Z28" s="1230"/>
      <c r="AA28" s="1230"/>
      <c r="AB28" s="1230"/>
      <c r="AC28" s="1230"/>
      <c r="AD28" s="1230"/>
      <c r="AE28" s="1230"/>
      <c r="AF28" s="1230"/>
      <c r="AG28" s="1230"/>
      <c r="AH28" s="1230"/>
      <c r="AI28" s="1230"/>
    </row>
    <row r="29">
      <c r="A29" s="1231" t="s">
        <v>2758</v>
      </c>
      <c r="B29" s="1232">
        <v>43.0</v>
      </c>
      <c r="C29" s="1233">
        <v>25.0</v>
      </c>
      <c r="D29" s="1233">
        <v>8.0</v>
      </c>
      <c r="E29" s="1234">
        <v>0.186</v>
      </c>
      <c r="F29" s="1233">
        <v>2.0</v>
      </c>
      <c r="G29" s="1234">
        <v>0.047</v>
      </c>
      <c r="H29" s="1233">
        <v>11.0</v>
      </c>
      <c r="I29" s="1233">
        <v>9.0</v>
      </c>
      <c r="J29" s="1234">
        <v>0.818</v>
      </c>
      <c r="K29" s="1233">
        <v>0.0</v>
      </c>
      <c r="L29" s="1234">
        <v>0.0</v>
      </c>
      <c r="M29" s="1233">
        <v>2.0</v>
      </c>
      <c r="N29" s="1233">
        <v>4.0</v>
      </c>
      <c r="O29" s="1233">
        <v>8.0</v>
      </c>
      <c r="P29" s="1233">
        <v>11.0</v>
      </c>
      <c r="Q29" s="1235"/>
      <c r="R29" s="1229">
        <f t="shared" si="1"/>
        <v>19</v>
      </c>
      <c r="S29" s="1230"/>
      <c r="T29" s="1230"/>
      <c r="U29" s="1230"/>
      <c r="V29" s="1230"/>
      <c r="W29" s="1230"/>
      <c r="X29" s="1230"/>
      <c r="Y29" s="1230"/>
      <c r="Z29" s="1230"/>
      <c r="AA29" s="1230"/>
      <c r="AB29" s="1230"/>
      <c r="AC29" s="1230"/>
      <c r="AD29" s="1230"/>
      <c r="AE29" s="1230"/>
      <c r="AF29" s="1230"/>
      <c r="AG29" s="1230"/>
      <c r="AH29" s="1230"/>
      <c r="AI29" s="1230"/>
    </row>
    <row r="30">
      <c r="A30" s="1231" t="s">
        <v>3704</v>
      </c>
      <c r="B30" s="1232">
        <v>171.0</v>
      </c>
      <c r="C30" s="1233">
        <v>70.0</v>
      </c>
      <c r="D30" s="1233">
        <v>20.0</v>
      </c>
      <c r="E30" s="1234">
        <v>0.117</v>
      </c>
      <c r="F30" s="1233">
        <v>6.0</v>
      </c>
      <c r="G30" s="1234">
        <v>0.035</v>
      </c>
      <c r="H30" s="1233">
        <v>54.0</v>
      </c>
      <c r="I30" s="1233">
        <v>49.0</v>
      </c>
      <c r="J30" s="1234">
        <v>0.907</v>
      </c>
      <c r="K30" s="1233">
        <v>4.0</v>
      </c>
      <c r="L30" s="1234">
        <v>0.023</v>
      </c>
      <c r="M30" s="1233">
        <v>10.0</v>
      </c>
      <c r="N30" s="1233">
        <v>20.0</v>
      </c>
      <c r="O30" s="1233">
        <v>15.0</v>
      </c>
      <c r="P30" s="1233">
        <v>41.0</v>
      </c>
      <c r="Q30" s="1235"/>
      <c r="R30" s="1229">
        <f t="shared" si="1"/>
        <v>56</v>
      </c>
      <c r="S30" s="1230"/>
      <c r="T30" s="1230"/>
      <c r="U30" s="1230"/>
      <c r="V30" s="1230"/>
      <c r="W30" s="1230"/>
      <c r="X30" s="1230"/>
      <c r="Y30" s="1230"/>
      <c r="Z30" s="1230"/>
      <c r="AA30" s="1230"/>
      <c r="AB30" s="1230"/>
      <c r="AC30" s="1230"/>
      <c r="AD30" s="1230"/>
      <c r="AE30" s="1230"/>
      <c r="AF30" s="1230"/>
      <c r="AG30" s="1230"/>
      <c r="AH30" s="1230"/>
      <c r="AI30" s="1230"/>
    </row>
    <row r="31">
      <c r="A31" s="1231" t="s">
        <v>3967</v>
      </c>
      <c r="B31" s="1232">
        <v>334.0</v>
      </c>
      <c r="C31" s="1233">
        <v>141.0</v>
      </c>
      <c r="D31" s="1233">
        <v>40.0</v>
      </c>
      <c r="E31" s="1234">
        <v>0.12</v>
      </c>
      <c r="F31" s="1233">
        <v>6.0</v>
      </c>
      <c r="G31" s="1234">
        <v>0.018</v>
      </c>
      <c r="H31" s="1233">
        <v>99.0</v>
      </c>
      <c r="I31" s="1233">
        <v>80.0</v>
      </c>
      <c r="J31" s="1234">
        <v>0.808</v>
      </c>
      <c r="K31" s="1233">
        <v>3.0</v>
      </c>
      <c r="L31" s="1234">
        <v>0.009</v>
      </c>
      <c r="M31" s="1233">
        <v>22.0</v>
      </c>
      <c r="N31" s="1233">
        <v>39.0</v>
      </c>
      <c r="O31" s="1233">
        <v>94.0</v>
      </c>
      <c r="P31" s="1233">
        <v>100.0</v>
      </c>
      <c r="Q31" s="1235"/>
      <c r="R31" s="1229">
        <f t="shared" si="1"/>
        <v>194</v>
      </c>
      <c r="S31" s="1230"/>
      <c r="T31" s="1230"/>
      <c r="U31" s="1230"/>
      <c r="V31" s="1230"/>
      <c r="W31" s="1230"/>
      <c r="X31" s="1230"/>
      <c r="Y31" s="1230"/>
      <c r="Z31" s="1230"/>
      <c r="AA31" s="1230"/>
      <c r="AB31" s="1230"/>
      <c r="AC31" s="1230"/>
      <c r="AD31" s="1230"/>
      <c r="AE31" s="1230"/>
      <c r="AF31" s="1230"/>
      <c r="AG31" s="1230"/>
      <c r="AH31" s="1230"/>
      <c r="AI31" s="1230"/>
    </row>
    <row r="32">
      <c r="A32" s="1231" t="s">
        <v>3968</v>
      </c>
      <c r="B32" s="1232">
        <v>267.0</v>
      </c>
      <c r="C32" s="1233">
        <v>118.0</v>
      </c>
      <c r="D32" s="1233">
        <v>17.0</v>
      </c>
      <c r="E32" s="1234">
        <v>0.064</v>
      </c>
      <c r="F32" s="1233">
        <v>5.0</v>
      </c>
      <c r="G32" s="1234">
        <v>0.019</v>
      </c>
      <c r="H32" s="1233">
        <v>87.0</v>
      </c>
      <c r="I32" s="1233">
        <v>66.0</v>
      </c>
      <c r="J32" s="1234">
        <v>0.759</v>
      </c>
      <c r="K32" s="1233">
        <v>2.0</v>
      </c>
      <c r="L32" s="1234">
        <v>0.007</v>
      </c>
      <c r="M32" s="1233">
        <v>3.0</v>
      </c>
      <c r="N32" s="1233">
        <v>3.0</v>
      </c>
      <c r="O32" s="1233">
        <v>48.0</v>
      </c>
      <c r="P32" s="1233">
        <v>65.0</v>
      </c>
      <c r="Q32" s="1235"/>
      <c r="R32" s="1229">
        <f t="shared" si="1"/>
        <v>113</v>
      </c>
      <c r="S32" s="1230"/>
      <c r="T32" s="1230"/>
      <c r="U32" s="1230"/>
      <c r="V32" s="1230"/>
      <c r="W32" s="1230"/>
      <c r="X32" s="1230"/>
      <c r="Y32" s="1230"/>
      <c r="Z32" s="1230"/>
      <c r="AA32" s="1230"/>
      <c r="AB32" s="1230"/>
      <c r="AC32" s="1230"/>
      <c r="AD32" s="1230"/>
      <c r="AE32" s="1230"/>
      <c r="AF32" s="1230"/>
      <c r="AG32" s="1230"/>
      <c r="AH32" s="1230"/>
      <c r="AI32" s="1230"/>
    </row>
    <row r="33">
      <c r="A33" s="1231" t="s">
        <v>3969</v>
      </c>
      <c r="B33" s="1232">
        <v>0.0</v>
      </c>
      <c r="C33" s="1233">
        <v>0.0</v>
      </c>
      <c r="D33" s="1233">
        <v>0.0</v>
      </c>
      <c r="E33" s="1234">
        <v>0.0</v>
      </c>
      <c r="F33" s="1233">
        <v>0.0</v>
      </c>
      <c r="G33" s="1234">
        <v>0.0</v>
      </c>
      <c r="H33" s="1233">
        <v>0.0</v>
      </c>
      <c r="I33" s="1233">
        <v>0.0</v>
      </c>
      <c r="J33" s="1234">
        <v>0.0</v>
      </c>
      <c r="K33" s="1233">
        <v>0.0</v>
      </c>
      <c r="L33" s="1234">
        <v>0.0</v>
      </c>
      <c r="M33" s="1233">
        <v>1.0</v>
      </c>
      <c r="N33" s="1233">
        <v>1.0</v>
      </c>
      <c r="O33" s="1233">
        <v>1.0</v>
      </c>
      <c r="P33" s="1233">
        <v>2.0</v>
      </c>
      <c r="Q33" s="1235"/>
      <c r="R33" s="1229">
        <f t="shared" si="1"/>
        <v>3</v>
      </c>
      <c r="S33" s="1230"/>
      <c r="T33" s="1230"/>
      <c r="U33" s="1230"/>
      <c r="V33" s="1230"/>
      <c r="W33" s="1230"/>
      <c r="X33" s="1230"/>
      <c r="Y33" s="1230"/>
      <c r="Z33" s="1230"/>
      <c r="AA33" s="1230"/>
      <c r="AB33" s="1230"/>
      <c r="AC33" s="1230"/>
      <c r="AD33" s="1230"/>
      <c r="AE33" s="1230"/>
      <c r="AF33" s="1230"/>
      <c r="AG33" s="1230"/>
      <c r="AH33" s="1230"/>
      <c r="AI33" s="1230"/>
    </row>
    <row r="34">
      <c r="A34" s="1231" t="s">
        <v>3970</v>
      </c>
      <c r="B34" s="1232">
        <v>29.0</v>
      </c>
      <c r="C34" s="1233">
        <v>8.0</v>
      </c>
      <c r="D34" s="1233">
        <v>2.0</v>
      </c>
      <c r="E34" s="1234">
        <v>0.069</v>
      </c>
      <c r="F34" s="1233">
        <v>2.0</v>
      </c>
      <c r="G34" s="1234">
        <v>0.069</v>
      </c>
      <c r="H34" s="1233">
        <v>13.0</v>
      </c>
      <c r="I34" s="1233">
        <v>13.0</v>
      </c>
      <c r="J34" s="1234">
        <v>1.0</v>
      </c>
      <c r="K34" s="1233">
        <v>1.0</v>
      </c>
      <c r="L34" s="1234">
        <v>0.034</v>
      </c>
      <c r="M34" s="1233">
        <v>0.0</v>
      </c>
      <c r="N34" s="1233">
        <v>0.0</v>
      </c>
      <c r="O34" s="1233">
        <v>9.0</v>
      </c>
      <c r="P34" s="1233">
        <v>14.0</v>
      </c>
      <c r="Q34" s="1235"/>
      <c r="R34" s="1229">
        <f t="shared" si="1"/>
        <v>23</v>
      </c>
      <c r="S34" s="1230"/>
      <c r="T34" s="1230"/>
      <c r="U34" s="1230"/>
      <c r="V34" s="1230"/>
      <c r="W34" s="1230"/>
      <c r="X34" s="1230"/>
      <c r="Y34" s="1230"/>
      <c r="Z34" s="1230"/>
      <c r="AA34" s="1230"/>
      <c r="AB34" s="1230"/>
      <c r="AC34" s="1230"/>
      <c r="AD34" s="1230"/>
      <c r="AE34" s="1230"/>
      <c r="AF34" s="1230"/>
      <c r="AG34" s="1230"/>
      <c r="AH34" s="1230"/>
      <c r="AI34" s="1230"/>
    </row>
    <row r="35">
      <c r="A35" s="1231" t="s">
        <v>3971</v>
      </c>
      <c r="B35" s="1232">
        <v>38.0</v>
      </c>
      <c r="C35" s="1233">
        <v>13.0</v>
      </c>
      <c r="D35" s="1233">
        <v>1.0</v>
      </c>
      <c r="E35" s="1234">
        <v>0.026</v>
      </c>
      <c r="F35" s="1233">
        <v>3.0</v>
      </c>
      <c r="G35" s="1234">
        <v>0.079</v>
      </c>
      <c r="H35" s="1233">
        <v>22.0</v>
      </c>
      <c r="I35" s="1233">
        <v>20.0</v>
      </c>
      <c r="J35" s="1234">
        <v>0.909</v>
      </c>
      <c r="K35" s="1233">
        <v>2.0</v>
      </c>
      <c r="L35" s="1234">
        <v>0.053</v>
      </c>
      <c r="M35" s="1233">
        <v>1.0</v>
      </c>
      <c r="N35" s="1233">
        <v>1.0</v>
      </c>
      <c r="O35" s="1233">
        <v>28.0</v>
      </c>
      <c r="P35" s="1233">
        <v>23.0</v>
      </c>
      <c r="Q35" s="1235"/>
      <c r="R35" s="1229">
        <f t="shared" si="1"/>
        <v>51</v>
      </c>
      <c r="S35" s="1230"/>
      <c r="T35" s="1230"/>
      <c r="U35" s="1230"/>
      <c r="V35" s="1230"/>
      <c r="W35" s="1230"/>
      <c r="X35" s="1230"/>
      <c r="Y35" s="1230"/>
      <c r="Z35" s="1230"/>
      <c r="AA35" s="1230"/>
      <c r="AB35" s="1230"/>
      <c r="AC35" s="1230"/>
      <c r="AD35" s="1230"/>
      <c r="AE35" s="1230"/>
      <c r="AF35" s="1230"/>
      <c r="AG35" s="1230"/>
      <c r="AH35" s="1230"/>
      <c r="AI35" s="1230"/>
    </row>
    <row r="36">
      <c r="A36" s="1231" t="s">
        <v>3972</v>
      </c>
      <c r="B36" s="1232">
        <v>0.0</v>
      </c>
      <c r="C36" s="1233">
        <v>0.0</v>
      </c>
      <c r="D36" s="1233">
        <v>0.0</v>
      </c>
      <c r="E36" s="1234">
        <v>0.0</v>
      </c>
      <c r="F36" s="1233">
        <v>0.0</v>
      </c>
      <c r="G36" s="1234">
        <v>0.0</v>
      </c>
      <c r="H36" s="1233">
        <v>0.0</v>
      </c>
      <c r="I36" s="1233">
        <v>0.0</v>
      </c>
      <c r="J36" s="1234">
        <v>0.0</v>
      </c>
      <c r="K36" s="1233">
        <v>0.0</v>
      </c>
      <c r="L36" s="1234">
        <v>0.0</v>
      </c>
      <c r="M36" s="1233">
        <v>1.0</v>
      </c>
      <c r="N36" s="1233">
        <v>1.0</v>
      </c>
      <c r="O36" s="1233">
        <v>5.0</v>
      </c>
      <c r="P36" s="1233">
        <v>4.0</v>
      </c>
      <c r="Q36" s="1235"/>
      <c r="R36" s="1229">
        <f t="shared" si="1"/>
        <v>9</v>
      </c>
      <c r="S36" s="1230"/>
      <c r="T36" s="1230"/>
      <c r="U36" s="1230"/>
      <c r="V36" s="1230"/>
      <c r="W36" s="1230"/>
      <c r="X36" s="1230"/>
      <c r="Y36" s="1230"/>
      <c r="Z36" s="1230"/>
      <c r="AA36" s="1230"/>
      <c r="AB36" s="1230"/>
      <c r="AC36" s="1230"/>
      <c r="AD36" s="1230"/>
      <c r="AE36" s="1230"/>
      <c r="AF36" s="1230"/>
      <c r="AG36" s="1230"/>
      <c r="AH36" s="1230"/>
      <c r="AI36" s="1230"/>
    </row>
    <row r="37">
      <c r="A37" s="1231" t="s">
        <v>3973</v>
      </c>
      <c r="B37" s="1232">
        <v>0.0</v>
      </c>
      <c r="C37" s="1233">
        <v>0.0</v>
      </c>
      <c r="D37" s="1233">
        <v>0.0</v>
      </c>
      <c r="E37" s="1234">
        <v>0.0</v>
      </c>
      <c r="F37" s="1233">
        <v>0.0</v>
      </c>
      <c r="G37" s="1234">
        <v>0.0</v>
      </c>
      <c r="H37" s="1233">
        <v>0.0</v>
      </c>
      <c r="I37" s="1233">
        <v>0.0</v>
      </c>
      <c r="J37" s="1234">
        <v>0.0</v>
      </c>
      <c r="K37" s="1233">
        <v>0.0</v>
      </c>
      <c r="L37" s="1234">
        <v>0.0</v>
      </c>
      <c r="M37" s="1233">
        <v>0.0</v>
      </c>
      <c r="N37" s="1233">
        <v>0.0</v>
      </c>
      <c r="O37" s="1233">
        <v>1.0</v>
      </c>
      <c r="P37" s="1233">
        <v>1.0</v>
      </c>
      <c r="Q37" s="1235"/>
      <c r="R37" s="1229">
        <f t="shared" si="1"/>
        <v>2</v>
      </c>
      <c r="S37" s="1230"/>
      <c r="T37" s="1230"/>
      <c r="U37" s="1230"/>
      <c r="V37" s="1230"/>
      <c r="W37" s="1230"/>
      <c r="X37" s="1230"/>
      <c r="Y37" s="1230"/>
      <c r="Z37" s="1230"/>
      <c r="AA37" s="1230"/>
      <c r="AB37" s="1230"/>
      <c r="AC37" s="1230"/>
      <c r="AD37" s="1230"/>
      <c r="AE37" s="1230"/>
      <c r="AF37" s="1230"/>
      <c r="AG37" s="1230"/>
      <c r="AH37" s="1230"/>
      <c r="AI37" s="1230"/>
    </row>
    <row r="38">
      <c r="A38" s="1231" t="s">
        <v>2163</v>
      </c>
      <c r="B38" s="1232">
        <v>89.0</v>
      </c>
      <c r="C38" s="1233">
        <v>44.0</v>
      </c>
      <c r="D38" s="1233">
        <v>8.0</v>
      </c>
      <c r="E38" s="1234">
        <v>0.09</v>
      </c>
      <c r="F38" s="1233">
        <v>5.0</v>
      </c>
      <c r="G38" s="1234">
        <v>0.056</v>
      </c>
      <c r="H38" s="1233">
        <v>42.0</v>
      </c>
      <c r="I38" s="1233">
        <v>37.0</v>
      </c>
      <c r="J38" s="1234">
        <v>0.881</v>
      </c>
      <c r="K38" s="1233">
        <v>0.0</v>
      </c>
      <c r="L38" s="1234">
        <v>0.0</v>
      </c>
      <c r="M38" s="1233">
        <v>3.0</v>
      </c>
      <c r="N38" s="1233">
        <v>6.0</v>
      </c>
      <c r="O38" s="1233">
        <v>12.0</v>
      </c>
      <c r="P38" s="1233">
        <v>4.0</v>
      </c>
      <c r="Q38" s="1235"/>
      <c r="R38" s="1229">
        <f t="shared" si="1"/>
        <v>16</v>
      </c>
      <c r="S38" s="1230"/>
      <c r="T38" s="1230"/>
      <c r="U38" s="1230"/>
      <c r="V38" s="1230"/>
      <c r="W38" s="1230"/>
      <c r="X38" s="1230"/>
      <c r="Y38" s="1230"/>
      <c r="Z38" s="1230"/>
      <c r="AA38" s="1230"/>
      <c r="AB38" s="1230"/>
      <c r="AC38" s="1230"/>
      <c r="AD38" s="1230"/>
      <c r="AE38" s="1230"/>
      <c r="AF38" s="1230"/>
      <c r="AG38" s="1230"/>
      <c r="AH38" s="1230"/>
      <c r="AI38" s="1230"/>
    </row>
    <row r="39">
      <c r="A39" s="1231" t="s">
        <v>2164</v>
      </c>
      <c r="B39" s="1232">
        <v>0.0</v>
      </c>
      <c r="C39" s="1233">
        <v>0.0</v>
      </c>
      <c r="D39" s="1233">
        <v>0.0</v>
      </c>
      <c r="E39" s="1234">
        <v>0.0</v>
      </c>
      <c r="F39" s="1233">
        <v>0.0</v>
      </c>
      <c r="G39" s="1234">
        <v>0.0</v>
      </c>
      <c r="H39" s="1233">
        <v>0.0</v>
      </c>
      <c r="I39" s="1233">
        <v>0.0</v>
      </c>
      <c r="J39" s="1234">
        <v>0.0</v>
      </c>
      <c r="K39" s="1233">
        <v>0.0</v>
      </c>
      <c r="L39" s="1234">
        <v>0.0</v>
      </c>
      <c r="M39" s="1233">
        <v>0.0</v>
      </c>
      <c r="N39" s="1233">
        <v>0.0</v>
      </c>
      <c r="O39" s="1233">
        <v>1.0</v>
      </c>
      <c r="P39" s="1233">
        <v>2.0</v>
      </c>
      <c r="Q39" s="1235"/>
      <c r="R39" s="1229">
        <f t="shared" si="1"/>
        <v>3</v>
      </c>
      <c r="S39" s="1230"/>
      <c r="T39" s="1230"/>
      <c r="U39" s="1230"/>
      <c r="V39" s="1230"/>
      <c r="W39" s="1230"/>
      <c r="X39" s="1230"/>
      <c r="Y39" s="1230"/>
      <c r="Z39" s="1230"/>
      <c r="AA39" s="1230"/>
      <c r="AB39" s="1230"/>
      <c r="AC39" s="1230"/>
      <c r="AD39" s="1230"/>
      <c r="AE39" s="1230"/>
      <c r="AF39" s="1230"/>
      <c r="AG39" s="1230"/>
      <c r="AH39" s="1230"/>
      <c r="AI39" s="1230"/>
    </row>
    <row r="40">
      <c r="A40" s="1231" t="s">
        <v>3974</v>
      </c>
      <c r="B40" s="1232">
        <v>45.0</v>
      </c>
      <c r="C40" s="1233">
        <v>21.0</v>
      </c>
      <c r="D40" s="1233">
        <v>5.0</v>
      </c>
      <c r="E40" s="1234">
        <v>0.111</v>
      </c>
      <c r="F40" s="1233">
        <v>1.0</v>
      </c>
      <c r="G40" s="1234">
        <v>0.022</v>
      </c>
      <c r="H40" s="1233">
        <v>9.0</v>
      </c>
      <c r="I40" s="1233">
        <v>7.0</v>
      </c>
      <c r="J40" s="1234">
        <v>0.778</v>
      </c>
      <c r="K40" s="1233">
        <v>0.0</v>
      </c>
      <c r="L40" s="1234">
        <v>0.0</v>
      </c>
      <c r="M40" s="1233">
        <v>6.0</v>
      </c>
      <c r="N40" s="1233">
        <v>10.0</v>
      </c>
      <c r="O40" s="1233">
        <v>2.0</v>
      </c>
      <c r="P40" s="1233">
        <v>4.0</v>
      </c>
      <c r="Q40" s="1235"/>
      <c r="R40" s="1229">
        <f t="shared" si="1"/>
        <v>6</v>
      </c>
      <c r="S40" s="1230"/>
      <c r="T40" s="1230"/>
      <c r="U40" s="1230"/>
      <c r="V40" s="1230"/>
      <c r="W40" s="1230"/>
      <c r="X40" s="1230"/>
      <c r="Y40" s="1230"/>
      <c r="Z40" s="1230"/>
      <c r="AA40" s="1230"/>
      <c r="AB40" s="1230"/>
      <c r="AC40" s="1230"/>
      <c r="AD40" s="1230"/>
      <c r="AE40" s="1230"/>
      <c r="AF40" s="1230"/>
      <c r="AG40" s="1230"/>
      <c r="AH40" s="1230"/>
      <c r="AI40" s="1230"/>
    </row>
    <row r="41">
      <c r="A41" s="1231" t="s">
        <v>3975</v>
      </c>
      <c r="B41" s="1232">
        <v>0.0</v>
      </c>
      <c r="C41" s="1233">
        <v>0.0</v>
      </c>
      <c r="D41" s="1233">
        <v>0.0</v>
      </c>
      <c r="E41" s="1234">
        <v>0.0</v>
      </c>
      <c r="F41" s="1233">
        <v>0.0</v>
      </c>
      <c r="G41" s="1234">
        <v>0.0</v>
      </c>
      <c r="H41" s="1233">
        <v>0.0</v>
      </c>
      <c r="I41" s="1233">
        <v>0.0</v>
      </c>
      <c r="J41" s="1234">
        <v>0.0</v>
      </c>
      <c r="K41" s="1233">
        <v>0.0</v>
      </c>
      <c r="L41" s="1234">
        <v>0.0</v>
      </c>
      <c r="M41" s="1233">
        <v>0.0</v>
      </c>
      <c r="N41" s="1233">
        <v>0.0</v>
      </c>
      <c r="O41" s="1233">
        <v>5.0</v>
      </c>
      <c r="P41" s="1233">
        <v>5.0</v>
      </c>
      <c r="Q41" s="1235"/>
      <c r="R41" s="1229">
        <f t="shared" si="1"/>
        <v>10</v>
      </c>
      <c r="S41" s="1230"/>
      <c r="T41" s="1230"/>
      <c r="U41" s="1230"/>
      <c r="V41" s="1230"/>
      <c r="W41" s="1230"/>
      <c r="X41" s="1230"/>
      <c r="Y41" s="1230"/>
      <c r="Z41" s="1230"/>
      <c r="AA41" s="1230"/>
      <c r="AB41" s="1230"/>
      <c r="AC41" s="1230"/>
      <c r="AD41" s="1230"/>
      <c r="AE41" s="1230"/>
      <c r="AF41" s="1230"/>
      <c r="AG41" s="1230"/>
      <c r="AH41" s="1230"/>
      <c r="AI41" s="1230"/>
    </row>
    <row r="42">
      <c r="A42" s="1231" t="s">
        <v>2777</v>
      </c>
      <c r="B42" s="1232">
        <v>92.0</v>
      </c>
      <c r="C42" s="1233">
        <v>27.0</v>
      </c>
      <c r="D42" s="1233">
        <v>2.0</v>
      </c>
      <c r="E42" s="1234">
        <v>0.022</v>
      </c>
      <c r="F42" s="1233">
        <v>1.0</v>
      </c>
      <c r="G42" s="1234">
        <v>0.011</v>
      </c>
      <c r="H42" s="1233">
        <v>31.0</v>
      </c>
      <c r="I42" s="1233">
        <v>28.0</v>
      </c>
      <c r="J42" s="1234">
        <v>0.903</v>
      </c>
      <c r="K42" s="1233">
        <v>1.0</v>
      </c>
      <c r="L42" s="1234">
        <v>0.011</v>
      </c>
      <c r="M42" s="1233">
        <v>0.0</v>
      </c>
      <c r="N42" s="1233">
        <v>0.0</v>
      </c>
      <c r="O42" s="1233">
        <v>9.0</v>
      </c>
      <c r="P42" s="1233">
        <v>20.0</v>
      </c>
      <c r="Q42" s="1235"/>
      <c r="R42" s="1229">
        <f t="shared" si="1"/>
        <v>29</v>
      </c>
      <c r="S42" s="1230"/>
      <c r="T42" s="1230"/>
      <c r="U42" s="1230"/>
      <c r="V42" s="1230"/>
      <c r="W42" s="1230"/>
      <c r="X42" s="1230"/>
      <c r="Y42" s="1230"/>
      <c r="Z42" s="1230"/>
      <c r="AA42" s="1230"/>
      <c r="AB42" s="1230"/>
      <c r="AC42" s="1230"/>
      <c r="AD42" s="1230"/>
      <c r="AE42" s="1230"/>
      <c r="AF42" s="1230"/>
      <c r="AG42" s="1230"/>
      <c r="AH42" s="1230"/>
      <c r="AI42" s="1230"/>
    </row>
    <row r="43">
      <c r="A43" s="1231" t="s">
        <v>3976</v>
      </c>
      <c r="B43" s="1232">
        <v>0.0</v>
      </c>
      <c r="C43" s="1233">
        <v>0.0</v>
      </c>
      <c r="D43" s="1233">
        <v>0.0</v>
      </c>
      <c r="E43" s="1234">
        <v>0.0</v>
      </c>
      <c r="F43" s="1233">
        <v>0.0</v>
      </c>
      <c r="G43" s="1234">
        <v>0.0</v>
      </c>
      <c r="H43" s="1233">
        <v>0.0</v>
      </c>
      <c r="I43" s="1233">
        <v>0.0</v>
      </c>
      <c r="J43" s="1234">
        <v>0.0</v>
      </c>
      <c r="K43" s="1233">
        <v>0.0</v>
      </c>
      <c r="L43" s="1234">
        <v>0.0</v>
      </c>
      <c r="M43" s="1233">
        <v>0.0</v>
      </c>
      <c r="N43" s="1233">
        <v>0.0</v>
      </c>
      <c r="O43" s="1233">
        <v>1.0</v>
      </c>
      <c r="P43" s="1233">
        <v>4.0</v>
      </c>
      <c r="Q43" s="1235"/>
      <c r="R43" s="1229">
        <f t="shared" si="1"/>
        <v>5</v>
      </c>
      <c r="S43" s="1230"/>
      <c r="T43" s="1230"/>
      <c r="U43" s="1230"/>
      <c r="V43" s="1230"/>
      <c r="W43" s="1230"/>
      <c r="X43" s="1230"/>
      <c r="Y43" s="1230"/>
      <c r="Z43" s="1230"/>
      <c r="AA43" s="1230"/>
      <c r="AB43" s="1230"/>
      <c r="AC43" s="1230"/>
      <c r="AD43" s="1230"/>
      <c r="AE43" s="1230"/>
      <c r="AF43" s="1230"/>
      <c r="AG43" s="1230"/>
      <c r="AH43" s="1230"/>
      <c r="AI43" s="1230"/>
    </row>
    <row r="44">
      <c r="A44" s="1231" t="s">
        <v>2172</v>
      </c>
      <c r="B44" s="1232">
        <v>0.0</v>
      </c>
      <c r="C44" s="1233">
        <v>0.0</v>
      </c>
      <c r="D44" s="1233">
        <v>0.0</v>
      </c>
      <c r="E44" s="1234">
        <v>0.0</v>
      </c>
      <c r="F44" s="1233">
        <v>0.0</v>
      </c>
      <c r="G44" s="1234">
        <v>0.0</v>
      </c>
      <c r="H44" s="1233">
        <v>0.0</v>
      </c>
      <c r="I44" s="1233">
        <v>0.0</v>
      </c>
      <c r="J44" s="1234">
        <v>0.0</v>
      </c>
      <c r="K44" s="1233">
        <v>0.0</v>
      </c>
      <c r="L44" s="1234">
        <v>0.0</v>
      </c>
      <c r="M44" s="1233">
        <v>0.0</v>
      </c>
      <c r="N44" s="1233">
        <v>0.0</v>
      </c>
      <c r="O44" s="1233">
        <v>3.0</v>
      </c>
      <c r="P44" s="1233">
        <v>8.0</v>
      </c>
      <c r="Q44" s="1235"/>
      <c r="R44" s="1229">
        <f t="shared" si="1"/>
        <v>11</v>
      </c>
      <c r="S44" s="1230"/>
      <c r="T44" s="1230"/>
      <c r="U44" s="1230"/>
      <c r="V44" s="1230"/>
      <c r="W44" s="1230"/>
      <c r="X44" s="1230"/>
      <c r="Y44" s="1230"/>
      <c r="Z44" s="1230"/>
      <c r="AA44" s="1230"/>
      <c r="AB44" s="1230"/>
      <c r="AC44" s="1230"/>
      <c r="AD44" s="1230"/>
      <c r="AE44" s="1230"/>
      <c r="AF44" s="1230"/>
      <c r="AG44" s="1230"/>
      <c r="AH44" s="1230"/>
      <c r="AI44" s="1230"/>
    </row>
    <row r="45">
      <c r="A45" s="1231" t="s">
        <v>3977</v>
      </c>
      <c r="B45" s="1232">
        <v>31.0</v>
      </c>
      <c r="C45" s="1233">
        <v>9.0</v>
      </c>
      <c r="D45" s="1233">
        <v>0.0</v>
      </c>
      <c r="E45" s="1234">
        <v>0.0</v>
      </c>
      <c r="F45" s="1233">
        <v>1.0</v>
      </c>
      <c r="G45" s="1234">
        <v>0.032</v>
      </c>
      <c r="H45" s="1233">
        <v>7.0</v>
      </c>
      <c r="I45" s="1233">
        <v>7.0</v>
      </c>
      <c r="J45" s="1234">
        <v>1.0</v>
      </c>
      <c r="K45" s="1233">
        <v>0.0</v>
      </c>
      <c r="L45" s="1234">
        <v>0.0</v>
      </c>
      <c r="M45" s="1233">
        <v>0.0</v>
      </c>
      <c r="N45" s="1233">
        <v>0.0</v>
      </c>
      <c r="O45" s="1233">
        <v>28.0</v>
      </c>
      <c r="P45" s="1233">
        <v>13.0</v>
      </c>
      <c r="Q45" s="1235"/>
      <c r="R45" s="1229">
        <f t="shared" si="1"/>
        <v>41</v>
      </c>
      <c r="S45" s="1230"/>
      <c r="T45" s="1230"/>
      <c r="U45" s="1230"/>
      <c r="V45" s="1230"/>
      <c r="W45" s="1230"/>
      <c r="X45" s="1230"/>
      <c r="Y45" s="1230"/>
      <c r="Z45" s="1230"/>
      <c r="AA45" s="1230"/>
      <c r="AB45" s="1230"/>
      <c r="AC45" s="1230"/>
      <c r="AD45" s="1230"/>
      <c r="AE45" s="1230"/>
      <c r="AF45" s="1230"/>
      <c r="AG45" s="1230"/>
      <c r="AH45" s="1230"/>
      <c r="AI45" s="1230"/>
    </row>
    <row r="46">
      <c r="A46" s="1231" t="s">
        <v>3978</v>
      </c>
      <c r="B46" s="1232">
        <v>51.0</v>
      </c>
      <c r="C46" s="1233">
        <v>32.0</v>
      </c>
      <c r="D46" s="1233">
        <v>5.0</v>
      </c>
      <c r="E46" s="1234">
        <v>0.098</v>
      </c>
      <c r="F46" s="1233">
        <v>4.0</v>
      </c>
      <c r="G46" s="1234">
        <v>0.078</v>
      </c>
      <c r="H46" s="1233">
        <v>18.0</v>
      </c>
      <c r="I46" s="1233">
        <v>18.0</v>
      </c>
      <c r="J46" s="1234">
        <v>1.0</v>
      </c>
      <c r="K46" s="1233">
        <v>1.0</v>
      </c>
      <c r="L46" s="1234">
        <v>0.02</v>
      </c>
      <c r="M46" s="1233">
        <v>0.0</v>
      </c>
      <c r="N46" s="1233">
        <v>0.0</v>
      </c>
      <c r="O46" s="1233">
        <v>2.0</v>
      </c>
      <c r="P46" s="1233">
        <v>10.0</v>
      </c>
      <c r="Q46" s="1235"/>
      <c r="R46" s="1229">
        <f t="shared" si="1"/>
        <v>12</v>
      </c>
      <c r="S46" s="1230"/>
      <c r="T46" s="1230"/>
      <c r="U46" s="1230"/>
      <c r="V46" s="1230"/>
      <c r="W46" s="1230"/>
      <c r="X46" s="1230"/>
      <c r="Y46" s="1230"/>
      <c r="Z46" s="1230"/>
      <c r="AA46" s="1230"/>
      <c r="AB46" s="1230"/>
      <c r="AC46" s="1230"/>
      <c r="AD46" s="1230"/>
      <c r="AE46" s="1230"/>
      <c r="AF46" s="1230"/>
      <c r="AG46" s="1230"/>
      <c r="AH46" s="1230"/>
      <c r="AI46" s="1230"/>
    </row>
    <row r="47">
      <c r="A47" s="1231" t="s">
        <v>3979</v>
      </c>
      <c r="B47" s="1232">
        <v>105.0</v>
      </c>
      <c r="C47" s="1233">
        <v>26.0</v>
      </c>
      <c r="D47" s="1233">
        <v>7.0</v>
      </c>
      <c r="E47" s="1234">
        <v>0.067</v>
      </c>
      <c r="F47" s="1233">
        <v>3.0</v>
      </c>
      <c r="G47" s="1234">
        <v>0.029</v>
      </c>
      <c r="H47" s="1233">
        <v>27.0</v>
      </c>
      <c r="I47" s="1233">
        <v>24.0</v>
      </c>
      <c r="J47" s="1234">
        <v>0.889</v>
      </c>
      <c r="K47" s="1233">
        <v>5.0</v>
      </c>
      <c r="L47" s="1234">
        <v>0.048</v>
      </c>
      <c r="M47" s="1233">
        <v>8.0</v>
      </c>
      <c r="N47" s="1233">
        <v>12.0</v>
      </c>
      <c r="O47" s="1233">
        <v>33.0</v>
      </c>
      <c r="P47" s="1233">
        <v>38.0</v>
      </c>
      <c r="Q47" s="1235"/>
      <c r="R47" s="1229">
        <f t="shared" si="1"/>
        <v>71</v>
      </c>
      <c r="S47" s="1230"/>
      <c r="T47" s="1230"/>
      <c r="U47" s="1230"/>
      <c r="V47" s="1230"/>
      <c r="W47" s="1230"/>
      <c r="X47" s="1230"/>
      <c r="Y47" s="1230"/>
      <c r="Z47" s="1230"/>
      <c r="AA47" s="1230"/>
      <c r="AB47" s="1230"/>
      <c r="AC47" s="1230"/>
      <c r="AD47" s="1230"/>
      <c r="AE47" s="1230"/>
      <c r="AF47" s="1230"/>
      <c r="AG47" s="1230"/>
      <c r="AH47" s="1230"/>
      <c r="AI47" s="1230"/>
    </row>
    <row r="48">
      <c r="A48" s="1231" t="s">
        <v>3980</v>
      </c>
      <c r="B48" s="1232">
        <v>88.0</v>
      </c>
      <c r="C48" s="1233">
        <v>33.0</v>
      </c>
      <c r="D48" s="1233">
        <v>1.0</v>
      </c>
      <c r="E48" s="1234">
        <v>0.011</v>
      </c>
      <c r="F48" s="1233">
        <v>7.0</v>
      </c>
      <c r="G48" s="1234">
        <v>0.08</v>
      </c>
      <c r="H48" s="1233">
        <v>25.0</v>
      </c>
      <c r="I48" s="1233">
        <v>20.0</v>
      </c>
      <c r="J48" s="1234">
        <v>0.8</v>
      </c>
      <c r="K48" s="1233">
        <v>2.0</v>
      </c>
      <c r="L48" s="1234">
        <v>0.023</v>
      </c>
      <c r="M48" s="1233">
        <v>7.0</v>
      </c>
      <c r="N48" s="1233">
        <v>11.0</v>
      </c>
      <c r="O48" s="1233">
        <v>13.0</v>
      </c>
      <c r="P48" s="1233">
        <v>14.0</v>
      </c>
      <c r="Q48" s="1235"/>
      <c r="R48" s="1229">
        <f t="shared" si="1"/>
        <v>27</v>
      </c>
      <c r="S48" s="1230"/>
      <c r="T48" s="1230"/>
      <c r="U48" s="1230"/>
      <c r="V48" s="1230"/>
      <c r="W48" s="1230"/>
      <c r="X48" s="1230"/>
      <c r="Y48" s="1230"/>
      <c r="Z48" s="1230"/>
      <c r="AA48" s="1230"/>
      <c r="AB48" s="1230"/>
      <c r="AC48" s="1230"/>
      <c r="AD48" s="1230"/>
      <c r="AE48" s="1230"/>
      <c r="AF48" s="1230"/>
      <c r="AG48" s="1230"/>
      <c r="AH48" s="1230"/>
      <c r="AI48" s="1230"/>
    </row>
    <row r="49">
      <c r="A49" s="1231" t="s">
        <v>3981</v>
      </c>
      <c r="B49" s="1232">
        <v>0.0</v>
      </c>
      <c r="C49" s="1233">
        <v>0.0</v>
      </c>
      <c r="D49" s="1233">
        <v>0.0</v>
      </c>
      <c r="E49" s="1234">
        <v>0.0</v>
      </c>
      <c r="F49" s="1233">
        <v>0.0</v>
      </c>
      <c r="G49" s="1234">
        <v>0.0</v>
      </c>
      <c r="H49" s="1233">
        <v>0.0</v>
      </c>
      <c r="I49" s="1233">
        <v>0.0</v>
      </c>
      <c r="J49" s="1234">
        <v>0.0</v>
      </c>
      <c r="K49" s="1233">
        <v>0.0</v>
      </c>
      <c r="L49" s="1234">
        <v>0.0</v>
      </c>
      <c r="M49" s="1233">
        <v>0.0</v>
      </c>
      <c r="N49" s="1233">
        <v>0.0</v>
      </c>
      <c r="O49" s="1233">
        <v>1.0</v>
      </c>
      <c r="P49" s="1233">
        <v>2.0</v>
      </c>
      <c r="Q49" s="1235"/>
      <c r="R49" s="1229">
        <f t="shared" si="1"/>
        <v>3</v>
      </c>
      <c r="S49" s="1230"/>
      <c r="T49" s="1230"/>
      <c r="U49" s="1230"/>
      <c r="V49" s="1230"/>
      <c r="W49" s="1230"/>
      <c r="X49" s="1230"/>
      <c r="Y49" s="1230"/>
      <c r="Z49" s="1230"/>
      <c r="AA49" s="1230"/>
      <c r="AB49" s="1230"/>
      <c r="AC49" s="1230"/>
      <c r="AD49" s="1230"/>
      <c r="AE49" s="1230"/>
      <c r="AF49" s="1230"/>
      <c r="AG49" s="1230"/>
      <c r="AH49" s="1230"/>
      <c r="AI49" s="1230"/>
    </row>
    <row r="50">
      <c r="A50" s="1231" t="s">
        <v>3982</v>
      </c>
      <c r="B50" s="1232">
        <v>923.0</v>
      </c>
      <c r="C50" s="1233">
        <v>378.0</v>
      </c>
      <c r="D50" s="1233">
        <v>54.0</v>
      </c>
      <c r="E50" s="1234">
        <v>0.059</v>
      </c>
      <c r="F50" s="1233">
        <v>41.0</v>
      </c>
      <c r="G50" s="1234">
        <v>0.044</v>
      </c>
      <c r="H50" s="1233">
        <v>385.0</v>
      </c>
      <c r="I50" s="1233">
        <v>183.0</v>
      </c>
      <c r="J50" s="1234">
        <v>0.475</v>
      </c>
      <c r="K50" s="1233">
        <v>16.0</v>
      </c>
      <c r="L50" s="1234">
        <v>0.017</v>
      </c>
      <c r="M50" s="1233">
        <v>108.0</v>
      </c>
      <c r="N50" s="1233">
        <v>227.0</v>
      </c>
      <c r="O50" s="1233">
        <v>232.0</v>
      </c>
      <c r="P50" s="1233">
        <v>267.0</v>
      </c>
      <c r="Q50" s="1235"/>
      <c r="R50" s="1229">
        <f t="shared" si="1"/>
        <v>499</v>
      </c>
      <c r="S50" s="1230"/>
      <c r="T50" s="1230"/>
      <c r="U50" s="1230"/>
      <c r="V50" s="1230"/>
      <c r="W50" s="1230"/>
      <c r="X50" s="1230"/>
      <c r="Y50" s="1230"/>
      <c r="Z50" s="1230"/>
      <c r="AA50" s="1230"/>
      <c r="AB50" s="1230"/>
      <c r="AC50" s="1230"/>
      <c r="AD50" s="1230"/>
      <c r="AE50" s="1230"/>
      <c r="AF50" s="1230"/>
      <c r="AG50" s="1230"/>
      <c r="AH50" s="1230"/>
      <c r="AI50" s="1230"/>
    </row>
    <row r="51">
      <c r="A51" s="1231" t="s">
        <v>3983</v>
      </c>
      <c r="B51" s="1232">
        <v>923.0</v>
      </c>
      <c r="C51" s="1233">
        <v>378.0</v>
      </c>
      <c r="D51" s="1233">
        <v>54.0</v>
      </c>
      <c r="E51" s="1234">
        <v>0.059</v>
      </c>
      <c r="F51" s="1233">
        <v>41.0</v>
      </c>
      <c r="G51" s="1234">
        <v>0.044</v>
      </c>
      <c r="H51" s="1233">
        <v>385.0</v>
      </c>
      <c r="I51" s="1233">
        <v>183.0</v>
      </c>
      <c r="J51" s="1234">
        <v>0.475</v>
      </c>
      <c r="K51" s="1233">
        <v>16.0</v>
      </c>
      <c r="L51" s="1234">
        <v>0.017</v>
      </c>
      <c r="M51" s="1233">
        <v>108.0</v>
      </c>
      <c r="N51" s="1233">
        <v>227.0</v>
      </c>
      <c r="O51" s="1233">
        <v>232.0</v>
      </c>
      <c r="P51" s="1233">
        <v>267.0</v>
      </c>
      <c r="Q51" s="1235"/>
      <c r="R51" s="1229">
        <f t="shared" si="1"/>
        <v>499</v>
      </c>
      <c r="S51" s="1230"/>
      <c r="T51" s="1230"/>
      <c r="U51" s="1230"/>
      <c r="V51" s="1230"/>
      <c r="W51" s="1230"/>
      <c r="X51" s="1230"/>
      <c r="Y51" s="1230"/>
      <c r="Z51" s="1230"/>
      <c r="AA51" s="1230"/>
      <c r="AB51" s="1230"/>
      <c r="AC51" s="1230"/>
      <c r="AD51" s="1230"/>
      <c r="AE51" s="1230"/>
      <c r="AF51" s="1230"/>
      <c r="AG51" s="1230"/>
      <c r="AH51" s="1230"/>
      <c r="AI51" s="1230"/>
    </row>
    <row r="52">
      <c r="A52" s="1231" t="s">
        <v>3984</v>
      </c>
      <c r="B52" s="1232">
        <v>1175.0</v>
      </c>
      <c r="C52" s="1233">
        <v>481.0</v>
      </c>
      <c r="D52" s="1233">
        <v>51.0</v>
      </c>
      <c r="E52" s="1234">
        <v>0.043</v>
      </c>
      <c r="F52" s="1233">
        <v>42.0</v>
      </c>
      <c r="G52" s="1234">
        <v>0.036</v>
      </c>
      <c r="H52" s="1233">
        <v>386.0</v>
      </c>
      <c r="I52" s="1233">
        <v>311.0</v>
      </c>
      <c r="J52" s="1234">
        <v>0.806</v>
      </c>
      <c r="K52" s="1233">
        <v>14.0</v>
      </c>
      <c r="L52" s="1234">
        <v>0.012</v>
      </c>
      <c r="M52" s="1233">
        <v>53.0</v>
      </c>
      <c r="N52" s="1233">
        <v>94.0</v>
      </c>
      <c r="O52" s="1233">
        <v>246.0</v>
      </c>
      <c r="P52" s="1233">
        <v>355.0</v>
      </c>
      <c r="Q52" s="1235"/>
      <c r="R52" s="1229">
        <f t="shared" si="1"/>
        <v>601</v>
      </c>
      <c r="S52" s="1230"/>
      <c r="T52" s="1230"/>
      <c r="U52" s="1230"/>
      <c r="V52" s="1230"/>
      <c r="W52" s="1230"/>
      <c r="X52" s="1230"/>
      <c r="Y52" s="1230"/>
      <c r="Z52" s="1230"/>
      <c r="AA52" s="1230"/>
      <c r="AB52" s="1230"/>
      <c r="AC52" s="1230"/>
      <c r="AD52" s="1230"/>
      <c r="AE52" s="1230"/>
      <c r="AF52" s="1230"/>
      <c r="AG52" s="1230"/>
      <c r="AH52" s="1230"/>
      <c r="AI52" s="1230"/>
    </row>
    <row r="53">
      <c r="A53" s="1231" t="s">
        <v>2649</v>
      </c>
      <c r="B53" s="1232">
        <v>41.0</v>
      </c>
      <c r="C53" s="1233">
        <v>10.0</v>
      </c>
      <c r="D53" s="1233">
        <v>3.0</v>
      </c>
      <c r="E53" s="1234">
        <v>0.073</v>
      </c>
      <c r="F53" s="1233">
        <v>2.0</v>
      </c>
      <c r="G53" s="1234">
        <v>0.049</v>
      </c>
      <c r="H53" s="1233">
        <v>14.0</v>
      </c>
      <c r="I53" s="1233">
        <v>13.0</v>
      </c>
      <c r="J53" s="1234">
        <v>0.929</v>
      </c>
      <c r="K53" s="1233">
        <v>1.0</v>
      </c>
      <c r="L53" s="1234">
        <v>0.024</v>
      </c>
      <c r="M53" s="1233">
        <v>5.0</v>
      </c>
      <c r="N53" s="1233">
        <v>11.0</v>
      </c>
      <c r="O53" s="1233">
        <v>9.0</v>
      </c>
      <c r="P53" s="1233">
        <v>10.0</v>
      </c>
      <c r="Q53" s="1235"/>
      <c r="R53" s="1229">
        <f t="shared" si="1"/>
        <v>19</v>
      </c>
      <c r="S53" s="1230"/>
      <c r="T53" s="1230"/>
      <c r="U53" s="1230"/>
      <c r="V53" s="1230"/>
      <c r="W53" s="1230"/>
      <c r="X53" s="1230"/>
      <c r="Y53" s="1230"/>
      <c r="Z53" s="1230"/>
      <c r="AA53" s="1230"/>
      <c r="AB53" s="1230"/>
      <c r="AC53" s="1230"/>
      <c r="AD53" s="1230"/>
      <c r="AE53" s="1230"/>
      <c r="AF53" s="1230"/>
      <c r="AG53" s="1230"/>
      <c r="AH53" s="1230"/>
      <c r="AI53" s="1230"/>
    </row>
    <row r="54">
      <c r="A54" s="1231" t="s">
        <v>3985</v>
      </c>
      <c r="B54" s="1232">
        <v>42.0</v>
      </c>
      <c r="C54" s="1233">
        <v>12.0</v>
      </c>
      <c r="D54" s="1233">
        <v>3.0</v>
      </c>
      <c r="E54" s="1234">
        <v>0.071</v>
      </c>
      <c r="F54" s="1233">
        <v>1.0</v>
      </c>
      <c r="G54" s="1234">
        <v>0.024</v>
      </c>
      <c r="H54" s="1233">
        <v>15.0</v>
      </c>
      <c r="I54" s="1233">
        <v>14.0</v>
      </c>
      <c r="J54" s="1234">
        <v>0.933</v>
      </c>
      <c r="K54" s="1233">
        <v>0.0</v>
      </c>
      <c r="L54" s="1234">
        <v>0.0</v>
      </c>
      <c r="M54" s="1233">
        <v>1.0</v>
      </c>
      <c r="N54" s="1233">
        <v>1.0</v>
      </c>
      <c r="O54" s="1233">
        <v>4.0</v>
      </c>
      <c r="P54" s="1233">
        <v>8.0</v>
      </c>
      <c r="Q54" s="1235"/>
      <c r="R54" s="1229">
        <f t="shared" si="1"/>
        <v>12</v>
      </c>
      <c r="S54" s="1230"/>
      <c r="T54" s="1230"/>
      <c r="U54" s="1230"/>
      <c r="V54" s="1230"/>
      <c r="W54" s="1230"/>
      <c r="X54" s="1230"/>
      <c r="Y54" s="1230"/>
      <c r="Z54" s="1230"/>
      <c r="AA54" s="1230"/>
      <c r="AB54" s="1230"/>
      <c r="AC54" s="1230"/>
      <c r="AD54" s="1230"/>
      <c r="AE54" s="1230"/>
      <c r="AF54" s="1230"/>
      <c r="AG54" s="1230"/>
      <c r="AH54" s="1230"/>
      <c r="AI54" s="1230"/>
    </row>
    <row r="55">
      <c r="A55" s="1231" t="s">
        <v>3986</v>
      </c>
      <c r="B55" s="1232">
        <v>87.0</v>
      </c>
      <c r="C55" s="1233">
        <v>29.0</v>
      </c>
      <c r="D55" s="1233">
        <v>2.0</v>
      </c>
      <c r="E55" s="1234">
        <v>0.023</v>
      </c>
      <c r="F55" s="1233">
        <v>3.0</v>
      </c>
      <c r="G55" s="1234">
        <v>0.034</v>
      </c>
      <c r="H55" s="1233">
        <v>33.0</v>
      </c>
      <c r="I55" s="1233">
        <v>30.0</v>
      </c>
      <c r="J55" s="1234">
        <v>0.909</v>
      </c>
      <c r="K55" s="1233">
        <v>1.0</v>
      </c>
      <c r="L55" s="1234">
        <v>0.011</v>
      </c>
      <c r="M55" s="1233">
        <v>1.0</v>
      </c>
      <c r="N55" s="1233">
        <v>1.0</v>
      </c>
      <c r="O55" s="1233">
        <v>19.0</v>
      </c>
      <c r="P55" s="1233">
        <v>18.0</v>
      </c>
      <c r="Q55" s="1235"/>
      <c r="R55" s="1229">
        <f t="shared" si="1"/>
        <v>37</v>
      </c>
      <c r="S55" s="1230"/>
      <c r="T55" s="1230"/>
      <c r="U55" s="1230"/>
      <c r="V55" s="1230"/>
      <c r="W55" s="1230"/>
      <c r="X55" s="1230"/>
      <c r="Y55" s="1230"/>
      <c r="Z55" s="1230"/>
      <c r="AA55" s="1230"/>
      <c r="AB55" s="1230"/>
      <c r="AC55" s="1230"/>
      <c r="AD55" s="1230"/>
      <c r="AE55" s="1230"/>
      <c r="AF55" s="1230"/>
      <c r="AG55" s="1230"/>
      <c r="AH55" s="1230"/>
      <c r="AI55" s="1230"/>
    </row>
    <row r="56">
      <c r="A56" s="1231" t="s">
        <v>2142</v>
      </c>
      <c r="B56" s="1232">
        <v>66.0</v>
      </c>
      <c r="C56" s="1233">
        <v>34.0</v>
      </c>
      <c r="D56" s="1233">
        <v>3.0</v>
      </c>
      <c r="E56" s="1234">
        <v>0.045</v>
      </c>
      <c r="F56" s="1233">
        <v>2.0</v>
      </c>
      <c r="G56" s="1234">
        <v>0.03</v>
      </c>
      <c r="H56" s="1233">
        <v>28.0</v>
      </c>
      <c r="I56" s="1233">
        <v>22.0</v>
      </c>
      <c r="J56" s="1234">
        <v>0.786</v>
      </c>
      <c r="K56" s="1233">
        <v>1.0</v>
      </c>
      <c r="L56" s="1234">
        <v>0.015</v>
      </c>
      <c r="M56" s="1233">
        <v>0.0</v>
      </c>
      <c r="N56" s="1233">
        <v>0.0</v>
      </c>
      <c r="O56" s="1233">
        <v>17.0</v>
      </c>
      <c r="P56" s="1233">
        <v>17.0</v>
      </c>
      <c r="Q56" s="1235"/>
      <c r="R56" s="1229">
        <f t="shared" si="1"/>
        <v>34</v>
      </c>
      <c r="S56" s="1230"/>
      <c r="T56" s="1230"/>
      <c r="U56" s="1230"/>
      <c r="V56" s="1230"/>
      <c r="W56" s="1230"/>
      <c r="X56" s="1230"/>
      <c r="Y56" s="1230"/>
      <c r="Z56" s="1230"/>
      <c r="AA56" s="1230"/>
      <c r="AB56" s="1230"/>
      <c r="AC56" s="1230"/>
      <c r="AD56" s="1230"/>
      <c r="AE56" s="1230"/>
      <c r="AF56" s="1230"/>
      <c r="AG56" s="1230"/>
      <c r="AH56" s="1230"/>
      <c r="AI56" s="1230"/>
    </row>
    <row r="57">
      <c r="A57" s="1231" t="s">
        <v>2205</v>
      </c>
      <c r="B57" s="1232">
        <v>34.0</v>
      </c>
      <c r="C57" s="1233">
        <v>8.0</v>
      </c>
      <c r="D57" s="1233">
        <v>1.0</v>
      </c>
      <c r="E57" s="1234">
        <v>0.029</v>
      </c>
      <c r="F57" s="1233">
        <v>1.0</v>
      </c>
      <c r="G57" s="1234">
        <v>0.029</v>
      </c>
      <c r="H57" s="1233">
        <v>14.0</v>
      </c>
      <c r="I57" s="1233">
        <v>9.0</v>
      </c>
      <c r="J57" s="1234">
        <v>0.643</v>
      </c>
      <c r="K57" s="1233">
        <v>1.0</v>
      </c>
      <c r="L57" s="1234">
        <v>0.029</v>
      </c>
      <c r="M57" s="1233">
        <v>3.0</v>
      </c>
      <c r="N57" s="1233">
        <v>5.0</v>
      </c>
      <c r="O57" s="1233">
        <v>3.0</v>
      </c>
      <c r="P57" s="1233">
        <v>4.0</v>
      </c>
      <c r="Q57" s="1235"/>
      <c r="R57" s="1229">
        <f t="shared" si="1"/>
        <v>7</v>
      </c>
      <c r="S57" s="1230"/>
      <c r="T57" s="1230"/>
      <c r="U57" s="1230"/>
      <c r="V57" s="1230"/>
      <c r="W57" s="1230"/>
      <c r="X57" s="1230"/>
      <c r="Y57" s="1230"/>
      <c r="Z57" s="1230"/>
      <c r="AA57" s="1230"/>
      <c r="AB57" s="1230"/>
      <c r="AC57" s="1230"/>
      <c r="AD57" s="1230"/>
      <c r="AE57" s="1230"/>
      <c r="AF57" s="1230"/>
      <c r="AG57" s="1230"/>
      <c r="AH57" s="1230"/>
      <c r="AI57" s="1230"/>
    </row>
    <row r="58">
      <c r="A58" s="1231" t="s">
        <v>3987</v>
      </c>
      <c r="B58" s="1232">
        <v>13.0</v>
      </c>
      <c r="C58" s="1233">
        <v>3.0</v>
      </c>
      <c r="D58" s="1233">
        <v>3.0</v>
      </c>
      <c r="E58" s="1234">
        <v>0.231</v>
      </c>
      <c r="F58" s="1233">
        <v>1.0</v>
      </c>
      <c r="G58" s="1234">
        <v>0.077</v>
      </c>
      <c r="H58" s="1233">
        <v>1.0</v>
      </c>
      <c r="I58" s="1233">
        <v>1.0</v>
      </c>
      <c r="J58" s="1234">
        <v>1.0</v>
      </c>
      <c r="K58" s="1233">
        <v>0.0</v>
      </c>
      <c r="L58" s="1234">
        <v>0.0</v>
      </c>
      <c r="M58" s="1233">
        <v>1.0</v>
      </c>
      <c r="N58" s="1233">
        <v>2.0</v>
      </c>
      <c r="O58" s="1233">
        <v>1.0</v>
      </c>
      <c r="P58" s="1233">
        <v>7.0</v>
      </c>
      <c r="Q58" s="1235"/>
      <c r="R58" s="1229">
        <f t="shared" si="1"/>
        <v>8</v>
      </c>
      <c r="S58" s="1230"/>
      <c r="T58" s="1230"/>
      <c r="U58" s="1230"/>
      <c r="V58" s="1230"/>
      <c r="W58" s="1230"/>
      <c r="X58" s="1230"/>
      <c r="Y58" s="1230"/>
      <c r="Z58" s="1230"/>
      <c r="AA58" s="1230"/>
      <c r="AB58" s="1230"/>
      <c r="AC58" s="1230"/>
      <c r="AD58" s="1230"/>
      <c r="AE58" s="1230"/>
      <c r="AF58" s="1230"/>
      <c r="AG58" s="1230"/>
      <c r="AH58" s="1230"/>
      <c r="AI58" s="1230"/>
    </row>
    <row r="59">
      <c r="A59" s="1231" t="s">
        <v>3988</v>
      </c>
      <c r="B59" s="1232">
        <v>38.0</v>
      </c>
      <c r="C59" s="1233">
        <v>22.0</v>
      </c>
      <c r="D59" s="1233">
        <v>2.0</v>
      </c>
      <c r="E59" s="1234">
        <v>0.053</v>
      </c>
      <c r="F59" s="1233">
        <v>2.0</v>
      </c>
      <c r="G59" s="1234">
        <v>0.053</v>
      </c>
      <c r="H59" s="1233">
        <v>14.0</v>
      </c>
      <c r="I59" s="1233">
        <v>12.0</v>
      </c>
      <c r="J59" s="1234">
        <v>0.857</v>
      </c>
      <c r="K59" s="1233">
        <v>1.0</v>
      </c>
      <c r="L59" s="1234">
        <v>0.026</v>
      </c>
      <c r="M59" s="1233">
        <v>1.0</v>
      </c>
      <c r="N59" s="1233">
        <v>1.0</v>
      </c>
      <c r="O59" s="1233">
        <v>10.0</v>
      </c>
      <c r="P59" s="1233">
        <v>6.0</v>
      </c>
      <c r="Q59" s="1235"/>
      <c r="R59" s="1229">
        <f t="shared" si="1"/>
        <v>16</v>
      </c>
      <c r="S59" s="1230"/>
      <c r="T59" s="1230"/>
      <c r="U59" s="1230"/>
      <c r="V59" s="1230"/>
      <c r="W59" s="1230"/>
      <c r="X59" s="1230"/>
      <c r="Y59" s="1230"/>
      <c r="Z59" s="1230"/>
      <c r="AA59" s="1230"/>
      <c r="AB59" s="1230"/>
      <c r="AC59" s="1230"/>
      <c r="AD59" s="1230"/>
      <c r="AE59" s="1230"/>
      <c r="AF59" s="1230"/>
      <c r="AG59" s="1230"/>
      <c r="AH59" s="1230"/>
      <c r="AI59" s="1230"/>
    </row>
    <row r="60">
      <c r="A60" s="1231" t="s">
        <v>3989</v>
      </c>
      <c r="B60" s="1232">
        <v>22.0</v>
      </c>
      <c r="C60" s="1233">
        <v>12.0</v>
      </c>
      <c r="D60" s="1233">
        <v>1.0</v>
      </c>
      <c r="E60" s="1234">
        <v>0.045</v>
      </c>
      <c r="F60" s="1233">
        <v>1.0</v>
      </c>
      <c r="G60" s="1234">
        <v>0.045</v>
      </c>
      <c r="H60" s="1233">
        <v>4.0</v>
      </c>
      <c r="I60" s="1233">
        <v>3.0</v>
      </c>
      <c r="J60" s="1234">
        <v>0.75</v>
      </c>
      <c r="K60" s="1233">
        <v>0.0</v>
      </c>
      <c r="L60" s="1234">
        <v>0.0</v>
      </c>
      <c r="M60" s="1233">
        <v>0.0</v>
      </c>
      <c r="N60" s="1233">
        <v>0.0</v>
      </c>
      <c r="O60" s="1233">
        <v>9.0</v>
      </c>
      <c r="P60" s="1233">
        <v>16.0</v>
      </c>
      <c r="Q60" s="1235"/>
      <c r="R60" s="1229">
        <f t="shared" si="1"/>
        <v>25</v>
      </c>
      <c r="S60" s="1230"/>
      <c r="T60" s="1230"/>
      <c r="U60" s="1230"/>
      <c r="V60" s="1230"/>
      <c r="W60" s="1230"/>
      <c r="X60" s="1230"/>
      <c r="Y60" s="1230"/>
      <c r="Z60" s="1230"/>
      <c r="AA60" s="1230"/>
      <c r="AB60" s="1230"/>
      <c r="AC60" s="1230"/>
      <c r="AD60" s="1230"/>
      <c r="AE60" s="1230"/>
      <c r="AF60" s="1230"/>
      <c r="AG60" s="1230"/>
      <c r="AH60" s="1230"/>
      <c r="AI60" s="1230"/>
    </row>
    <row r="61">
      <c r="A61" s="1231" t="s">
        <v>3990</v>
      </c>
      <c r="B61" s="1232">
        <v>0.0</v>
      </c>
      <c r="C61" s="1233">
        <v>0.0</v>
      </c>
      <c r="D61" s="1233">
        <v>0.0</v>
      </c>
      <c r="E61" s="1234">
        <v>0.0</v>
      </c>
      <c r="F61" s="1233">
        <v>0.0</v>
      </c>
      <c r="G61" s="1234">
        <v>0.0</v>
      </c>
      <c r="H61" s="1233">
        <v>0.0</v>
      </c>
      <c r="I61" s="1233">
        <v>0.0</v>
      </c>
      <c r="J61" s="1234">
        <v>0.0</v>
      </c>
      <c r="K61" s="1233">
        <v>0.0</v>
      </c>
      <c r="L61" s="1234">
        <v>0.0</v>
      </c>
      <c r="M61" s="1233">
        <v>0.0</v>
      </c>
      <c r="N61" s="1233">
        <v>0.0</v>
      </c>
      <c r="O61" s="1233">
        <v>2.0</v>
      </c>
      <c r="P61" s="1233">
        <v>10.0</v>
      </c>
      <c r="Q61" s="1235"/>
      <c r="R61" s="1229">
        <f t="shared" si="1"/>
        <v>12</v>
      </c>
      <c r="S61" s="1230"/>
      <c r="T61" s="1230"/>
      <c r="U61" s="1230"/>
      <c r="V61" s="1230"/>
      <c r="W61" s="1230"/>
      <c r="X61" s="1230"/>
      <c r="Y61" s="1230"/>
      <c r="Z61" s="1230"/>
      <c r="AA61" s="1230"/>
      <c r="AB61" s="1230"/>
      <c r="AC61" s="1230"/>
      <c r="AD61" s="1230"/>
      <c r="AE61" s="1230"/>
      <c r="AF61" s="1230"/>
      <c r="AG61" s="1230"/>
      <c r="AH61" s="1230"/>
      <c r="AI61" s="1230"/>
    </row>
    <row r="62">
      <c r="A62" s="1231" t="s">
        <v>3991</v>
      </c>
      <c r="B62" s="1232">
        <v>55.0</v>
      </c>
      <c r="C62" s="1233">
        <v>27.0</v>
      </c>
      <c r="D62" s="1233">
        <v>3.0</v>
      </c>
      <c r="E62" s="1234">
        <v>0.055</v>
      </c>
      <c r="F62" s="1233">
        <v>3.0</v>
      </c>
      <c r="G62" s="1234">
        <v>0.055</v>
      </c>
      <c r="H62" s="1233">
        <v>19.0</v>
      </c>
      <c r="I62" s="1233">
        <v>12.0</v>
      </c>
      <c r="J62" s="1234">
        <v>0.632</v>
      </c>
      <c r="K62" s="1233">
        <v>0.0</v>
      </c>
      <c r="L62" s="1234">
        <v>0.0</v>
      </c>
      <c r="M62" s="1233">
        <v>8.0</v>
      </c>
      <c r="N62" s="1233">
        <v>13.0</v>
      </c>
      <c r="O62" s="1233">
        <v>16.0</v>
      </c>
      <c r="P62" s="1233">
        <v>26.0</v>
      </c>
      <c r="Q62" s="1235"/>
      <c r="R62" s="1229">
        <f t="shared" si="1"/>
        <v>42</v>
      </c>
      <c r="S62" s="1230"/>
      <c r="T62" s="1230"/>
      <c r="U62" s="1230"/>
      <c r="V62" s="1230"/>
      <c r="W62" s="1230"/>
      <c r="X62" s="1230"/>
      <c r="Y62" s="1230"/>
      <c r="Z62" s="1230"/>
      <c r="AA62" s="1230"/>
      <c r="AB62" s="1230"/>
      <c r="AC62" s="1230"/>
      <c r="AD62" s="1230"/>
      <c r="AE62" s="1230"/>
      <c r="AF62" s="1230"/>
      <c r="AG62" s="1230"/>
      <c r="AH62" s="1230"/>
      <c r="AI62" s="1230"/>
    </row>
    <row r="63">
      <c r="A63" s="1236" t="s">
        <v>3992</v>
      </c>
      <c r="B63" s="1232">
        <v>60.0</v>
      </c>
      <c r="C63" s="1233">
        <v>16.0</v>
      </c>
      <c r="D63" s="1233">
        <v>0.0</v>
      </c>
      <c r="E63" s="1234">
        <v>0.0</v>
      </c>
      <c r="F63" s="1233">
        <v>2.0</v>
      </c>
      <c r="G63" s="1234">
        <v>0.033</v>
      </c>
      <c r="H63" s="1233">
        <v>21.0</v>
      </c>
      <c r="I63" s="1233">
        <v>21.0</v>
      </c>
      <c r="J63" s="1234">
        <v>1.0</v>
      </c>
      <c r="K63" s="1233">
        <v>3.0</v>
      </c>
      <c r="L63" s="1234">
        <v>0.05</v>
      </c>
      <c r="M63" s="1233">
        <v>6.0</v>
      </c>
      <c r="N63" s="1233">
        <v>12.0</v>
      </c>
      <c r="O63" s="1233">
        <v>5.0</v>
      </c>
      <c r="P63" s="1233">
        <v>15.0</v>
      </c>
      <c r="Q63" s="1235"/>
      <c r="R63" s="1229">
        <f t="shared" si="1"/>
        <v>20</v>
      </c>
      <c r="S63" s="1230"/>
      <c r="T63" s="1230"/>
      <c r="U63" s="1230"/>
      <c r="V63" s="1230"/>
      <c r="W63" s="1230"/>
      <c r="X63" s="1230"/>
      <c r="Y63" s="1230"/>
      <c r="Z63" s="1230"/>
      <c r="AA63" s="1230"/>
      <c r="AB63" s="1230"/>
      <c r="AC63" s="1230"/>
      <c r="AD63" s="1230"/>
      <c r="AE63" s="1230"/>
      <c r="AF63" s="1230"/>
      <c r="AG63" s="1230"/>
      <c r="AH63" s="1230"/>
      <c r="AI63" s="1230"/>
    </row>
    <row r="64">
      <c r="A64" s="1231" t="s">
        <v>3993</v>
      </c>
      <c r="B64" s="1232">
        <v>57.0</v>
      </c>
      <c r="C64" s="1233">
        <v>28.0</v>
      </c>
      <c r="D64" s="1233">
        <v>0.0</v>
      </c>
      <c r="E64" s="1234">
        <v>0.0</v>
      </c>
      <c r="F64" s="1233">
        <v>1.0</v>
      </c>
      <c r="G64" s="1234">
        <v>0.018</v>
      </c>
      <c r="H64" s="1233">
        <v>23.0</v>
      </c>
      <c r="I64" s="1233">
        <v>18.0</v>
      </c>
      <c r="J64" s="1234">
        <v>0.783</v>
      </c>
      <c r="K64" s="1233">
        <v>0.0</v>
      </c>
      <c r="L64" s="1234">
        <v>0.0</v>
      </c>
      <c r="M64" s="1233">
        <v>2.0</v>
      </c>
      <c r="N64" s="1233">
        <v>2.0</v>
      </c>
      <c r="O64" s="1233">
        <v>5.0</v>
      </c>
      <c r="P64" s="1233">
        <v>9.0</v>
      </c>
      <c r="Q64" s="1235"/>
      <c r="R64" s="1229">
        <f t="shared" si="1"/>
        <v>14</v>
      </c>
      <c r="S64" s="1230"/>
      <c r="T64" s="1230"/>
      <c r="U64" s="1230"/>
      <c r="V64" s="1230"/>
      <c r="W64" s="1230"/>
      <c r="X64" s="1230"/>
      <c r="Y64" s="1230"/>
      <c r="Z64" s="1230"/>
      <c r="AA64" s="1230"/>
      <c r="AB64" s="1230"/>
      <c r="AC64" s="1230"/>
      <c r="AD64" s="1230"/>
      <c r="AE64" s="1230"/>
      <c r="AF64" s="1230"/>
      <c r="AG64" s="1230"/>
      <c r="AH64" s="1230"/>
      <c r="AI64" s="1230"/>
    </row>
    <row r="65">
      <c r="A65" s="1231" t="s">
        <v>3994</v>
      </c>
      <c r="B65" s="1232">
        <v>178.0</v>
      </c>
      <c r="C65" s="1233">
        <v>117.0</v>
      </c>
      <c r="D65" s="1233">
        <v>12.0</v>
      </c>
      <c r="E65" s="1234">
        <v>0.067</v>
      </c>
      <c r="F65" s="1233">
        <v>10.0</v>
      </c>
      <c r="G65" s="1234">
        <v>0.056</v>
      </c>
      <c r="H65" s="1233">
        <v>39.0</v>
      </c>
      <c r="I65" s="1233">
        <v>31.0</v>
      </c>
      <c r="J65" s="1234">
        <v>0.795</v>
      </c>
      <c r="K65" s="1233">
        <v>0.0</v>
      </c>
      <c r="L65" s="1234">
        <v>0.0</v>
      </c>
      <c r="M65" s="1233">
        <v>3.0</v>
      </c>
      <c r="N65" s="1233">
        <v>4.0</v>
      </c>
      <c r="O65" s="1233">
        <v>26.0</v>
      </c>
      <c r="P65" s="1233">
        <v>24.0</v>
      </c>
      <c r="Q65" s="1235"/>
      <c r="R65" s="1229">
        <f t="shared" si="1"/>
        <v>50</v>
      </c>
      <c r="S65" s="1230"/>
      <c r="T65" s="1230"/>
      <c r="U65" s="1230"/>
      <c r="V65" s="1230"/>
      <c r="W65" s="1230"/>
      <c r="X65" s="1230"/>
      <c r="Y65" s="1230"/>
      <c r="Z65" s="1230"/>
      <c r="AA65" s="1230"/>
      <c r="AB65" s="1230"/>
      <c r="AC65" s="1230"/>
      <c r="AD65" s="1230"/>
      <c r="AE65" s="1230"/>
      <c r="AF65" s="1230"/>
      <c r="AG65" s="1230"/>
      <c r="AH65" s="1230"/>
      <c r="AI65" s="1230"/>
    </row>
    <row r="66">
      <c r="A66" s="1231" t="s">
        <v>3995</v>
      </c>
      <c r="B66" s="1232">
        <v>44.0</v>
      </c>
      <c r="C66" s="1233">
        <v>14.0</v>
      </c>
      <c r="D66" s="1233">
        <v>2.0</v>
      </c>
      <c r="E66" s="1234">
        <v>0.045</v>
      </c>
      <c r="F66" s="1233">
        <v>1.0</v>
      </c>
      <c r="G66" s="1234">
        <v>0.023</v>
      </c>
      <c r="H66" s="1233">
        <v>19.0</v>
      </c>
      <c r="I66" s="1233">
        <v>15.0</v>
      </c>
      <c r="J66" s="1234">
        <v>0.789</v>
      </c>
      <c r="K66" s="1233">
        <v>0.0</v>
      </c>
      <c r="L66" s="1234">
        <v>0.0</v>
      </c>
      <c r="M66" s="1233">
        <v>1.0</v>
      </c>
      <c r="N66" s="1233">
        <v>1.0</v>
      </c>
      <c r="O66" s="1233">
        <v>5.0</v>
      </c>
      <c r="P66" s="1233">
        <v>7.0</v>
      </c>
      <c r="Q66" s="1235"/>
      <c r="R66" s="1229">
        <f t="shared" si="1"/>
        <v>12</v>
      </c>
      <c r="S66" s="1230"/>
      <c r="T66" s="1230"/>
      <c r="U66" s="1230"/>
      <c r="V66" s="1230"/>
      <c r="W66" s="1230"/>
      <c r="X66" s="1230"/>
      <c r="Y66" s="1230"/>
      <c r="Z66" s="1230"/>
      <c r="AA66" s="1230"/>
      <c r="AB66" s="1230"/>
      <c r="AC66" s="1230"/>
      <c r="AD66" s="1230"/>
      <c r="AE66" s="1230"/>
      <c r="AF66" s="1230"/>
      <c r="AG66" s="1230"/>
      <c r="AH66" s="1230"/>
      <c r="AI66" s="1230"/>
    </row>
    <row r="67">
      <c r="A67" s="1231" t="s">
        <v>3996</v>
      </c>
      <c r="B67" s="1232">
        <v>91.0</v>
      </c>
      <c r="C67" s="1233">
        <v>38.0</v>
      </c>
      <c r="D67" s="1233">
        <v>0.0</v>
      </c>
      <c r="E67" s="1234">
        <v>0.0</v>
      </c>
      <c r="F67" s="1233">
        <v>1.0</v>
      </c>
      <c r="G67" s="1234">
        <v>0.011</v>
      </c>
      <c r="H67" s="1233">
        <v>35.0</v>
      </c>
      <c r="I67" s="1233">
        <v>26.0</v>
      </c>
      <c r="J67" s="1234">
        <v>0.743</v>
      </c>
      <c r="K67" s="1233">
        <v>1.0</v>
      </c>
      <c r="L67" s="1234">
        <v>0.011</v>
      </c>
      <c r="M67" s="1233">
        <v>1.0</v>
      </c>
      <c r="N67" s="1233">
        <v>1.0</v>
      </c>
      <c r="O67" s="1233">
        <v>10.0</v>
      </c>
      <c r="P67" s="1233">
        <v>32.0</v>
      </c>
      <c r="Q67" s="1235"/>
      <c r="R67" s="1229">
        <f t="shared" si="1"/>
        <v>42</v>
      </c>
      <c r="S67" s="1230"/>
      <c r="T67" s="1230"/>
      <c r="U67" s="1230"/>
      <c r="V67" s="1230"/>
      <c r="W67" s="1230"/>
      <c r="X67" s="1230"/>
      <c r="Y67" s="1230"/>
      <c r="Z67" s="1230"/>
      <c r="AA67" s="1230"/>
      <c r="AB67" s="1230"/>
      <c r="AC67" s="1230"/>
      <c r="AD67" s="1230"/>
      <c r="AE67" s="1230"/>
      <c r="AF67" s="1230"/>
      <c r="AG67" s="1230"/>
      <c r="AH67" s="1230"/>
      <c r="AI67" s="1230"/>
    </row>
    <row r="68">
      <c r="A68" s="1231" t="s">
        <v>3997</v>
      </c>
      <c r="B68" s="1232">
        <v>51.0</v>
      </c>
      <c r="C68" s="1233">
        <v>27.0</v>
      </c>
      <c r="D68" s="1233">
        <v>8.0</v>
      </c>
      <c r="E68" s="1234">
        <v>0.157</v>
      </c>
      <c r="F68" s="1233">
        <v>1.0</v>
      </c>
      <c r="G68" s="1234">
        <v>0.02</v>
      </c>
      <c r="H68" s="1233">
        <v>15.0</v>
      </c>
      <c r="I68" s="1233">
        <v>12.0</v>
      </c>
      <c r="J68" s="1234">
        <v>0.8</v>
      </c>
      <c r="K68" s="1233">
        <v>0.0</v>
      </c>
      <c r="L68" s="1234">
        <v>0.0</v>
      </c>
      <c r="M68" s="1233">
        <v>1.0</v>
      </c>
      <c r="N68" s="1233">
        <v>1.0</v>
      </c>
      <c r="O68" s="1233">
        <v>10.0</v>
      </c>
      <c r="P68" s="1233">
        <v>13.0</v>
      </c>
      <c r="Q68" s="1235"/>
      <c r="R68" s="1229">
        <f t="shared" si="1"/>
        <v>23</v>
      </c>
      <c r="S68" s="1230"/>
      <c r="T68" s="1230"/>
      <c r="U68" s="1230"/>
      <c r="V68" s="1230"/>
      <c r="W68" s="1230"/>
      <c r="X68" s="1230"/>
      <c r="Y68" s="1230"/>
      <c r="Z68" s="1230"/>
      <c r="AA68" s="1230"/>
      <c r="AB68" s="1230"/>
      <c r="AC68" s="1230"/>
      <c r="AD68" s="1230"/>
      <c r="AE68" s="1230"/>
      <c r="AF68" s="1230"/>
      <c r="AG68" s="1230"/>
      <c r="AH68" s="1230"/>
      <c r="AI68" s="1230"/>
    </row>
    <row r="69">
      <c r="A69" s="1231" t="s">
        <v>3998</v>
      </c>
      <c r="B69" s="1232">
        <v>61.0</v>
      </c>
      <c r="C69" s="1233">
        <v>14.0</v>
      </c>
      <c r="D69" s="1233">
        <v>1.0</v>
      </c>
      <c r="E69" s="1234">
        <v>0.016</v>
      </c>
      <c r="F69" s="1233">
        <v>0.0</v>
      </c>
      <c r="G69" s="1234">
        <v>0.0</v>
      </c>
      <c r="H69" s="1233">
        <v>15.0</v>
      </c>
      <c r="I69" s="1233">
        <v>12.0</v>
      </c>
      <c r="J69" s="1234">
        <v>0.8</v>
      </c>
      <c r="K69" s="1233">
        <v>0.0</v>
      </c>
      <c r="L69" s="1234">
        <v>0.0</v>
      </c>
      <c r="M69" s="1233">
        <v>0.0</v>
      </c>
      <c r="N69" s="1233">
        <v>0.0</v>
      </c>
      <c r="O69" s="1233">
        <v>15.0</v>
      </c>
      <c r="P69" s="1233">
        <v>27.0</v>
      </c>
      <c r="Q69" s="1235"/>
      <c r="R69" s="1229">
        <f t="shared" si="1"/>
        <v>42</v>
      </c>
      <c r="S69" s="1230"/>
      <c r="T69" s="1230"/>
      <c r="U69" s="1230"/>
      <c r="V69" s="1230"/>
      <c r="W69" s="1230"/>
      <c r="X69" s="1230"/>
      <c r="Y69" s="1230"/>
      <c r="Z69" s="1230"/>
      <c r="AA69" s="1230"/>
      <c r="AB69" s="1230"/>
      <c r="AC69" s="1230"/>
      <c r="AD69" s="1230"/>
      <c r="AE69" s="1230"/>
      <c r="AF69" s="1230"/>
      <c r="AG69" s="1230"/>
      <c r="AH69" s="1230"/>
      <c r="AI69" s="1230"/>
    </row>
    <row r="70">
      <c r="A70" s="1231" t="s">
        <v>3999</v>
      </c>
      <c r="B70" s="1232">
        <v>20.0</v>
      </c>
      <c r="C70" s="1233">
        <v>15.0</v>
      </c>
      <c r="D70" s="1233">
        <v>0.0</v>
      </c>
      <c r="E70" s="1234">
        <v>0.0</v>
      </c>
      <c r="F70" s="1233">
        <v>0.0</v>
      </c>
      <c r="G70" s="1234">
        <v>0.0</v>
      </c>
      <c r="H70" s="1233">
        <v>6.0</v>
      </c>
      <c r="I70" s="1233">
        <v>6.0</v>
      </c>
      <c r="J70" s="1234">
        <v>1.0</v>
      </c>
      <c r="K70" s="1233">
        <v>0.0</v>
      </c>
      <c r="L70" s="1234">
        <v>0.0</v>
      </c>
      <c r="M70" s="1233">
        <v>0.0</v>
      </c>
      <c r="N70" s="1233">
        <v>0.0</v>
      </c>
      <c r="O70" s="1233">
        <v>6.0</v>
      </c>
      <c r="P70" s="1233">
        <v>6.0</v>
      </c>
      <c r="Q70" s="1235"/>
      <c r="R70" s="1229">
        <f t="shared" si="1"/>
        <v>12</v>
      </c>
      <c r="S70" s="1230"/>
      <c r="T70" s="1230"/>
      <c r="U70" s="1230"/>
      <c r="V70" s="1230"/>
      <c r="W70" s="1230"/>
      <c r="X70" s="1230"/>
      <c r="Y70" s="1230"/>
      <c r="Z70" s="1230"/>
      <c r="AA70" s="1230"/>
      <c r="AB70" s="1230"/>
      <c r="AC70" s="1230"/>
      <c r="AD70" s="1230"/>
      <c r="AE70" s="1230"/>
      <c r="AF70" s="1230"/>
      <c r="AG70" s="1230"/>
      <c r="AH70" s="1230"/>
      <c r="AI70" s="1230"/>
    </row>
    <row r="71">
      <c r="A71" s="1231" t="s">
        <v>4000</v>
      </c>
      <c r="B71" s="1232">
        <v>87.0</v>
      </c>
      <c r="C71" s="1233">
        <v>26.0</v>
      </c>
      <c r="D71" s="1233">
        <v>2.0</v>
      </c>
      <c r="E71" s="1234">
        <v>0.023</v>
      </c>
      <c r="F71" s="1233">
        <v>1.0</v>
      </c>
      <c r="G71" s="1234">
        <v>0.011</v>
      </c>
      <c r="H71" s="1233">
        <v>25.0</v>
      </c>
      <c r="I71" s="1233">
        <v>24.0</v>
      </c>
      <c r="J71" s="1234">
        <v>0.96</v>
      </c>
      <c r="K71" s="1233">
        <v>5.0</v>
      </c>
      <c r="L71" s="1234">
        <v>0.057</v>
      </c>
      <c r="M71" s="1233">
        <v>8.0</v>
      </c>
      <c r="N71" s="1233">
        <v>16.0</v>
      </c>
      <c r="O71" s="1233">
        <v>13.0</v>
      </c>
      <c r="P71" s="1233">
        <v>37.0</v>
      </c>
      <c r="Q71" s="1235"/>
      <c r="R71" s="1229">
        <f t="shared" si="1"/>
        <v>50</v>
      </c>
      <c r="S71" s="1230"/>
      <c r="T71" s="1230"/>
      <c r="U71" s="1230"/>
      <c r="V71" s="1230"/>
      <c r="W71" s="1230"/>
      <c r="X71" s="1230"/>
      <c r="Y71" s="1230"/>
      <c r="Z71" s="1230"/>
      <c r="AA71" s="1230"/>
      <c r="AB71" s="1230"/>
      <c r="AC71" s="1230"/>
      <c r="AD71" s="1230"/>
      <c r="AE71" s="1230"/>
      <c r="AF71" s="1230"/>
      <c r="AG71" s="1230"/>
      <c r="AH71" s="1230"/>
      <c r="AI71" s="1230"/>
    </row>
    <row r="72">
      <c r="A72" s="1231" t="s">
        <v>4001</v>
      </c>
      <c r="B72" s="1232">
        <v>62.0</v>
      </c>
      <c r="C72" s="1233">
        <v>8.0</v>
      </c>
      <c r="D72" s="1233">
        <v>1.0</v>
      </c>
      <c r="E72" s="1234">
        <v>0.016</v>
      </c>
      <c r="F72" s="1233">
        <v>5.0</v>
      </c>
      <c r="G72" s="1234">
        <v>0.081</v>
      </c>
      <c r="H72" s="1233">
        <v>26.0</v>
      </c>
      <c r="I72" s="1233">
        <v>15.0</v>
      </c>
      <c r="J72" s="1234">
        <v>0.577</v>
      </c>
      <c r="K72" s="1233">
        <v>0.0</v>
      </c>
      <c r="L72" s="1234">
        <v>0.0</v>
      </c>
      <c r="M72" s="1233">
        <v>0.0</v>
      </c>
      <c r="N72" s="1233">
        <v>0.0</v>
      </c>
      <c r="O72" s="1233">
        <v>23.0</v>
      </c>
      <c r="P72" s="1233">
        <v>23.0</v>
      </c>
      <c r="Q72" s="1235"/>
      <c r="R72" s="1229">
        <f t="shared" si="1"/>
        <v>46</v>
      </c>
      <c r="S72" s="1230"/>
      <c r="T72" s="1230"/>
      <c r="U72" s="1230"/>
      <c r="V72" s="1230"/>
      <c r="W72" s="1230"/>
      <c r="X72" s="1230"/>
      <c r="Y72" s="1230"/>
      <c r="Z72" s="1230"/>
      <c r="AA72" s="1230"/>
      <c r="AB72" s="1230"/>
      <c r="AC72" s="1230"/>
      <c r="AD72" s="1230"/>
      <c r="AE72" s="1230"/>
      <c r="AF72" s="1230"/>
      <c r="AG72" s="1230"/>
      <c r="AH72" s="1230"/>
      <c r="AI72" s="1230"/>
    </row>
    <row r="73">
      <c r="A73" s="1231" t="s">
        <v>4002</v>
      </c>
      <c r="B73" s="1232">
        <v>66.0</v>
      </c>
      <c r="C73" s="1233">
        <v>21.0</v>
      </c>
      <c r="D73" s="1233">
        <v>4.0</v>
      </c>
      <c r="E73" s="1234">
        <v>0.061</v>
      </c>
      <c r="F73" s="1233">
        <v>4.0</v>
      </c>
      <c r="G73" s="1234">
        <v>0.061</v>
      </c>
      <c r="H73" s="1233">
        <v>20.0</v>
      </c>
      <c r="I73" s="1233">
        <v>15.0</v>
      </c>
      <c r="J73" s="1234">
        <v>0.75</v>
      </c>
      <c r="K73" s="1233">
        <v>0.0</v>
      </c>
      <c r="L73" s="1234">
        <v>0.0</v>
      </c>
      <c r="M73" s="1233">
        <v>11.0</v>
      </c>
      <c r="N73" s="1233">
        <v>23.0</v>
      </c>
      <c r="O73" s="1233">
        <v>38.0</v>
      </c>
      <c r="P73" s="1233">
        <v>40.0</v>
      </c>
      <c r="Q73" s="1235"/>
      <c r="R73" s="1229">
        <f t="shared" si="1"/>
        <v>78</v>
      </c>
      <c r="S73" s="1230"/>
      <c r="T73" s="1230"/>
      <c r="U73" s="1230"/>
      <c r="V73" s="1230"/>
      <c r="W73" s="1230"/>
      <c r="X73" s="1230"/>
      <c r="Y73" s="1230"/>
      <c r="Z73" s="1230"/>
      <c r="AA73" s="1230"/>
      <c r="AB73" s="1230"/>
      <c r="AC73" s="1230"/>
      <c r="AD73" s="1230"/>
      <c r="AE73" s="1230"/>
      <c r="AF73" s="1230"/>
      <c r="AG73" s="1230"/>
      <c r="AH73" s="1230"/>
      <c r="AI73" s="1230"/>
    </row>
    <row r="74">
      <c r="A74" s="1231" t="s">
        <v>4003</v>
      </c>
      <c r="B74" s="1232">
        <v>1498.0</v>
      </c>
      <c r="C74" s="1233">
        <v>563.0</v>
      </c>
      <c r="D74" s="1233">
        <v>88.0</v>
      </c>
      <c r="E74" s="1234">
        <v>0.059</v>
      </c>
      <c r="F74" s="1233">
        <v>53.0</v>
      </c>
      <c r="G74" s="1234">
        <v>0.035</v>
      </c>
      <c r="H74" s="1233">
        <v>496.0</v>
      </c>
      <c r="I74" s="1233">
        <v>309.0</v>
      </c>
      <c r="J74" s="1234">
        <v>0.623</v>
      </c>
      <c r="K74" s="1233">
        <v>12.0</v>
      </c>
      <c r="L74" s="1234">
        <v>0.008</v>
      </c>
      <c r="M74" s="1233">
        <v>158.0</v>
      </c>
      <c r="N74" s="1233">
        <v>297.0</v>
      </c>
      <c r="O74" s="1233">
        <v>399.0</v>
      </c>
      <c r="P74" s="1233">
        <v>483.0</v>
      </c>
      <c r="Q74" s="1235"/>
      <c r="R74" s="1229">
        <f t="shared" si="1"/>
        <v>882</v>
      </c>
      <c r="S74" s="1230"/>
      <c r="T74" s="1230"/>
      <c r="U74" s="1230"/>
      <c r="V74" s="1230"/>
      <c r="W74" s="1230"/>
      <c r="X74" s="1230"/>
      <c r="Y74" s="1230"/>
      <c r="Z74" s="1230"/>
      <c r="AA74" s="1230"/>
      <c r="AB74" s="1230"/>
      <c r="AC74" s="1230"/>
      <c r="AD74" s="1230"/>
      <c r="AE74" s="1230"/>
      <c r="AF74" s="1230"/>
      <c r="AG74" s="1230"/>
      <c r="AH74" s="1230"/>
      <c r="AI74" s="1230"/>
    </row>
    <row r="75">
      <c r="A75" s="1231" t="s">
        <v>4004</v>
      </c>
      <c r="B75" s="1232">
        <v>20.0</v>
      </c>
      <c r="C75" s="1233">
        <v>6.0</v>
      </c>
      <c r="D75" s="1233">
        <v>0.0</v>
      </c>
      <c r="E75" s="1234">
        <v>0.0</v>
      </c>
      <c r="F75" s="1233">
        <v>0.0</v>
      </c>
      <c r="G75" s="1234">
        <v>0.0</v>
      </c>
      <c r="H75" s="1233">
        <v>8.0</v>
      </c>
      <c r="I75" s="1233">
        <v>8.0</v>
      </c>
      <c r="J75" s="1234">
        <v>1.0</v>
      </c>
      <c r="K75" s="1233">
        <v>0.0</v>
      </c>
      <c r="L75" s="1234">
        <v>0.0</v>
      </c>
      <c r="M75" s="1233">
        <v>2.0</v>
      </c>
      <c r="N75" s="1233">
        <v>6.0</v>
      </c>
      <c r="O75" s="1233">
        <v>1.0</v>
      </c>
      <c r="P75" s="1233">
        <v>6.0</v>
      </c>
      <c r="Q75" s="1235"/>
      <c r="R75" s="1229">
        <f t="shared" si="1"/>
        <v>7</v>
      </c>
      <c r="S75" s="1230"/>
      <c r="T75" s="1230"/>
      <c r="U75" s="1230"/>
      <c r="V75" s="1230"/>
      <c r="W75" s="1230"/>
      <c r="X75" s="1230"/>
      <c r="Y75" s="1230"/>
      <c r="Z75" s="1230"/>
      <c r="AA75" s="1230"/>
      <c r="AB75" s="1230"/>
      <c r="AC75" s="1230"/>
      <c r="AD75" s="1230"/>
      <c r="AE75" s="1230"/>
      <c r="AF75" s="1230"/>
      <c r="AG75" s="1230"/>
      <c r="AH75" s="1230"/>
      <c r="AI75" s="1230"/>
    </row>
    <row r="76">
      <c r="A76" s="1231" t="s">
        <v>4005</v>
      </c>
      <c r="B76" s="1232">
        <v>102.0</v>
      </c>
      <c r="C76" s="1233">
        <v>30.0</v>
      </c>
      <c r="D76" s="1233">
        <v>4.0</v>
      </c>
      <c r="E76" s="1234">
        <v>0.039</v>
      </c>
      <c r="F76" s="1233">
        <v>4.0</v>
      </c>
      <c r="G76" s="1234">
        <v>0.039</v>
      </c>
      <c r="H76" s="1233">
        <v>37.0</v>
      </c>
      <c r="I76" s="1233">
        <v>19.0</v>
      </c>
      <c r="J76" s="1234">
        <v>0.514</v>
      </c>
      <c r="K76" s="1233">
        <v>1.0</v>
      </c>
      <c r="L76" s="1234">
        <v>0.01</v>
      </c>
      <c r="M76" s="1233">
        <v>4.0</v>
      </c>
      <c r="N76" s="1233">
        <v>8.0</v>
      </c>
      <c r="O76" s="1233">
        <v>30.0</v>
      </c>
      <c r="P76" s="1233">
        <v>50.0</v>
      </c>
      <c r="Q76" s="1235"/>
      <c r="R76" s="1229">
        <f t="shared" si="1"/>
        <v>80</v>
      </c>
      <c r="S76" s="1230"/>
      <c r="T76" s="1230"/>
      <c r="U76" s="1230"/>
      <c r="V76" s="1230"/>
      <c r="W76" s="1230"/>
      <c r="X76" s="1230"/>
      <c r="Y76" s="1230"/>
      <c r="Z76" s="1230"/>
      <c r="AA76" s="1230"/>
      <c r="AB76" s="1230"/>
      <c r="AC76" s="1230"/>
      <c r="AD76" s="1230"/>
      <c r="AE76" s="1230"/>
      <c r="AF76" s="1230"/>
      <c r="AG76" s="1230"/>
      <c r="AH76" s="1230"/>
      <c r="AI76" s="1230"/>
    </row>
    <row r="77">
      <c r="A77" s="1231" t="s">
        <v>2664</v>
      </c>
      <c r="B77" s="1232">
        <v>31.0</v>
      </c>
      <c r="C77" s="1233">
        <v>13.0</v>
      </c>
      <c r="D77" s="1233">
        <v>3.0</v>
      </c>
      <c r="E77" s="1234">
        <v>0.097</v>
      </c>
      <c r="F77" s="1233">
        <v>2.0</v>
      </c>
      <c r="G77" s="1234">
        <v>0.065</v>
      </c>
      <c r="H77" s="1233">
        <v>9.0</v>
      </c>
      <c r="I77" s="1233">
        <v>7.0</v>
      </c>
      <c r="J77" s="1234">
        <v>0.778</v>
      </c>
      <c r="K77" s="1233">
        <v>0.0</v>
      </c>
      <c r="L77" s="1234">
        <v>0.0</v>
      </c>
      <c r="M77" s="1233">
        <v>2.0</v>
      </c>
      <c r="N77" s="1233">
        <v>3.0</v>
      </c>
      <c r="O77" s="1233">
        <v>8.0</v>
      </c>
      <c r="P77" s="1233">
        <v>16.0</v>
      </c>
      <c r="Q77" s="1235"/>
      <c r="R77" s="1229">
        <f t="shared" si="1"/>
        <v>24</v>
      </c>
      <c r="S77" s="1230"/>
      <c r="T77" s="1230"/>
      <c r="U77" s="1230"/>
      <c r="V77" s="1230"/>
      <c r="W77" s="1230"/>
      <c r="X77" s="1230"/>
      <c r="Y77" s="1230"/>
      <c r="Z77" s="1230"/>
      <c r="AA77" s="1230"/>
      <c r="AB77" s="1230"/>
      <c r="AC77" s="1230"/>
      <c r="AD77" s="1230"/>
      <c r="AE77" s="1230"/>
      <c r="AF77" s="1230"/>
      <c r="AG77" s="1230"/>
      <c r="AH77" s="1230"/>
      <c r="AI77" s="1230"/>
    </row>
    <row r="78">
      <c r="A78" s="1231" t="s">
        <v>4006</v>
      </c>
      <c r="B78" s="1232">
        <v>56.0</v>
      </c>
      <c r="C78" s="1233">
        <v>18.0</v>
      </c>
      <c r="D78" s="1233">
        <v>4.0</v>
      </c>
      <c r="E78" s="1234">
        <v>0.071</v>
      </c>
      <c r="F78" s="1233">
        <v>2.0</v>
      </c>
      <c r="G78" s="1234">
        <v>0.036</v>
      </c>
      <c r="H78" s="1233">
        <v>18.0</v>
      </c>
      <c r="I78" s="1233">
        <v>15.0</v>
      </c>
      <c r="J78" s="1234">
        <v>0.833</v>
      </c>
      <c r="K78" s="1233">
        <v>1.0</v>
      </c>
      <c r="L78" s="1234">
        <v>0.018</v>
      </c>
      <c r="M78" s="1233">
        <v>0.0</v>
      </c>
      <c r="N78" s="1233">
        <v>0.0</v>
      </c>
      <c r="O78" s="1233">
        <v>14.0</v>
      </c>
      <c r="P78" s="1233">
        <v>23.0</v>
      </c>
      <c r="Q78" s="1235"/>
      <c r="R78" s="1229">
        <f t="shared" si="1"/>
        <v>37</v>
      </c>
      <c r="S78" s="1230"/>
      <c r="T78" s="1230"/>
      <c r="U78" s="1230"/>
      <c r="V78" s="1230"/>
      <c r="W78" s="1230"/>
      <c r="X78" s="1230"/>
      <c r="Y78" s="1230"/>
      <c r="Z78" s="1230"/>
      <c r="AA78" s="1230"/>
      <c r="AB78" s="1230"/>
      <c r="AC78" s="1230"/>
      <c r="AD78" s="1230"/>
      <c r="AE78" s="1230"/>
      <c r="AF78" s="1230"/>
      <c r="AG78" s="1230"/>
      <c r="AH78" s="1230"/>
      <c r="AI78" s="1230"/>
    </row>
    <row r="79">
      <c r="A79" s="1231" t="s">
        <v>4007</v>
      </c>
      <c r="B79" s="1232">
        <v>15.0</v>
      </c>
      <c r="C79" s="1233">
        <v>1.0</v>
      </c>
      <c r="D79" s="1233">
        <v>0.0</v>
      </c>
      <c r="E79" s="1234">
        <v>0.0</v>
      </c>
      <c r="F79" s="1233">
        <v>0.0</v>
      </c>
      <c r="G79" s="1234">
        <v>0.0</v>
      </c>
      <c r="H79" s="1233">
        <v>0.0</v>
      </c>
      <c r="I79" s="1233">
        <v>0.0</v>
      </c>
      <c r="J79" s="1234">
        <v>0.0</v>
      </c>
      <c r="K79" s="1233">
        <v>0.0</v>
      </c>
      <c r="L79" s="1234">
        <v>0.0</v>
      </c>
      <c r="M79" s="1233">
        <v>0.0</v>
      </c>
      <c r="N79" s="1233">
        <v>0.0</v>
      </c>
      <c r="O79" s="1233">
        <v>6.0</v>
      </c>
      <c r="P79" s="1233">
        <v>9.0</v>
      </c>
      <c r="Q79" s="1235"/>
      <c r="R79" s="1229">
        <f t="shared" si="1"/>
        <v>15</v>
      </c>
      <c r="S79" s="1230"/>
      <c r="T79" s="1230"/>
      <c r="U79" s="1230"/>
      <c r="V79" s="1230"/>
      <c r="W79" s="1230"/>
      <c r="X79" s="1230"/>
      <c r="Y79" s="1230"/>
      <c r="Z79" s="1230"/>
      <c r="AA79" s="1230"/>
      <c r="AB79" s="1230"/>
      <c r="AC79" s="1230"/>
      <c r="AD79" s="1230"/>
      <c r="AE79" s="1230"/>
      <c r="AF79" s="1230"/>
      <c r="AG79" s="1230"/>
      <c r="AH79" s="1230"/>
      <c r="AI79" s="1230"/>
    </row>
    <row r="80">
      <c r="A80" s="1231" t="s">
        <v>3699</v>
      </c>
      <c r="B80" s="1232">
        <v>50.0</v>
      </c>
      <c r="C80" s="1233">
        <v>26.0</v>
      </c>
      <c r="D80" s="1233">
        <v>2.0</v>
      </c>
      <c r="E80" s="1234">
        <v>0.04</v>
      </c>
      <c r="F80" s="1233">
        <v>0.0</v>
      </c>
      <c r="G80" s="1234">
        <v>0.0</v>
      </c>
      <c r="H80" s="1233">
        <v>17.0</v>
      </c>
      <c r="I80" s="1233">
        <v>17.0</v>
      </c>
      <c r="J80" s="1234">
        <v>1.0</v>
      </c>
      <c r="K80" s="1233">
        <v>0.0</v>
      </c>
      <c r="L80" s="1234">
        <v>0.0</v>
      </c>
      <c r="M80" s="1233">
        <v>1.0</v>
      </c>
      <c r="N80" s="1233">
        <v>3.0</v>
      </c>
      <c r="O80" s="1233">
        <v>15.0</v>
      </c>
      <c r="P80" s="1233">
        <v>25.0</v>
      </c>
      <c r="Q80" s="1235"/>
      <c r="R80" s="1229">
        <f t="shared" si="1"/>
        <v>40</v>
      </c>
      <c r="S80" s="1230"/>
      <c r="T80" s="1230"/>
      <c r="U80" s="1230"/>
      <c r="V80" s="1230"/>
      <c r="W80" s="1230"/>
      <c r="X80" s="1230"/>
      <c r="Y80" s="1230"/>
      <c r="Z80" s="1230"/>
      <c r="AA80" s="1230"/>
      <c r="AB80" s="1230"/>
      <c r="AC80" s="1230"/>
      <c r="AD80" s="1230"/>
      <c r="AE80" s="1230"/>
      <c r="AF80" s="1230"/>
      <c r="AG80" s="1230"/>
      <c r="AH80" s="1230"/>
      <c r="AI80" s="1230"/>
    </row>
    <row r="81">
      <c r="A81" s="1231" t="s">
        <v>4008</v>
      </c>
      <c r="B81" s="1232">
        <v>31.0</v>
      </c>
      <c r="C81" s="1233">
        <v>5.0</v>
      </c>
      <c r="D81" s="1233">
        <v>1.0</v>
      </c>
      <c r="E81" s="1234">
        <v>0.032</v>
      </c>
      <c r="F81" s="1233">
        <v>2.0</v>
      </c>
      <c r="G81" s="1234">
        <v>0.065</v>
      </c>
      <c r="H81" s="1233">
        <v>11.0</v>
      </c>
      <c r="I81" s="1233">
        <v>6.0</v>
      </c>
      <c r="J81" s="1234">
        <v>0.545</v>
      </c>
      <c r="K81" s="1233">
        <v>0.0</v>
      </c>
      <c r="L81" s="1234">
        <v>0.0</v>
      </c>
      <c r="M81" s="1233">
        <v>2.0</v>
      </c>
      <c r="N81" s="1233">
        <v>3.0</v>
      </c>
      <c r="O81" s="1233">
        <v>14.0</v>
      </c>
      <c r="P81" s="1233">
        <v>9.0</v>
      </c>
      <c r="Q81" s="1235"/>
      <c r="R81" s="1229">
        <f t="shared" si="1"/>
        <v>23</v>
      </c>
      <c r="S81" s="1230"/>
      <c r="T81" s="1230"/>
      <c r="U81" s="1230"/>
      <c r="V81" s="1230"/>
      <c r="W81" s="1230"/>
      <c r="X81" s="1230"/>
      <c r="Y81" s="1230"/>
      <c r="Z81" s="1230"/>
      <c r="AA81" s="1230"/>
      <c r="AB81" s="1230"/>
      <c r="AC81" s="1230"/>
      <c r="AD81" s="1230"/>
      <c r="AE81" s="1230"/>
      <c r="AF81" s="1230"/>
      <c r="AG81" s="1230"/>
      <c r="AH81" s="1230"/>
      <c r="AI81" s="1230"/>
    </row>
    <row r="82">
      <c r="A82" s="1231" t="s">
        <v>4009</v>
      </c>
      <c r="B82" s="1232">
        <v>21.0</v>
      </c>
      <c r="C82" s="1233">
        <v>6.0</v>
      </c>
      <c r="D82" s="1233">
        <v>2.0</v>
      </c>
      <c r="E82" s="1234">
        <v>0.095</v>
      </c>
      <c r="F82" s="1233">
        <v>1.0</v>
      </c>
      <c r="G82" s="1234">
        <v>0.048</v>
      </c>
      <c r="H82" s="1233">
        <v>8.0</v>
      </c>
      <c r="I82" s="1233">
        <v>7.0</v>
      </c>
      <c r="J82" s="1234">
        <v>0.875</v>
      </c>
      <c r="K82" s="1233">
        <v>0.0</v>
      </c>
      <c r="L82" s="1234">
        <v>0.0</v>
      </c>
      <c r="M82" s="1233">
        <v>1.0</v>
      </c>
      <c r="N82" s="1233">
        <v>4.0</v>
      </c>
      <c r="O82" s="1233">
        <v>11.0</v>
      </c>
      <c r="P82" s="1233">
        <v>10.0</v>
      </c>
      <c r="Q82" s="1235"/>
      <c r="R82" s="1229">
        <f t="shared" si="1"/>
        <v>21</v>
      </c>
      <c r="S82" s="1230"/>
      <c r="T82" s="1230"/>
      <c r="U82" s="1230"/>
      <c r="V82" s="1230"/>
      <c r="W82" s="1230"/>
      <c r="X82" s="1230"/>
      <c r="Y82" s="1230"/>
      <c r="Z82" s="1230"/>
      <c r="AA82" s="1230"/>
      <c r="AB82" s="1230"/>
      <c r="AC82" s="1230"/>
      <c r="AD82" s="1230"/>
      <c r="AE82" s="1230"/>
      <c r="AF82" s="1230"/>
      <c r="AG82" s="1230"/>
      <c r="AH82" s="1230"/>
      <c r="AI82" s="1230"/>
    </row>
    <row r="83">
      <c r="A83" s="1231" t="s">
        <v>4010</v>
      </c>
      <c r="B83" s="1232">
        <v>99.0</v>
      </c>
      <c r="C83" s="1233">
        <v>26.0</v>
      </c>
      <c r="D83" s="1233">
        <v>3.0</v>
      </c>
      <c r="E83" s="1234">
        <v>0.03</v>
      </c>
      <c r="F83" s="1233">
        <v>4.0</v>
      </c>
      <c r="G83" s="1234">
        <v>0.04</v>
      </c>
      <c r="H83" s="1233">
        <v>29.0</v>
      </c>
      <c r="I83" s="1233">
        <v>28.0</v>
      </c>
      <c r="J83" s="1234">
        <v>0.966</v>
      </c>
      <c r="K83" s="1233">
        <v>0.0</v>
      </c>
      <c r="L83" s="1234">
        <v>0.0</v>
      </c>
      <c r="M83" s="1233">
        <v>2.0</v>
      </c>
      <c r="N83" s="1233">
        <v>2.0</v>
      </c>
      <c r="O83" s="1233">
        <v>36.0</v>
      </c>
      <c r="P83" s="1233">
        <v>44.0</v>
      </c>
      <c r="Q83" s="1235"/>
      <c r="R83" s="1229">
        <f t="shared" si="1"/>
        <v>80</v>
      </c>
      <c r="S83" s="1230"/>
      <c r="T83" s="1230"/>
      <c r="U83" s="1230"/>
      <c r="V83" s="1230"/>
      <c r="W83" s="1230"/>
      <c r="X83" s="1230"/>
      <c r="Y83" s="1230"/>
      <c r="Z83" s="1230"/>
      <c r="AA83" s="1230"/>
      <c r="AB83" s="1230"/>
      <c r="AC83" s="1230"/>
      <c r="AD83" s="1230"/>
      <c r="AE83" s="1230"/>
      <c r="AF83" s="1230"/>
      <c r="AG83" s="1230"/>
      <c r="AH83" s="1230"/>
      <c r="AI83" s="1230"/>
    </row>
    <row r="84">
      <c r="A84" s="1231" t="s">
        <v>4011</v>
      </c>
      <c r="B84" s="1232">
        <v>1006.0</v>
      </c>
      <c r="C84" s="1233">
        <v>408.0</v>
      </c>
      <c r="D84" s="1233">
        <v>68.0</v>
      </c>
      <c r="E84" s="1234">
        <v>0.068</v>
      </c>
      <c r="F84" s="1233">
        <v>36.0</v>
      </c>
      <c r="G84" s="1234">
        <v>0.036</v>
      </c>
      <c r="H84" s="1233">
        <v>342.0</v>
      </c>
      <c r="I84" s="1233">
        <v>188.0</v>
      </c>
      <c r="J84" s="1234">
        <v>0.55</v>
      </c>
      <c r="K84" s="1233">
        <v>10.0</v>
      </c>
      <c r="L84" s="1234">
        <v>0.01</v>
      </c>
      <c r="M84" s="1233">
        <v>126.0</v>
      </c>
      <c r="N84" s="1233">
        <v>232.0</v>
      </c>
      <c r="O84" s="1233">
        <v>238.0</v>
      </c>
      <c r="P84" s="1233">
        <v>254.0</v>
      </c>
      <c r="Q84" s="1235"/>
      <c r="R84" s="1229">
        <f t="shared" si="1"/>
        <v>492</v>
      </c>
      <c r="S84" s="1230"/>
      <c r="T84" s="1230"/>
      <c r="U84" s="1230"/>
      <c r="V84" s="1230"/>
      <c r="W84" s="1230"/>
      <c r="X84" s="1230"/>
      <c r="Y84" s="1230"/>
      <c r="Z84" s="1230"/>
      <c r="AA84" s="1230"/>
      <c r="AB84" s="1230"/>
      <c r="AC84" s="1230"/>
      <c r="AD84" s="1230"/>
      <c r="AE84" s="1230"/>
      <c r="AF84" s="1230"/>
      <c r="AG84" s="1230"/>
      <c r="AH84" s="1230"/>
      <c r="AI84" s="1230"/>
    </row>
    <row r="85">
      <c r="A85" s="1231" t="s">
        <v>2202</v>
      </c>
      <c r="B85" s="1232">
        <v>67.0</v>
      </c>
      <c r="C85" s="1233">
        <v>24.0</v>
      </c>
      <c r="D85" s="1233">
        <v>1.0</v>
      </c>
      <c r="E85" s="1234">
        <v>0.015</v>
      </c>
      <c r="F85" s="1233">
        <v>2.0</v>
      </c>
      <c r="G85" s="1234">
        <v>0.03</v>
      </c>
      <c r="H85" s="1233">
        <v>17.0</v>
      </c>
      <c r="I85" s="1233">
        <v>14.0</v>
      </c>
      <c r="J85" s="1234">
        <v>0.824</v>
      </c>
      <c r="K85" s="1233">
        <v>0.0</v>
      </c>
      <c r="L85" s="1234">
        <v>0.0</v>
      </c>
      <c r="M85" s="1233">
        <v>18.0</v>
      </c>
      <c r="N85" s="1233">
        <v>36.0</v>
      </c>
      <c r="O85" s="1233">
        <v>26.0</v>
      </c>
      <c r="P85" s="1233">
        <v>37.0</v>
      </c>
      <c r="Q85" s="1235"/>
      <c r="R85" s="1229">
        <f t="shared" si="1"/>
        <v>63</v>
      </c>
      <c r="S85" s="1230"/>
      <c r="T85" s="1230"/>
      <c r="U85" s="1230"/>
      <c r="V85" s="1230"/>
      <c r="W85" s="1230"/>
      <c r="X85" s="1230"/>
      <c r="Y85" s="1230"/>
      <c r="Z85" s="1230"/>
      <c r="AA85" s="1230"/>
      <c r="AB85" s="1230"/>
      <c r="AC85" s="1230"/>
      <c r="AD85" s="1230"/>
      <c r="AE85" s="1230"/>
      <c r="AF85" s="1230"/>
      <c r="AG85" s="1230"/>
      <c r="AH85" s="1230"/>
      <c r="AI85" s="1230"/>
    </row>
    <row r="86">
      <c r="A86" s="1237" t="s">
        <v>2513</v>
      </c>
      <c r="B86" s="1238">
        <v>3.0</v>
      </c>
      <c r="C86" s="1149">
        <v>2.0</v>
      </c>
      <c r="D86" s="1149">
        <v>1.0</v>
      </c>
      <c r="E86" s="1239">
        <v>0.333</v>
      </c>
      <c r="F86" s="1149">
        <v>0.0</v>
      </c>
      <c r="G86" s="1239">
        <v>0.0</v>
      </c>
      <c r="H86" s="1149">
        <v>0.0</v>
      </c>
      <c r="I86" s="1149">
        <v>0.0</v>
      </c>
      <c r="J86" s="1239">
        <v>0.0</v>
      </c>
      <c r="K86" s="1149">
        <v>0.0</v>
      </c>
      <c r="L86" s="1239">
        <v>0.0</v>
      </c>
      <c r="M86" s="1149">
        <v>4.0</v>
      </c>
      <c r="N86" s="1149">
        <v>7.0</v>
      </c>
      <c r="O86" s="1149">
        <v>0.0</v>
      </c>
      <c r="P86" s="1149">
        <v>0.0</v>
      </c>
      <c r="Q86" s="1235"/>
      <c r="R86" s="1229">
        <f t="shared" si="1"/>
        <v>0</v>
      </c>
      <c r="S86" s="1230"/>
      <c r="T86" s="1230"/>
      <c r="U86" s="1230"/>
      <c r="V86" s="1230"/>
      <c r="W86" s="1230"/>
      <c r="X86" s="1230"/>
      <c r="Y86" s="1230"/>
      <c r="Z86" s="1230"/>
      <c r="AA86" s="1230"/>
      <c r="AB86" s="1230"/>
      <c r="AC86" s="1230"/>
      <c r="AD86" s="1230"/>
      <c r="AE86" s="1230"/>
      <c r="AF86" s="1230"/>
      <c r="AG86" s="1230"/>
      <c r="AH86" s="1230"/>
      <c r="AI86" s="1230"/>
    </row>
    <row r="87">
      <c r="A87" s="1240"/>
      <c r="B87" s="1241"/>
      <c r="C87" s="1230"/>
      <c r="D87" s="1230"/>
      <c r="E87" s="1230"/>
      <c r="F87" s="1230"/>
      <c r="G87" s="1230"/>
      <c r="H87" s="1230"/>
      <c r="I87" s="1230"/>
      <c r="J87" s="1230"/>
      <c r="K87" s="1230"/>
      <c r="L87" s="1230"/>
      <c r="M87" s="1230"/>
      <c r="N87" s="1230"/>
      <c r="O87" s="1230"/>
      <c r="P87" s="1230"/>
      <c r="Q87" s="1230"/>
      <c r="R87" s="1230"/>
      <c r="S87" s="1230"/>
      <c r="T87" s="1230"/>
      <c r="U87" s="1230"/>
      <c r="V87" s="1230"/>
      <c r="W87" s="1230"/>
      <c r="X87" s="1230"/>
      <c r="Y87" s="1230"/>
      <c r="Z87" s="1230"/>
      <c r="AA87" s="1230"/>
      <c r="AB87" s="1230"/>
      <c r="AC87" s="1230"/>
      <c r="AD87" s="1230"/>
      <c r="AE87" s="1230"/>
      <c r="AF87" s="1230"/>
      <c r="AG87" s="1230"/>
      <c r="AH87" s="1230"/>
      <c r="AI87" s="1230"/>
    </row>
    <row r="88">
      <c r="A88" s="1242" t="s">
        <v>2059</v>
      </c>
      <c r="B88" s="1243">
        <v>5971.0</v>
      </c>
      <c r="C88" s="1244">
        <v>2367.0</v>
      </c>
      <c r="D88" s="1244">
        <v>386.0</v>
      </c>
      <c r="E88" s="1245">
        <v>0.065</v>
      </c>
      <c r="F88" s="1244">
        <v>218.0</v>
      </c>
      <c r="G88" s="1245">
        <v>0.037</v>
      </c>
      <c r="H88" s="1244">
        <v>2018.0</v>
      </c>
      <c r="I88" s="1244">
        <v>1399.0</v>
      </c>
      <c r="J88" s="1245">
        <v>0.693</v>
      </c>
      <c r="K88" s="1244">
        <v>79.0</v>
      </c>
      <c r="L88" s="1245">
        <v>0.013</v>
      </c>
      <c r="M88" s="1244">
        <v>450.0</v>
      </c>
      <c r="N88" s="1244">
        <v>846.0</v>
      </c>
      <c r="O88" s="1244">
        <v>1502.0</v>
      </c>
      <c r="P88" s="1244">
        <v>1817.0</v>
      </c>
      <c r="Q88" s="1235"/>
      <c r="R88" s="1246">
        <f>O88+P88</f>
        <v>3319</v>
      </c>
      <c r="S88" s="1230"/>
      <c r="T88" s="1230"/>
      <c r="U88" s="1230"/>
      <c r="V88" s="1230"/>
      <c r="W88" s="1230"/>
      <c r="X88" s="1230"/>
      <c r="Y88" s="1230"/>
      <c r="Z88" s="1230"/>
      <c r="AA88" s="1230"/>
      <c r="AB88" s="1230"/>
      <c r="AC88" s="1230"/>
      <c r="AD88" s="1230"/>
      <c r="AE88" s="1230"/>
      <c r="AF88" s="1230"/>
      <c r="AG88" s="1230"/>
      <c r="AH88" s="1230"/>
      <c r="AI88" s="1230"/>
    </row>
    <row r="89">
      <c r="A89" s="1240"/>
      <c r="B89" s="1241"/>
      <c r="C89" s="1230"/>
      <c r="D89" s="1230"/>
      <c r="E89" s="1230"/>
      <c r="F89" s="1230"/>
      <c r="G89" s="1230"/>
      <c r="H89" s="1230"/>
      <c r="I89" s="1230"/>
      <c r="J89" s="1230"/>
      <c r="K89" s="1230"/>
      <c r="L89" s="1230"/>
      <c r="M89" s="1230"/>
      <c r="N89" s="1230"/>
      <c r="O89" s="1230"/>
      <c r="P89" s="1230"/>
      <c r="Q89" s="1230"/>
      <c r="R89" s="1230"/>
      <c r="S89" s="1230"/>
      <c r="T89" s="1230"/>
      <c r="U89" s="1230"/>
      <c r="V89" s="1230"/>
      <c r="W89" s="1230"/>
      <c r="X89" s="1230"/>
      <c r="Y89" s="1230"/>
      <c r="Z89" s="1230"/>
      <c r="AA89" s="1230"/>
      <c r="AB89" s="1230"/>
      <c r="AC89" s="1230"/>
      <c r="AD89" s="1230"/>
      <c r="AE89" s="1230"/>
      <c r="AF89" s="1230"/>
      <c r="AG89" s="1230"/>
      <c r="AH89" s="1230"/>
      <c r="AI89" s="1230"/>
    </row>
    <row r="90">
      <c r="A90" s="1240"/>
      <c r="B90" s="1241"/>
      <c r="C90" s="1230"/>
      <c r="D90" s="1230"/>
      <c r="E90" s="1230"/>
      <c r="F90" s="1230"/>
      <c r="G90" s="1230"/>
      <c r="H90" s="1230"/>
      <c r="I90" s="1230"/>
      <c r="J90" s="1230"/>
      <c r="K90" s="1230"/>
      <c r="L90" s="1230"/>
      <c r="M90" s="1230"/>
      <c r="N90" s="1230"/>
      <c r="O90" s="1230"/>
      <c r="P90" s="1230"/>
      <c r="Q90" s="1230"/>
      <c r="R90" s="1230"/>
      <c r="S90" s="1230"/>
      <c r="T90" s="1230"/>
      <c r="U90" s="1230"/>
      <c r="V90" s="1230"/>
      <c r="W90" s="1230"/>
      <c r="X90" s="1230"/>
      <c r="Y90" s="1230"/>
      <c r="Z90" s="1230"/>
      <c r="AA90" s="1230"/>
      <c r="AB90" s="1230"/>
      <c r="AC90" s="1230"/>
      <c r="AD90" s="1230"/>
      <c r="AE90" s="1230"/>
      <c r="AF90" s="1230"/>
      <c r="AG90" s="1230"/>
      <c r="AH90" s="1230"/>
      <c r="AI90" s="1230"/>
    </row>
    <row r="91">
      <c r="A91" s="1240"/>
      <c r="B91" s="1247"/>
      <c r="C91" s="1230"/>
      <c r="D91" s="1230"/>
      <c r="E91" s="1230"/>
      <c r="F91" s="1230"/>
      <c r="G91" s="1230"/>
      <c r="H91" s="1230"/>
      <c r="I91" s="1230"/>
      <c r="J91" s="1230"/>
      <c r="K91" s="1230"/>
      <c r="L91" s="1230"/>
      <c r="M91" s="1230"/>
      <c r="N91" s="1230"/>
      <c r="O91" s="1230"/>
      <c r="P91" s="1230"/>
      <c r="Q91" s="1230"/>
      <c r="R91" s="1230"/>
      <c r="S91" s="1230"/>
      <c r="T91" s="1230"/>
      <c r="U91" s="1230"/>
      <c r="V91" s="1230"/>
      <c r="W91" s="1230"/>
      <c r="X91" s="1230"/>
      <c r="Y91" s="1230"/>
      <c r="Z91" s="1230"/>
      <c r="AA91" s="1230"/>
      <c r="AB91" s="1230"/>
      <c r="AC91" s="1230"/>
      <c r="AD91" s="1230"/>
      <c r="AE91" s="1230"/>
      <c r="AF91" s="1230"/>
      <c r="AG91" s="1230"/>
      <c r="AH91" s="1230"/>
      <c r="AI91" s="1230"/>
    </row>
    <row r="92">
      <c r="A92" s="1240"/>
      <c r="B92" s="1247"/>
      <c r="C92" s="1230"/>
      <c r="D92" s="1230"/>
      <c r="E92" s="1230"/>
      <c r="F92" s="1230"/>
      <c r="G92" s="1230"/>
      <c r="H92" s="1230"/>
      <c r="I92" s="1230"/>
      <c r="J92" s="1230"/>
      <c r="K92" s="1230"/>
      <c r="L92" s="1230"/>
      <c r="M92" s="1230"/>
      <c r="N92" s="1230"/>
      <c r="O92" s="1230"/>
      <c r="P92" s="1230"/>
      <c r="Q92" s="1230"/>
      <c r="R92" s="1230"/>
      <c r="S92" s="1230"/>
      <c r="T92" s="1230"/>
      <c r="U92" s="1230"/>
      <c r="V92" s="1230"/>
      <c r="W92" s="1230"/>
      <c r="X92" s="1230"/>
      <c r="Y92" s="1230"/>
      <c r="Z92" s="1230"/>
      <c r="AA92" s="1230"/>
      <c r="AB92" s="1230"/>
      <c r="AC92" s="1230"/>
      <c r="AD92" s="1230"/>
      <c r="AE92" s="1230"/>
      <c r="AF92" s="1230"/>
      <c r="AG92" s="1230"/>
      <c r="AH92" s="1230"/>
      <c r="AI92" s="1230"/>
    </row>
    <row r="93">
      <c r="A93" s="1240"/>
      <c r="B93" s="1247"/>
      <c r="C93" s="1230"/>
      <c r="D93" s="1230"/>
      <c r="E93" s="1230"/>
      <c r="F93" s="1230"/>
      <c r="G93" s="1230"/>
      <c r="H93" s="1230"/>
      <c r="I93" s="1230"/>
      <c r="J93" s="1230"/>
      <c r="K93" s="1230"/>
      <c r="L93" s="1230"/>
      <c r="M93" s="1230"/>
      <c r="N93" s="1230"/>
      <c r="O93" s="1230"/>
      <c r="P93" s="1230"/>
      <c r="Q93" s="1230"/>
      <c r="R93" s="1230"/>
      <c r="S93" s="1230"/>
      <c r="T93" s="1230"/>
      <c r="U93" s="1230"/>
      <c r="V93" s="1230"/>
      <c r="W93" s="1230"/>
      <c r="X93" s="1230"/>
      <c r="Y93" s="1230"/>
      <c r="Z93" s="1230"/>
      <c r="AA93" s="1230"/>
      <c r="AB93" s="1230"/>
      <c r="AC93" s="1230"/>
      <c r="AD93" s="1230"/>
      <c r="AE93" s="1230"/>
      <c r="AF93" s="1230"/>
      <c r="AG93" s="1230"/>
      <c r="AH93" s="1230"/>
      <c r="AI93" s="1230"/>
    </row>
    <row r="94">
      <c r="A94" s="1240"/>
      <c r="B94" s="1247"/>
      <c r="C94" s="1230"/>
      <c r="D94" s="1230"/>
      <c r="E94" s="1230"/>
      <c r="F94" s="1230"/>
      <c r="G94" s="1230"/>
      <c r="H94" s="1230"/>
      <c r="I94" s="1230"/>
      <c r="J94" s="1230"/>
      <c r="K94" s="1230"/>
      <c r="L94" s="1230"/>
      <c r="M94" s="1230"/>
      <c r="N94" s="1230"/>
      <c r="O94" s="1230"/>
      <c r="P94" s="1230"/>
      <c r="Q94" s="1230"/>
      <c r="R94" s="1230"/>
      <c r="S94" s="1230"/>
      <c r="T94" s="1230"/>
      <c r="U94" s="1230"/>
      <c r="V94" s="1230"/>
      <c r="W94" s="1230"/>
      <c r="X94" s="1230"/>
      <c r="Y94" s="1230"/>
      <c r="Z94" s="1230"/>
      <c r="AA94" s="1230"/>
      <c r="AB94" s="1230"/>
      <c r="AC94" s="1230"/>
      <c r="AD94" s="1230"/>
      <c r="AE94" s="1230"/>
      <c r="AF94" s="1230"/>
      <c r="AG94" s="1230"/>
      <c r="AH94" s="1230"/>
      <c r="AI94" s="1230"/>
    </row>
    <row r="95">
      <c r="A95" s="1240"/>
      <c r="B95" s="1247"/>
      <c r="C95" s="1230"/>
      <c r="D95" s="1230"/>
      <c r="E95" s="1230"/>
      <c r="F95" s="1230"/>
      <c r="G95" s="1230"/>
      <c r="H95" s="1230"/>
      <c r="I95" s="1230"/>
      <c r="J95" s="1230"/>
      <c r="K95" s="1230"/>
      <c r="L95" s="1230"/>
      <c r="M95" s="1230"/>
      <c r="N95" s="1230"/>
      <c r="O95" s="1230"/>
      <c r="P95" s="1230"/>
      <c r="Q95" s="1230"/>
      <c r="R95" s="1230"/>
      <c r="S95" s="1230"/>
      <c r="T95" s="1230"/>
      <c r="U95" s="1230"/>
      <c r="V95" s="1230"/>
      <c r="W95" s="1230"/>
      <c r="X95" s="1230"/>
      <c r="Y95" s="1230"/>
      <c r="Z95" s="1230"/>
      <c r="AA95" s="1230"/>
      <c r="AB95" s="1230"/>
      <c r="AC95" s="1230"/>
      <c r="AD95" s="1230"/>
      <c r="AE95" s="1230"/>
      <c r="AF95" s="1230"/>
      <c r="AG95" s="1230"/>
      <c r="AH95" s="1230"/>
      <c r="AI95" s="1230"/>
    </row>
    <row r="96">
      <c r="A96" s="1240"/>
      <c r="B96" s="1248"/>
      <c r="C96" s="1230"/>
      <c r="D96" s="1230"/>
      <c r="E96" s="1230"/>
      <c r="F96" s="1230"/>
      <c r="G96" s="1230"/>
      <c r="H96" s="1230"/>
      <c r="I96" s="1230"/>
      <c r="J96" s="1230"/>
      <c r="K96" s="1230"/>
      <c r="L96" s="1230"/>
      <c r="M96" s="1230"/>
      <c r="N96" s="1230"/>
      <c r="O96" s="1230"/>
      <c r="P96" s="1230"/>
      <c r="Q96" s="1230"/>
      <c r="R96" s="1230"/>
      <c r="S96" s="1230"/>
      <c r="T96" s="1230"/>
      <c r="U96" s="1230"/>
      <c r="V96" s="1230"/>
      <c r="W96" s="1230"/>
      <c r="X96" s="1230"/>
      <c r="Y96" s="1230"/>
      <c r="Z96" s="1230"/>
      <c r="AA96" s="1230"/>
      <c r="AB96" s="1230"/>
      <c r="AC96" s="1230"/>
      <c r="AD96" s="1230"/>
      <c r="AE96" s="1230"/>
      <c r="AF96" s="1230"/>
      <c r="AG96" s="1230"/>
      <c r="AH96" s="1230"/>
      <c r="AI96" s="1230"/>
    </row>
    <row r="97">
      <c r="A97" s="1240"/>
      <c r="B97" s="1241"/>
      <c r="C97" s="1230"/>
      <c r="D97" s="1230"/>
      <c r="E97" s="1230"/>
      <c r="F97" s="1230"/>
      <c r="G97" s="1230"/>
      <c r="H97" s="1230"/>
      <c r="I97" s="1230"/>
      <c r="J97" s="1230"/>
      <c r="K97" s="1230"/>
      <c r="L97" s="1230"/>
      <c r="M97" s="1230"/>
      <c r="N97" s="1230"/>
      <c r="O97" s="1230"/>
      <c r="P97" s="1230"/>
      <c r="Q97" s="1230"/>
      <c r="R97" s="1230"/>
      <c r="S97" s="1230"/>
      <c r="T97" s="1230"/>
      <c r="U97" s="1230"/>
      <c r="V97" s="1230"/>
      <c r="W97" s="1230"/>
      <c r="X97" s="1230"/>
      <c r="Y97" s="1230"/>
      <c r="Z97" s="1230"/>
      <c r="AA97" s="1230"/>
      <c r="AB97" s="1230"/>
      <c r="AC97" s="1230"/>
      <c r="AD97" s="1230"/>
      <c r="AE97" s="1230"/>
      <c r="AF97" s="1230"/>
      <c r="AG97" s="1230"/>
      <c r="AH97" s="1230"/>
      <c r="AI97" s="1230"/>
    </row>
    <row r="98">
      <c r="A98" s="1240"/>
      <c r="B98" s="1241"/>
      <c r="C98" s="1230"/>
      <c r="D98" s="1230"/>
      <c r="E98" s="1230"/>
      <c r="F98" s="1230"/>
      <c r="G98" s="1230"/>
      <c r="H98" s="1230"/>
      <c r="I98" s="1230"/>
      <c r="J98" s="1230"/>
      <c r="K98" s="1230"/>
      <c r="L98" s="1230"/>
      <c r="M98" s="1230"/>
      <c r="N98" s="1230"/>
      <c r="O98" s="1230"/>
      <c r="P98" s="1230"/>
      <c r="Q98" s="1230"/>
      <c r="R98" s="1230"/>
      <c r="S98" s="1230"/>
      <c r="T98" s="1230"/>
      <c r="U98" s="1230"/>
      <c r="V98" s="1230"/>
      <c r="W98" s="1230"/>
      <c r="X98" s="1230"/>
      <c r="Y98" s="1230"/>
      <c r="Z98" s="1230"/>
      <c r="AA98" s="1230"/>
      <c r="AB98" s="1230"/>
      <c r="AC98" s="1230"/>
      <c r="AD98" s="1230"/>
      <c r="AE98" s="1230"/>
      <c r="AF98" s="1230"/>
      <c r="AG98" s="1230"/>
      <c r="AH98" s="1230"/>
      <c r="AI98" s="1230"/>
    </row>
    <row r="99">
      <c r="A99" s="1240"/>
      <c r="B99" s="1241"/>
      <c r="C99" s="1230"/>
      <c r="D99" s="1230"/>
      <c r="E99" s="1230"/>
      <c r="F99" s="1230"/>
      <c r="G99" s="1230"/>
      <c r="H99" s="1230"/>
      <c r="I99" s="1230"/>
      <c r="J99" s="1230"/>
      <c r="K99" s="1230"/>
      <c r="L99" s="1230"/>
      <c r="M99" s="1230"/>
      <c r="N99" s="1230"/>
      <c r="O99" s="1230"/>
      <c r="P99" s="1230"/>
      <c r="Q99" s="1230"/>
      <c r="R99" s="1230"/>
      <c r="S99" s="1230"/>
      <c r="T99" s="1230"/>
      <c r="U99" s="1230"/>
      <c r="V99" s="1230"/>
      <c r="W99" s="1230"/>
      <c r="X99" s="1230"/>
      <c r="Y99" s="1230"/>
      <c r="Z99" s="1230"/>
      <c r="AA99" s="1230"/>
      <c r="AB99" s="1230"/>
      <c r="AC99" s="1230"/>
      <c r="AD99" s="1230"/>
      <c r="AE99" s="1230"/>
      <c r="AF99" s="1230"/>
      <c r="AG99" s="1230"/>
      <c r="AH99" s="1230"/>
      <c r="AI99" s="1230"/>
    </row>
    <row r="100">
      <c r="A100" s="1240"/>
      <c r="B100" s="1241"/>
      <c r="C100" s="1230"/>
      <c r="D100" s="1230"/>
      <c r="E100" s="1230"/>
      <c r="F100" s="1230"/>
      <c r="G100" s="1230"/>
      <c r="H100" s="1230"/>
      <c r="I100" s="1230"/>
      <c r="J100" s="1230"/>
      <c r="K100" s="1230"/>
      <c r="L100" s="1230"/>
      <c r="M100" s="1230"/>
      <c r="N100" s="1230"/>
      <c r="O100" s="1230"/>
      <c r="P100" s="1230"/>
      <c r="Q100" s="1230"/>
      <c r="R100" s="1230"/>
      <c r="S100" s="1230"/>
      <c r="T100" s="1230"/>
      <c r="U100" s="1230"/>
      <c r="V100" s="1230"/>
      <c r="W100" s="1230"/>
      <c r="X100" s="1230"/>
      <c r="Y100" s="1230"/>
      <c r="Z100" s="1230"/>
      <c r="AA100" s="1230"/>
      <c r="AB100" s="1230"/>
      <c r="AC100" s="1230"/>
      <c r="AD100" s="1230"/>
      <c r="AE100" s="1230"/>
      <c r="AF100" s="1230"/>
      <c r="AG100" s="1230"/>
      <c r="AH100" s="1230"/>
      <c r="AI100" s="1230"/>
    </row>
    <row r="101">
      <c r="A101" s="1240"/>
      <c r="B101" s="1241"/>
      <c r="C101" s="1230"/>
      <c r="D101" s="1230"/>
      <c r="E101" s="1230"/>
      <c r="F101" s="1230"/>
      <c r="G101" s="1230"/>
      <c r="H101" s="1230"/>
      <c r="I101" s="1230"/>
      <c r="J101" s="1230"/>
      <c r="K101" s="1230"/>
      <c r="L101" s="1230"/>
      <c r="M101" s="1230"/>
      <c r="N101" s="1230"/>
      <c r="O101" s="1230"/>
      <c r="P101" s="1230"/>
      <c r="Q101" s="1230"/>
      <c r="R101" s="1230"/>
      <c r="S101" s="1230"/>
      <c r="T101" s="1230"/>
      <c r="U101" s="1230"/>
      <c r="V101" s="1230"/>
      <c r="W101" s="1230"/>
      <c r="X101" s="1230"/>
      <c r="Y101" s="1230"/>
      <c r="Z101" s="1230"/>
      <c r="AA101" s="1230"/>
      <c r="AB101" s="1230"/>
      <c r="AC101" s="1230"/>
      <c r="AD101" s="1230"/>
      <c r="AE101" s="1230"/>
      <c r="AF101" s="1230"/>
      <c r="AG101" s="1230"/>
      <c r="AH101" s="1230"/>
      <c r="AI101" s="1230"/>
    </row>
    <row r="102">
      <c r="A102" s="1240"/>
      <c r="B102" s="1241"/>
      <c r="C102" s="1230"/>
      <c r="D102" s="1230"/>
      <c r="E102" s="1230"/>
      <c r="F102" s="1230"/>
      <c r="G102" s="1230"/>
      <c r="H102" s="1230"/>
      <c r="I102" s="1230"/>
      <c r="J102" s="1230"/>
      <c r="K102" s="1230"/>
      <c r="L102" s="1230"/>
      <c r="M102" s="1230"/>
      <c r="N102" s="1230"/>
      <c r="O102" s="1230"/>
      <c r="P102" s="1230"/>
      <c r="Q102" s="1230"/>
      <c r="R102" s="1230"/>
      <c r="S102" s="1230"/>
      <c r="T102" s="1230"/>
      <c r="U102" s="1230"/>
      <c r="V102" s="1230"/>
      <c r="W102" s="1230"/>
      <c r="X102" s="1230"/>
      <c r="Y102" s="1230"/>
      <c r="Z102" s="1230"/>
      <c r="AA102" s="1230"/>
      <c r="AB102" s="1230"/>
      <c r="AC102" s="1230"/>
      <c r="AD102" s="1230"/>
      <c r="AE102" s="1230"/>
      <c r="AF102" s="1230"/>
      <c r="AG102" s="1230"/>
      <c r="AH102" s="1230"/>
      <c r="AI102" s="1230"/>
    </row>
    <row r="103">
      <c r="A103" s="1240"/>
      <c r="B103" s="1241"/>
      <c r="C103" s="1230"/>
      <c r="D103" s="1230"/>
      <c r="E103" s="1230"/>
      <c r="F103" s="1230"/>
      <c r="G103" s="1230"/>
      <c r="H103" s="1230"/>
      <c r="I103" s="1230"/>
      <c r="J103" s="1230"/>
      <c r="K103" s="1230"/>
      <c r="L103" s="1230"/>
      <c r="M103" s="1230"/>
      <c r="N103" s="1230"/>
      <c r="O103" s="1230"/>
      <c r="P103" s="1230"/>
      <c r="Q103" s="1230"/>
      <c r="R103" s="1230"/>
      <c r="S103" s="1230"/>
      <c r="T103" s="1230"/>
      <c r="U103" s="1230"/>
      <c r="V103" s="1230"/>
      <c r="W103" s="1230"/>
      <c r="X103" s="1230"/>
      <c r="Y103" s="1230"/>
      <c r="Z103" s="1230"/>
      <c r="AA103" s="1230"/>
      <c r="AB103" s="1230"/>
      <c r="AC103" s="1230"/>
      <c r="AD103" s="1230"/>
      <c r="AE103" s="1230"/>
      <c r="AF103" s="1230"/>
      <c r="AG103" s="1230"/>
      <c r="AH103" s="1230"/>
      <c r="AI103" s="1230"/>
    </row>
    <row r="104">
      <c r="A104" s="1240"/>
      <c r="B104" s="1241"/>
      <c r="C104" s="1230"/>
      <c r="D104" s="1230"/>
      <c r="E104" s="1230"/>
      <c r="F104" s="1230"/>
      <c r="G104" s="1230"/>
      <c r="H104" s="1230"/>
      <c r="I104" s="1230"/>
      <c r="J104" s="1230"/>
      <c r="K104" s="1230"/>
      <c r="L104" s="1230"/>
      <c r="M104" s="1230"/>
      <c r="N104" s="1230"/>
      <c r="O104" s="1230"/>
      <c r="P104" s="1230"/>
      <c r="Q104" s="1230"/>
      <c r="R104" s="1230"/>
      <c r="S104" s="1230"/>
      <c r="T104" s="1230"/>
      <c r="U104" s="1230"/>
      <c r="V104" s="1230"/>
      <c r="W104" s="1230"/>
      <c r="X104" s="1230"/>
      <c r="Y104" s="1230"/>
      <c r="Z104" s="1230"/>
      <c r="AA104" s="1230"/>
      <c r="AB104" s="1230"/>
      <c r="AC104" s="1230"/>
      <c r="AD104" s="1230"/>
      <c r="AE104" s="1230"/>
      <c r="AF104" s="1230"/>
      <c r="AG104" s="1230"/>
      <c r="AH104" s="1230"/>
      <c r="AI104" s="1230"/>
    </row>
    <row r="105">
      <c r="A105" s="1240"/>
      <c r="B105" s="1241"/>
      <c r="C105" s="1230"/>
      <c r="D105" s="1230"/>
      <c r="E105" s="1230"/>
      <c r="F105" s="1230"/>
      <c r="G105" s="1230"/>
      <c r="H105" s="1230"/>
      <c r="I105" s="1230"/>
      <c r="J105" s="1230"/>
      <c r="K105" s="1230"/>
      <c r="L105" s="1230"/>
      <c r="M105" s="1230"/>
      <c r="N105" s="1230"/>
      <c r="O105" s="1230"/>
      <c r="P105" s="1230"/>
      <c r="Q105" s="1230"/>
      <c r="R105" s="1230"/>
      <c r="S105" s="1230"/>
      <c r="T105" s="1230"/>
      <c r="U105" s="1230"/>
      <c r="V105" s="1230"/>
      <c r="W105" s="1230"/>
      <c r="X105" s="1230"/>
      <c r="Y105" s="1230"/>
      <c r="Z105" s="1230"/>
      <c r="AA105" s="1230"/>
      <c r="AB105" s="1230"/>
      <c r="AC105" s="1230"/>
      <c r="AD105" s="1230"/>
      <c r="AE105" s="1230"/>
      <c r="AF105" s="1230"/>
      <c r="AG105" s="1230"/>
      <c r="AH105" s="1230"/>
      <c r="AI105" s="1230"/>
    </row>
    <row r="106">
      <c r="A106" s="1240"/>
      <c r="B106" s="1241"/>
      <c r="C106" s="1230"/>
      <c r="D106" s="1230"/>
      <c r="E106" s="1230"/>
      <c r="F106" s="1230"/>
      <c r="G106" s="1230"/>
      <c r="H106" s="1230"/>
      <c r="I106" s="1230"/>
      <c r="J106" s="1230"/>
      <c r="K106" s="1230"/>
      <c r="L106" s="1230"/>
      <c r="M106" s="1230"/>
      <c r="N106" s="1230"/>
      <c r="O106" s="1230"/>
      <c r="P106" s="1230"/>
      <c r="Q106" s="1230"/>
      <c r="R106" s="1230"/>
      <c r="S106" s="1230"/>
      <c r="T106" s="1230"/>
      <c r="U106" s="1230"/>
      <c r="V106" s="1230"/>
      <c r="W106" s="1230"/>
      <c r="X106" s="1230"/>
      <c r="Y106" s="1230"/>
      <c r="Z106" s="1230"/>
      <c r="AA106" s="1230"/>
      <c r="AB106" s="1230"/>
      <c r="AC106" s="1230"/>
      <c r="AD106" s="1230"/>
      <c r="AE106" s="1230"/>
      <c r="AF106" s="1230"/>
      <c r="AG106" s="1230"/>
      <c r="AH106" s="1230"/>
      <c r="AI106" s="1230"/>
    </row>
    <row r="107">
      <c r="A107" s="1240"/>
      <c r="B107" s="1241"/>
      <c r="C107" s="1230"/>
      <c r="D107" s="1230"/>
      <c r="E107" s="1230"/>
      <c r="F107" s="1230"/>
      <c r="G107" s="1230"/>
      <c r="H107" s="1230"/>
      <c r="I107" s="1230"/>
      <c r="J107" s="1230"/>
      <c r="K107" s="1230"/>
      <c r="L107" s="1230"/>
      <c r="M107" s="1230"/>
      <c r="N107" s="1230"/>
      <c r="O107" s="1230"/>
      <c r="P107" s="1230"/>
      <c r="Q107" s="1230"/>
      <c r="R107" s="1230"/>
      <c r="S107" s="1230"/>
      <c r="T107" s="1230"/>
      <c r="U107" s="1230"/>
      <c r="V107" s="1230"/>
      <c r="W107" s="1230"/>
      <c r="X107" s="1230"/>
      <c r="Y107" s="1230"/>
      <c r="Z107" s="1230"/>
      <c r="AA107" s="1230"/>
      <c r="AB107" s="1230"/>
      <c r="AC107" s="1230"/>
      <c r="AD107" s="1230"/>
      <c r="AE107" s="1230"/>
      <c r="AF107" s="1230"/>
      <c r="AG107" s="1230"/>
      <c r="AH107" s="1230"/>
      <c r="AI107" s="1230"/>
    </row>
    <row r="108">
      <c r="A108" s="1240"/>
      <c r="B108" s="1241"/>
      <c r="C108" s="1230"/>
      <c r="D108" s="1230"/>
      <c r="E108" s="1230"/>
      <c r="F108" s="1230"/>
      <c r="G108" s="1230"/>
      <c r="H108" s="1230"/>
      <c r="I108" s="1230"/>
      <c r="J108" s="1230"/>
      <c r="K108" s="1230"/>
      <c r="L108" s="1230"/>
      <c r="M108" s="1230"/>
      <c r="N108" s="1230"/>
      <c r="O108" s="1230"/>
      <c r="P108" s="1230"/>
      <c r="Q108" s="1230"/>
      <c r="R108" s="1230"/>
      <c r="S108" s="1230"/>
      <c r="T108" s="1230"/>
      <c r="U108" s="1230"/>
      <c r="V108" s="1230"/>
      <c r="W108" s="1230"/>
      <c r="X108" s="1230"/>
      <c r="Y108" s="1230"/>
      <c r="Z108" s="1230"/>
      <c r="AA108" s="1230"/>
      <c r="AB108" s="1230"/>
      <c r="AC108" s="1230"/>
      <c r="AD108" s="1230"/>
      <c r="AE108" s="1230"/>
      <c r="AF108" s="1230"/>
      <c r="AG108" s="1230"/>
      <c r="AH108" s="1230"/>
      <c r="AI108" s="1230"/>
    </row>
    <row r="109">
      <c r="A109" s="1240"/>
      <c r="B109" s="1241"/>
      <c r="C109" s="1230"/>
      <c r="D109" s="1230"/>
      <c r="E109" s="1230"/>
      <c r="F109" s="1230"/>
      <c r="G109" s="1230"/>
      <c r="H109" s="1230"/>
      <c r="I109" s="1230"/>
      <c r="J109" s="1230"/>
      <c r="K109" s="1230"/>
      <c r="L109" s="1230"/>
      <c r="M109" s="1230"/>
      <c r="N109" s="1230"/>
      <c r="O109" s="1230"/>
      <c r="P109" s="1230"/>
      <c r="Q109" s="1230"/>
      <c r="R109" s="1230"/>
      <c r="S109" s="1230"/>
      <c r="T109" s="1230"/>
      <c r="U109" s="1230"/>
      <c r="V109" s="1230"/>
      <c r="W109" s="1230"/>
      <c r="X109" s="1230"/>
      <c r="Y109" s="1230"/>
      <c r="Z109" s="1230"/>
      <c r="AA109" s="1230"/>
      <c r="AB109" s="1230"/>
      <c r="AC109" s="1230"/>
      <c r="AD109" s="1230"/>
      <c r="AE109" s="1230"/>
      <c r="AF109" s="1230"/>
      <c r="AG109" s="1230"/>
      <c r="AH109" s="1230"/>
      <c r="AI109" s="1230"/>
    </row>
    <row r="110">
      <c r="A110" s="1240"/>
      <c r="B110" s="1241"/>
      <c r="C110" s="1230"/>
      <c r="D110" s="1230"/>
      <c r="E110" s="1230"/>
      <c r="F110" s="1230"/>
      <c r="G110" s="1230"/>
      <c r="H110" s="1230"/>
      <c r="I110" s="1230"/>
      <c r="J110" s="1230"/>
      <c r="K110" s="1230"/>
      <c r="L110" s="1230"/>
      <c r="M110" s="1230"/>
      <c r="N110" s="1230"/>
      <c r="O110" s="1230"/>
      <c r="P110" s="1230"/>
      <c r="Q110" s="1230"/>
      <c r="R110" s="1230"/>
      <c r="S110" s="1230"/>
      <c r="T110" s="1230"/>
      <c r="U110" s="1230"/>
      <c r="V110" s="1230"/>
      <c r="W110" s="1230"/>
      <c r="X110" s="1230"/>
      <c r="Y110" s="1230"/>
      <c r="Z110" s="1230"/>
      <c r="AA110" s="1230"/>
      <c r="AB110" s="1230"/>
      <c r="AC110" s="1230"/>
      <c r="AD110" s="1230"/>
      <c r="AE110" s="1230"/>
      <c r="AF110" s="1230"/>
      <c r="AG110" s="1230"/>
      <c r="AH110" s="1230"/>
      <c r="AI110" s="1230"/>
    </row>
    <row r="111">
      <c r="A111" s="1240"/>
      <c r="B111" s="1241"/>
      <c r="C111" s="1230"/>
      <c r="D111" s="1230"/>
      <c r="E111" s="1230"/>
      <c r="F111" s="1230"/>
      <c r="G111" s="1230"/>
      <c r="H111" s="1230"/>
      <c r="I111" s="1230"/>
      <c r="J111" s="1230"/>
      <c r="K111" s="1230"/>
      <c r="L111" s="1230"/>
      <c r="M111" s="1230"/>
      <c r="N111" s="1230"/>
      <c r="O111" s="1230"/>
      <c r="P111" s="1230"/>
      <c r="Q111" s="1230"/>
      <c r="R111" s="1230"/>
      <c r="S111" s="1230"/>
      <c r="T111" s="1230"/>
      <c r="U111" s="1230"/>
      <c r="V111" s="1230"/>
      <c r="W111" s="1230"/>
      <c r="X111" s="1230"/>
      <c r="Y111" s="1230"/>
      <c r="Z111" s="1230"/>
      <c r="AA111" s="1230"/>
      <c r="AB111" s="1230"/>
      <c r="AC111" s="1230"/>
      <c r="AD111" s="1230"/>
      <c r="AE111" s="1230"/>
      <c r="AF111" s="1230"/>
      <c r="AG111" s="1230"/>
      <c r="AH111" s="1230"/>
      <c r="AI111" s="1230"/>
    </row>
    <row r="112">
      <c r="A112" s="1240"/>
      <c r="B112" s="1241"/>
      <c r="C112" s="1230"/>
      <c r="D112" s="1230"/>
      <c r="E112" s="1230"/>
      <c r="F112" s="1230"/>
      <c r="G112" s="1230"/>
      <c r="H112" s="1230"/>
      <c r="I112" s="1230"/>
      <c r="J112" s="1230"/>
      <c r="K112" s="1230"/>
      <c r="L112" s="1230"/>
      <c r="M112" s="1230"/>
      <c r="N112" s="1230"/>
      <c r="O112" s="1230"/>
      <c r="P112" s="1230"/>
      <c r="Q112" s="1230"/>
      <c r="R112" s="1230"/>
      <c r="S112" s="1230"/>
      <c r="T112" s="1230"/>
      <c r="U112" s="1230"/>
      <c r="V112" s="1230"/>
      <c r="W112" s="1230"/>
      <c r="X112" s="1230"/>
      <c r="Y112" s="1230"/>
      <c r="Z112" s="1230"/>
      <c r="AA112" s="1230"/>
      <c r="AB112" s="1230"/>
      <c r="AC112" s="1230"/>
      <c r="AD112" s="1230"/>
      <c r="AE112" s="1230"/>
      <c r="AF112" s="1230"/>
      <c r="AG112" s="1230"/>
      <c r="AH112" s="1230"/>
      <c r="AI112" s="1230"/>
    </row>
    <row r="113">
      <c r="A113" s="1240"/>
      <c r="B113" s="1241"/>
      <c r="C113" s="1230"/>
      <c r="D113" s="1230"/>
      <c r="E113" s="1230"/>
      <c r="F113" s="1230"/>
      <c r="G113" s="1230"/>
      <c r="H113" s="1230"/>
      <c r="I113" s="1230"/>
      <c r="J113" s="1230"/>
      <c r="K113" s="1230"/>
      <c r="L113" s="1230"/>
      <c r="M113" s="1230"/>
      <c r="N113" s="1230"/>
      <c r="O113" s="1230"/>
      <c r="P113" s="1230"/>
      <c r="Q113" s="1230"/>
      <c r="R113" s="1230"/>
      <c r="S113" s="1230"/>
      <c r="T113" s="1230"/>
      <c r="U113" s="1230"/>
      <c r="V113" s="1230"/>
      <c r="W113" s="1230"/>
      <c r="X113" s="1230"/>
      <c r="Y113" s="1230"/>
      <c r="Z113" s="1230"/>
      <c r="AA113" s="1230"/>
      <c r="AB113" s="1230"/>
      <c r="AC113" s="1230"/>
      <c r="AD113" s="1230"/>
      <c r="AE113" s="1230"/>
      <c r="AF113" s="1230"/>
      <c r="AG113" s="1230"/>
      <c r="AH113" s="1230"/>
      <c r="AI113" s="1230"/>
    </row>
    <row r="114">
      <c r="A114" s="1240"/>
      <c r="B114" s="1241"/>
      <c r="C114" s="1230"/>
      <c r="D114" s="1230"/>
      <c r="E114" s="1230"/>
      <c r="F114" s="1230"/>
      <c r="G114" s="1230"/>
      <c r="H114" s="1230"/>
      <c r="I114" s="1230"/>
      <c r="J114" s="1230"/>
      <c r="K114" s="1230"/>
      <c r="L114" s="1230"/>
      <c r="M114" s="1230"/>
      <c r="N114" s="1230"/>
      <c r="O114" s="1230"/>
      <c r="P114" s="1230"/>
      <c r="Q114" s="1230"/>
      <c r="R114" s="1230"/>
      <c r="S114" s="1230"/>
      <c r="T114" s="1230"/>
      <c r="U114" s="1230"/>
      <c r="V114" s="1230"/>
      <c r="W114" s="1230"/>
      <c r="X114" s="1230"/>
      <c r="Y114" s="1230"/>
      <c r="Z114" s="1230"/>
      <c r="AA114" s="1230"/>
      <c r="AB114" s="1230"/>
      <c r="AC114" s="1230"/>
      <c r="AD114" s="1230"/>
      <c r="AE114" s="1230"/>
      <c r="AF114" s="1230"/>
      <c r="AG114" s="1230"/>
      <c r="AH114" s="1230"/>
      <c r="AI114" s="1230"/>
    </row>
    <row r="115">
      <c r="A115" s="1240"/>
      <c r="B115" s="1241"/>
      <c r="C115" s="1230"/>
      <c r="D115" s="1230"/>
      <c r="E115" s="1230"/>
      <c r="F115" s="1230"/>
      <c r="G115" s="1230"/>
      <c r="H115" s="1230"/>
      <c r="I115" s="1230"/>
      <c r="J115" s="1230"/>
      <c r="K115" s="1230"/>
      <c r="L115" s="1230"/>
      <c r="M115" s="1230"/>
      <c r="N115" s="1230"/>
      <c r="O115" s="1230"/>
      <c r="P115" s="1230"/>
      <c r="Q115" s="1230"/>
      <c r="R115" s="1230"/>
      <c r="S115" s="1230"/>
      <c r="T115" s="1230"/>
      <c r="U115" s="1230"/>
      <c r="V115" s="1230"/>
      <c r="W115" s="1230"/>
      <c r="X115" s="1230"/>
      <c r="Y115" s="1230"/>
      <c r="Z115" s="1230"/>
      <c r="AA115" s="1230"/>
      <c r="AB115" s="1230"/>
      <c r="AC115" s="1230"/>
      <c r="AD115" s="1230"/>
      <c r="AE115" s="1230"/>
      <c r="AF115" s="1230"/>
      <c r="AG115" s="1230"/>
      <c r="AH115" s="1230"/>
      <c r="AI115" s="1230"/>
    </row>
    <row r="116">
      <c r="A116" s="1240"/>
      <c r="B116" s="1241"/>
      <c r="C116" s="1230"/>
      <c r="D116" s="1230"/>
      <c r="E116" s="1230"/>
      <c r="F116" s="1230"/>
      <c r="G116" s="1230"/>
      <c r="H116" s="1230"/>
      <c r="I116" s="1230"/>
      <c r="J116" s="1230"/>
      <c r="K116" s="1230"/>
      <c r="L116" s="1230"/>
      <c r="M116" s="1230"/>
      <c r="N116" s="1230"/>
      <c r="O116" s="1230"/>
      <c r="P116" s="1230"/>
      <c r="Q116" s="1230"/>
      <c r="R116" s="1230"/>
      <c r="S116" s="1230"/>
      <c r="T116" s="1230"/>
      <c r="U116" s="1230"/>
      <c r="V116" s="1230"/>
      <c r="W116" s="1230"/>
      <c r="X116" s="1230"/>
      <c r="Y116" s="1230"/>
      <c r="Z116" s="1230"/>
      <c r="AA116" s="1230"/>
      <c r="AB116" s="1230"/>
      <c r="AC116" s="1230"/>
      <c r="AD116" s="1230"/>
      <c r="AE116" s="1230"/>
      <c r="AF116" s="1230"/>
      <c r="AG116" s="1230"/>
      <c r="AH116" s="1230"/>
      <c r="AI116" s="1230"/>
    </row>
    <row r="117">
      <c r="A117" s="1240"/>
      <c r="B117" s="1241"/>
      <c r="C117" s="1230"/>
      <c r="D117" s="1230"/>
      <c r="E117" s="1230"/>
      <c r="F117" s="1230"/>
      <c r="G117" s="1230"/>
      <c r="H117" s="1230"/>
      <c r="I117" s="1230"/>
      <c r="J117" s="1230"/>
      <c r="K117" s="1230"/>
      <c r="L117" s="1230"/>
      <c r="M117" s="1230"/>
      <c r="N117" s="1230"/>
      <c r="O117" s="1230"/>
      <c r="P117" s="1230"/>
      <c r="Q117" s="1230"/>
      <c r="R117" s="1230"/>
      <c r="S117" s="1230"/>
      <c r="T117" s="1230"/>
      <c r="U117" s="1230"/>
      <c r="V117" s="1230"/>
      <c r="W117" s="1230"/>
      <c r="X117" s="1230"/>
      <c r="Y117" s="1230"/>
      <c r="Z117" s="1230"/>
      <c r="AA117" s="1230"/>
      <c r="AB117" s="1230"/>
      <c r="AC117" s="1230"/>
      <c r="AD117" s="1230"/>
      <c r="AE117" s="1230"/>
      <c r="AF117" s="1230"/>
      <c r="AG117" s="1230"/>
      <c r="AH117" s="1230"/>
      <c r="AI117" s="1230"/>
    </row>
    <row r="118">
      <c r="A118" s="1240"/>
      <c r="B118" s="1241"/>
      <c r="C118" s="1230"/>
      <c r="D118" s="1230"/>
      <c r="E118" s="1230"/>
      <c r="F118" s="1230"/>
      <c r="G118" s="1230"/>
      <c r="H118" s="1230"/>
      <c r="I118" s="1230"/>
      <c r="J118" s="1230"/>
      <c r="K118" s="1230"/>
      <c r="L118" s="1230"/>
      <c r="M118" s="1230"/>
      <c r="N118" s="1230"/>
      <c r="O118" s="1230"/>
      <c r="P118" s="1230"/>
      <c r="Q118" s="1230"/>
      <c r="R118" s="1230"/>
      <c r="S118" s="1230"/>
      <c r="T118" s="1230"/>
      <c r="U118" s="1230"/>
      <c r="V118" s="1230"/>
      <c r="W118" s="1230"/>
      <c r="X118" s="1230"/>
      <c r="Y118" s="1230"/>
      <c r="Z118" s="1230"/>
      <c r="AA118" s="1230"/>
      <c r="AB118" s="1230"/>
      <c r="AC118" s="1230"/>
      <c r="AD118" s="1230"/>
      <c r="AE118" s="1230"/>
      <c r="AF118" s="1230"/>
      <c r="AG118" s="1230"/>
      <c r="AH118" s="1230"/>
      <c r="AI118" s="1230"/>
    </row>
    <row r="119">
      <c r="A119" s="1240"/>
      <c r="B119" s="1241"/>
      <c r="C119" s="1230"/>
      <c r="D119" s="1230"/>
      <c r="E119" s="1230"/>
      <c r="F119" s="1230"/>
      <c r="G119" s="1230"/>
      <c r="H119" s="1230"/>
      <c r="I119" s="1230"/>
      <c r="J119" s="1230"/>
      <c r="K119" s="1230"/>
      <c r="L119" s="1230"/>
      <c r="M119" s="1230"/>
      <c r="N119" s="1230"/>
      <c r="O119" s="1230"/>
      <c r="P119" s="1230"/>
      <c r="Q119" s="1230"/>
      <c r="R119" s="1230"/>
      <c r="S119" s="1230"/>
      <c r="T119" s="1230"/>
      <c r="U119" s="1230"/>
      <c r="V119" s="1230"/>
      <c r="W119" s="1230"/>
      <c r="X119" s="1230"/>
      <c r="Y119" s="1230"/>
      <c r="Z119" s="1230"/>
      <c r="AA119" s="1230"/>
      <c r="AB119" s="1230"/>
      <c r="AC119" s="1230"/>
      <c r="AD119" s="1230"/>
      <c r="AE119" s="1230"/>
      <c r="AF119" s="1230"/>
      <c r="AG119" s="1230"/>
      <c r="AH119" s="1230"/>
      <c r="AI119" s="1230"/>
    </row>
    <row r="120">
      <c r="A120" s="1240"/>
      <c r="B120" s="1241"/>
      <c r="C120" s="1230"/>
      <c r="D120" s="1230"/>
      <c r="E120" s="1230"/>
      <c r="F120" s="1230"/>
      <c r="G120" s="1230"/>
      <c r="H120" s="1230"/>
      <c r="I120" s="1230"/>
      <c r="J120" s="1230"/>
      <c r="K120" s="1230"/>
      <c r="L120" s="1230"/>
      <c r="M120" s="1230"/>
      <c r="N120" s="1230"/>
      <c r="O120" s="1230"/>
      <c r="P120" s="1230"/>
      <c r="Q120" s="1230"/>
      <c r="R120" s="1230"/>
      <c r="S120" s="1230"/>
      <c r="T120" s="1230"/>
      <c r="U120" s="1230"/>
      <c r="V120" s="1230"/>
      <c r="W120" s="1230"/>
      <c r="X120" s="1230"/>
      <c r="Y120" s="1230"/>
      <c r="Z120" s="1230"/>
      <c r="AA120" s="1230"/>
      <c r="AB120" s="1230"/>
      <c r="AC120" s="1230"/>
      <c r="AD120" s="1230"/>
      <c r="AE120" s="1230"/>
      <c r="AF120" s="1230"/>
      <c r="AG120" s="1230"/>
      <c r="AH120" s="1230"/>
      <c r="AI120" s="1230"/>
    </row>
    <row r="121">
      <c r="A121" s="1240"/>
      <c r="B121" s="1241"/>
      <c r="C121" s="1230"/>
      <c r="D121" s="1230"/>
      <c r="E121" s="1230"/>
      <c r="F121" s="1230"/>
      <c r="G121" s="1230"/>
      <c r="H121" s="1230"/>
      <c r="I121" s="1230"/>
      <c r="J121" s="1230"/>
      <c r="K121" s="1230"/>
      <c r="L121" s="1230"/>
      <c r="M121" s="1230"/>
      <c r="N121" s="1230"/>
      <c r="O121" s="1230"/>
      <c r="P121" s="1230"/>
      <c r="Q121" s="1230"/>
      <c r="R121" s="1230"/>
      <c r="S121" s="1230"/>
      <c r="T121" s="1230"/>
      <c r="U121" s="1230"/>
      <c r="V121" s="1230"/>
      <c r="W121" s="1230"/>
      <c r="X121" s="1230"/>
      <c r="Y121" s="1230"/>
      <c r="Z121" s="1230"/>
      <c r="AA121" s="1230"/>
      <c r="AB121" s="1230"/>
      <c r="AC121" s="1230"/>
      <c r="AD121" s="1230"/>
      <c r="AE121" s="1230"/>
      <c r="AF121" s="1230"/>
      <c r="AG121" s="1230"/>
      <c r="AH121" s="1230"/>
      <c r="AI121" s="1230"/>
    </row>
    <row r="122">
      <c r="A122" s="1240"/>
      <c r="B122" s="1241"/>
      <c r="C122" s="1230"/>
      <c r="D122" s="1230"/>
      <c r="E122" s="1230"/>
      <c r="F122" s="1230"/>
      <c r="G122" s="1230"/>
      <c r="H122" s="1230"/>
      <c r="I122" s="1230"/>
      <c r="J122" s="1230"/>
      <c r="K122" s="1230"/>
      <c r="L122" s="1230"/>
      <c r="M122" s="1230"/>
      <c r="N122" s="1230"/>
      <c r="O122" s="1230"/>
      <c r="P122" s="1230"/>
      <c r="Q122" s="1230"/>
      <c r="R122" s="1230"/>
      <c r="S122" s="1230"/>
      <c r="T122" s="1230"/>
      <c r="U122" s="1230"/>
      <c r="V122" s="1230"/>
      <c r="W122" s="1230"/>
      <c r="X122" s="1230"/>
      <c r="Y122" s="1230"/>
      <c r="Z122" s="1230"/>
      <c r="AA122" s="1230"/>
      <c r="AB122" s="1230"/>
      <c r="AC122" s="1230"/>
      <c r="AD122" s="1230"/>
      <c r="AE122" s="1230"/>
      <c r="AF122" s="1230"/>
      <c r="AG122" s="1230"/>
      <c r="AH122" s="1230"/>
      <c r="AI122" s="1230"/>
    </row>
    <row r="123">
      <c r="A123" s="1240"/>
      <c r="B123" s="1241"/>
      <c r="C123" s="1230"/>
      <c r="D123" s="1230"/>
      <c r="E123" s="1230"/>
      <c r="F123" s="1230"/>
      <c r="G123" s="1230"/>
      <c r="H123" s="1230"/>
      <c r="I123" s="1230"/>
      <c r="J123" s="1230"/>
      <c r="K123" s="1230"/>
      <c r="L123" s="1230"/>
      <c r="M123" s="1230"/>
      <c r="N123" s="1230"/>
      <c r="O123" s="1230"/>
      <c r="P123" s="1230"/>
      <c r="Q123" s="1230"/>
      <c r="R123" s="1230"/>
      <c r="S123" s="1230"/>
      <c r="T123" s="1230"/>
      <c r="U123" s="1230"/>
      <c r="V123" s="1230"/>
      <c r="W123" s="1230"/>
      <c r="X123" s="1230"/>
      <c r="Y123" s="1230"/>
      <c r="Z123" s="1230"/>
      <c r="AA123" s="1230"/>
      <c r="AB123" s="1230"/>
      <c r="AC123" s="1230"/>
      <c r="AD123" s="1230"/>
      <c r="AE123" s="1230"/>
      <c r="AF123" s="1230"/>
      <c r="AG123" s="1230"/>
      <c r="AH123" s="1230"/>
      <c r="AI123" s="1230"/>
    </row>
    <row r="124">
      <c r="A124" s="1240"/>
      <c r="B124" s="1241"/>
      <c r="C124" s="1230"/>
      <c r="D124" s="1230"/>
      <c r="E124" s="1230"/>
      <c r="F124" s="1230"/>
      <c r="G124" s="1230"/>
      <c r="H124" s="1230"/>
      <c r="I124" s="1230"/>
      <c r="J124" s="1230"/>
      <c r="K124" s="1230"/>
      <c r="L124" s="1230"/>
      <c r="M124" s="1230"/>
      <c r="N124" s="1230"/>
      <c r="O124" s="1230"/>
      <c r="P124" s="1230"/>
      <c r="Q124" s="1230"/>
      <c r="R124" s="1230"/>
      <c r="S124" s="1230"/>
      <c r="T124" s="1230"/>
      <c r="U124" s="1230"/>
      <c r="V124" s="1230"/>
      <c r="W124" s="1230"/>
      <c r="X124" s="1230"/>
      <c r="Y124" s="1230"/>
      <c r="Z124" s="1230"/>
      <c r="AA124" s="1230"/>
      <c r="AB124" s="1230"/>
      <c r="AC124" s="1230"/>
      <c r="AD124" s="1230"/>
      <c r="AE124" s="1230"/>
      <c r="AF124" s="1230"/>
      <c r="AG124" s="1230"/>
      <c r="AH124" s="1230"/>
      <c r="AI124" s="1230"/>
    </row>
    <row r="125">
      <c r="A125" s="1240"/>
      <c r="B125" s="1241"/>
      <c r="C125" s="1230"/>
      <c r="D125" s="1230"/>
      <c r="E125" s="1230"/>
      <c r="F125" s="1230"/>
      <c r="G125" s="1230"/>
      <c r="H125" s="1230"/>
      <c r="I125" s="1230"/>
      <c r="J125" s="1230"/>
      <c r="K125" s="1230"/>
      <c r="L125" s="1230"/>
      <c r="M125" s="1230"/>
      <c r="N125" s="1230"/>
      <c r="O125" s="1230"/>
      <c r="P125" s="1230"/>
      <c r="Q125" s="1230"/>
      <c r="R125" s="1230"/>
      <c r="S125" s="1230"/>
      <c r="T125" s="1230"/>
      <c r="U125" s="1230"/>
      <c r="V125" s="1230"/>
      <c r="W125" s="1230"/>
      <c r="X125" s="1230"/>
      <c r="Y125" s="1230"/>
      <c r="Z125" s="1230"/>
      <c r="AA125" s="1230"/>
      <c r="AB125" s="1230"/>
      <c r="AC125" s="1230"/>
      <c r="AD125" s="1230"/>
      <c r="AE125" s="1230"/>
      <c r="AF125" s="1230"/>
      <c r="AG125" s="1230"/>
      <c r="AH125" s="1230"/>
      <c r="AI125" s="1230"/>
    </row>
    <row r="126">
      <c r="A126" s="1240"/>
      <c r="B126" s="1241"/>
      <c r="C126" s="1230"/>
      <c r="D126" s="1230"/>
      <c r="E126" s="1230"/>
      <c r="F126" s="1230"/>
      <c r="G126" s="1230"/>
      <c r="H126" s="1230"/>
      <c r="I126" s="1230"/>
      <c r="J126" s="1230"/>
      <c r="K126" s="1230"/>
      <c r="L126" s="1230"/>
      <c r="M126" s="1230"/>
      <c r="N126" s="1230"/>
      <c r="O126" s="1230"/>
      <c r="P126" s="1230"/>
      <c r="Q126" s="1230"/>
      <c r="R126" s="1230"/>
      <c r="S126" s="1230"/>
      <c r="T126" s="1230"/>
      <c r="U126" s="1230"/>
      <c r="V126" s="1230"/>
      <c r="W126" s="1230"/>
      <c r="X126" s="1230"/>
      <c r="Y126" s="1230"/>
      <c r="Z126" s="1230"/>
      <c r="AA126" s="1230"/>
      <c r="AB126" s="1230"/>
      <c r="AC126" s="1230"/>
      <c r="AD126" s="1230"/>
      <c r="AE126" s="1230"/>
      <c r="AF126" s="1230"/>
      <c r="AG126" s="1230"/>
      <c r="AH126" s="1230"/>
      <c r="AI126" s="1230"/>
    </row>
    <row r="127">
      <c r="A127" s="1240"/>
      <c r="B127" s="1241"/>
      <c r="C127" s="1230"/>
      <c r="D127" s="1230"/>
      <c r="E127" s="1230"/>
      <c r="F127" s="1230"/>
      <c r="G127" s="1230"/>
      <c r="H127" s="1230"/>
      <c r="I127" s="1230"/>
      <c r="J127" s="1230"/>
      <c r="K127" s="1230"/>
      <c r="L127" s="1230"/>
      <c r="M127" s="1230"/>
      <c r="N127" s="1230"/>
      <c r="O127" s="1230"/>
      <c r="P127" s="1230"/>
      <c r="Q127" s="1230"/>
      <c r="R127" s="1230"/>
      <c r="S127" s="1230"/>
      <c r="T127" s="1230"/>
      <c r="U127" s="1230"/>
      <c r="V127" s="1230"/>
      <c r="W127" s="1230"/>
      <c r="X127" s="1230"/>
      <c r="Y127" s="1230"/>
      <c r="Z127" s="1230"/>
      <c r="AA127" s="1230"/>
      <c r="AB127" s="1230"/>
      <c r="AC127" s="1230"/>
      <c r="AD127" s="1230"/>
      <c r="AE127" s="1230"/>
      <c r="AF127" s="1230"/>
      <c r="AG127" s="1230"/>
      <c r="AH127" s="1230"/>
      <c r="AI127" s="1230"/>
    </row>
    <row r="128">
      <c r="A128" s="1240"/>
      <c r="B128" s="1241"/>
      <c r="C128" s="1230"/>
      <c r="D128" s="1230"/>
      <c r="E128" s="1230"/>
      <c r="F128" s="1230"/>
      <c r="G128" s="1230"/>
      <c r="H128" s="1230"/>
      <c r="I128" s="1230"/>
      <c r="J128" s="1230"/>
      <c r="K128" s="1230"/>
      <c r="L128" s="1230"/>
      <c r="M128" s="1230"/>
      <c r="N128" s="1230"/>
      <c r="O128" s="1230"/>
      <c r="P128" s="1230"/>
      <c r="Q128" s="1230"/>
      <c r="R128" s="1230"/>
      <c r="S128" s="1230"/>
      <c r="T128" s="1230"/>
      <c r="U128" s="1230"/>
      <c r="V128" s="1230"/>
      <c r="W128" s="1230"/>
      <c r="X128" s="1230"/>
      <c r="Y128" s="1230"/>
      <c r="Z128" s="1230"/>
      <c r="AA128" s="1230"/>
      <c r="AB128" s="1230"/>
      <c r="AC128" s="1230"/>
      <c r="AD128" s="1230"/>
      <c r="AE128" s="1230"/>
      <c r="AF128" s="1230"/>
      <c r="AG128" s="1230"/>
      <c r="AH128" s="1230"/>
      <c r="AI128" s="1230"/>
    </row>
    <row r="129">
      <c r="A129" s="1240"/>
      <c r="B129" s="1241"/>
      <c r="C129" s="1230"/>
      <c r="D129" s="1230"/>
      <c r="E129" s="1230"/>
      <c r="F129" s="1230"/>
      <c r="G129" s="1230"/>
      <c r="H129" s="1230"/>
      <c r="I129" s="1230"/>
      <c r="J129" s="1230"/>
      <c r="K129" s="1230"/>
      <c r="L129" s="1230"/>
      <c r="M129" s="1230"/>
      <c r="N129" s="1230"/>
      <c r="O129" s="1230"/>
      <c r="P129" s="1230"/>
      <c r="Q129" s="1230"/>
      <c r="R129" s="1230"/>
      <c r="S129" s="1230"/>
      <c r="T129" s="1230"/>
      <c r="U129" s="1230"/>
      <c r="V129" s="1230"/>
      <c r="W129" s="1230"/>
      <c r="X129" s="1230"/>
      <c r="Y129" s="1230"/>
      <c r="Z129" s="1230"/>
      <c r="AA129" s="1230"/>
      <c r="AB129" s="1230"/>
      <c r="AC129" s="1230"/>
      <c r="AD129" s="1230"/>
      <c r="AE129" s="1230"/>
      <c r="AF129" s="1230"/>
      <c r="AG129" s="1230"/>
      <c r="AH129" s="1230"/>
      <c r="AI129" s="1230"/>
    </row>
    <row r="130">
      <c r="A130" s="1240"/>
      <c r="B130" s="1241"/>
      <c r="C130" s="1230"/>
      <c r="D130" s="1230"/>
      <c r="E130" s="1230"/>
      <c r="F130" s="1230"/>
      <c r="G130" s="1230"/>
      <c r="H130" s="1230"/>
      <c r="I130" s="1230"/>
      <c r="J130" s="1230"/>
      <c r="K130" s="1230"/>
      <c r="L130" s="1230"/>
      <c r="M130" s="1230"/>
      <c r="N130" s="1230"/>
      <c r="O130" s="1230"/>
      <c r="P130" s="1230"/>
      <c r="Q130" s="1230"/>
      <c r="R130" s="1230"/>
      <c r="S130" s="1230"/>
      <c r="T130" s="1230"/>
      <c r="U130" s="1230"/>
      <c r="V130" s="1230"/>
      <c r="W130" s="1230"/>
      <c r="X130" s="1230"/>
      <c r="Y130" s="1230"/>
      <c r="Z130" s="1230"/>
      <c r="AA130" s="1230"/>
      <c r="AB130" s="1230"/>
      <c r="AC130" s="1230"/>
      <c r="AD130" s="1230"/>
      <c r="AE130" s="1230"/>
      <c r="AF130" s="1230"/>
      <c r="AG130" s="1230"/>
      <c r="AH130" s="1230"/>
      <c r="AI130" s="1230"/>
    </row>
    <row r="131">
      <c r="A131" s="1240"/>
      <c r="B131" s="1241"/>
      <c r="C131" s="1230"/>
      <c r="D131" s="1230"/>
      <c r="E131" s="1230"/>
      <c r="F131" s="1230"/>
      <c r="G131" s="1230"/>
      <c r="H131" s="1230"/>
      <c r="I131" s="1230"/>
      <c r="J131" s="1230"/>
      <c r="K131" s="1230"/>
      <c r="L131" s="1230"/>
      <c r="M131" s="1230"/>
      <c r="N131" s="1230"/>
      <c r="O131" s="1230"/>
      <c r="P131" s="1230"/>
      <c r="Q131" s="1230"/>
      <c r="R131" s="1230"/>
      <c r="S131" s="1230"/>
      <c r="T131" s="1230"/>
      <c r="U131" s="1230"/>
      <c r="V131" s="1230"/>
      <c r="W131" s="1230"/>
      <c r="X131" s="1230"/>
      <c r="Y131" s="1230"/>
      <c r="Z131" s="1230"/>
      <c r="AA131" s="1230"/>
      <c r="AB131" s="1230"/>
      <c r="AC131" s="1230"/>
      <c r="AD131" s="1230"/>
      <c r="AE131" s="1230"/>
      <c r="AF131" s="1230"/>
      <c r="AG131" s="1230"/>
      <c r="AH131" s="1230"/>
      <c r="AI131" s="1230"/>
    </row>
    <row r="132">
      <c r="A132" s="1240"/>
      <c r="B132" s="1241"/>
      <c r="C132" s="1230"/>
      <c r="D132" s="1230"/>
      <c r="E132" s="1230"/>
      <c r="F132" s="1230"/>
      <c r="G132" s="1230"/>
      <c r="H132" s="1230"/>
      <c r="I132" s="1230"/>
      <c r="J132" s="1230"/>
      <c r="K132" s="1230"/>
      <c r="L132" s="1230"/>
      <c r="M132" s="1230"/>
      <c r="N132" s="1230"/>
      <c r="O132" s="1230"/>
      <c r="P132" s="1230"/>
      <c r="Q132" s="1230"/>
      <c r="R132" s="1230"/>
      <c r="S132" s="1230"/>
      <c r="T132" s="1230"/>
      <c r="U132" s="1230"/>
      <c r="V132" s="1230"/>
      <c r="W132" s="1230"/>
      <c r="X132" s="1230"/>
      <c r="Y132" s="1230"/>
      <c r="Z132" s="1230"/>
      <c r="AA132" s="1230"/>
      <c r="AB132" s="1230"/>
      <c r="AC132" s="1230"/>
      <c r="AD132" s="1230"/>
      <c r="AE132" s="1230"/>
      <c r="AF132" s="1230"/>
      <c r="AG132" s="1230"/>
      <c r="AH132" s="1230"/>
      <c r="AI132" s="1230"/>
    </row>
    <row r="133">
      <c r="A133" s="1240"/>
      <c r="B133" s="1241"/>
      <c r="C133" s="1230"/>
      <c r="D133" s="1230"/>
      <c r="E133" s="1230"/>
      <c r="F133" s="1230"/>
      <c r="G133" s="1230"/>
      <c r="H133" s="1230"/>
      <c r="I133" s="1230"/>
      <c r="J133" s="1230"/>
      <c r="K133" s="1230"/>
      <c r="L133" s="1230"/>
      <c r="M133" s="1230"/>
      <c r="N133" s="1230"/>
      <c r="O133" s="1230"/>
      <c r="P133" s="1230"/>
      <c r="Q133" s="1230"/>
      <c r="R133" s="1230"/>
      <c r="S133" s="1230"/>
      <c r="T133" s="1230"/>
      <c r="U133" s="1230"/>
      <c r="V133" s="1230"/>
      <c r="W133" s="1230"/>
      <c r="X133" s="1230"/>
      <c r="Y133" s="1230"/>
      <c r="Z133" s="1230"/>
      <c r="AA133" s="1230"/>
      <c r="AB133" s="1230"/>
      <c r="AC133" s="1230"/>
      <c r="AD133" s="1230"/>
      <c r="AE133" s="1230"/>
      <c r="AF133" s="1230"/>
      <c r="AG133" s="1230"/>
      <c r="AH133" s="1230"/>
      <c r="AI133" s="1230"/>
    </row>
    <row r="134">
      <c r="A134" s="1240"/>
      <c r="B134" s="1241"/>
      <c r="C134" s="1230"/>
      <c r="D134" s="1230"/>
      <c r="E134" s="1230"/>
      <c r="F134" s="1230"/>
      <c r="G134" s="1230"/>
      <c r="H134" s="1230"/>
      <c r="I134" s="1230"/>
      <c r="J134" s="1230"/>
      <c r="K134" s="1230"/>
      <c r="L134" s="1230"/>
      <c r="M134" s="1230"/>
      <c r="N134" s="1230"/>
      <c r="O134" s="1230"/>
      <c r="P134" s="1230"/>
      <c r="Q134" s="1230"/>
      <c r="R134" s="1230"/>
      <c r="S134" s="1230"/>
      <c r="T134" s="1230"/>
      <c r="U134" s="1230"/>
      <c r="V134" s="1230"/>
      <c r="W134" s="1230"/>
      <c r="X134" s="1230"/>
      <c r="Y134" s="1230"/>
      <c r="Z134" s="1230"/>
      <c r="AA134" s="1230"/>
      <c r="AB134" s="1230"/>
      <c r="AC134" s="1230"/>
      <c r="AD134" s="1230"/>
      <c r="AE134" s="1230"/>
      <c r="AF134" s="1230"/>
      <c r="AG134" s="1230"/>
      <c r="AH134" s="1230"/>
      <c r="AI134" s="1230"/>
    </row>
    <row r="135">
      <c r="A135" s="1240"/>
      <c r="B135" s="1241"/>
      <c r="C135" s="1230"/>
      <c r="D135" s="1230"/>
      <c r="E135" s="1230"/>
      <c r="F135" s="1230"/>
      <c r="G135" s="1230"/>
      <c r="H135" s="1230"/>
      <c r="I135" s="1230"/>
      <c r="J135" s="1230"/>
      <c r="K135" s="1230"/>
      <c r="L135" s="1230"/>
      <c r="M135" s="1230"/>
      <c r="N135" s="1230"/>
      <c r="O135" s="1230"/>
      <c r="P135" s="1230"/>
      <c r="Q135" s="1230"/>
      <c r="R135" s="1230"/>
      <c r="S135" s="1230"/>
      <c r="T135" s="1230"/>
      <c r="U135" s="1230"/>
      <c r="V135" s="1230"/>
      <c r="W135" s="1230"/>
      <c r="X135" s="1230"/>
      <c r="Y135" s="1230"/>
      <c r="Z135" s="1230"/>
      <c r="AA135" s="1230"/>
      <c r="AB135" s="1230"/>
      <c r="AC135" s="1230"/>
      <c r="AD135" s="1230"/>
      <c r="AE135" s="1230"/>
      <c r="AF135" s="1230"/>
      <c r="AG135" s="1230"/>
      <c r="AH135" s="1230"/>
      <c r="AI135" s="1230"/>
    </row>
    <row r="136">
      <c r="A136" s="1240"/>
      <c r="B136" s="1241"/>
      <c r="C136" s="1230"/>
      <c r="D136" s="1230"/>
      <c r="E136" s="1230"/>
      <c r="F136" s="1230"/>
      <c r="G136" s="1230"/>
      <c r="H136" s="1230"/>
      <c r="I136" s="1230"/>
      <c r="J136" s="1230"/>
      <c r="K136" s="1230"/>
      <c r="L136" s="1230"/>
      <c r="M136" s="1230"/>
      <c r="N136" s="1230"/>
      <c r="O136" s="1230"/>
      <c r="P136" s="1230"/>
      <c r="Q136" s="1230"/>
      <c r="R136" s="1230"/>
      <c r="S136" s="1230"/>
      <c r="T136" s="1230"/>
      <c r="U136" s="1230"/>
      <c r="V136" s="1230"/>
      <c r="W136" s="1230"/>
      <c r="X136" s="1230"/>
      <c r="Y136" s="1230"/>
      <c r="Z136" s="1230"/>
      <c r="AA136" s="1230"/>
      <c r="AB136" s="1230"/>
      <c r="AC136" s="1230"/>
      <c r="AD136" s="1230"/>
      <c r="AE136" s="1230"/>
      <c r="AF136" s="1230"/>
      <c r="AG136" s="1230"/>
      <c r="AH136" s="1230"/>
      <c r="AI136" s="1230"/>
    </row>
    <row r="137">
      <c r="A137" s="1240"/>
      <c r="B137" s="1241"/>
      <c r="C137" s="1230"/>
      <c r="D137" s="1230"/>
      <c r="E137" s="1230"/>
      <c r="F137" s="1230"/>
      <c r="G137" s="1230"/>
      <c r="H137" s="1230"/>
      <c r="I137" s="1230"/>
      <c r="J137" s="1230"/>
      <c r="K137" s="1230"/>
      <c r="L137" s="1230"/>
      <c r="M137" s="1230"/>
      <c r="N137" s="1230"/>
      <c r="O137" s="1230"/>
      <c r="P137" s="1230"/>
      <c r="Q137" s="1230"/>
      <c r="R137" s="1230"/>
      <c r="S137" s="1230"/>
      <c r="T137" s="1230"/>
      <c r="U137" s="1230"/>
      <c r="V137" s="1230"/>
      <c r="W137" s="1230"/>
      <c r="X137" s="1230"/>
      <c r="Y137" s="1230"/>
      <c r="Z137" s="1230"/>
      <c r="AA137" s="1230"/>
      <c r="AB137" s="1230"/>
      <c r="AC137" s="1230"/>
      <c r="AD137" s="1230"/>
      <c r="AE137" s="1230"/>
      <c r="AF137" s="1230"/>
      <c r="AG137" s="1230"/>
      <c r="AH137" s="1230"/>
      <c r="AI137" s="1230"/>
    </row>
    <row r="138">
      <c r="A138" s="1240"/>
      <c r="B138" s="1241"/>
      <c r="C138" s="1230"/>
      <c r="D138" s="1230"/>
      <c r="E138" s="1230"/>
      <c r="F138" s="1230"/>
      <c r="G138" s="1230"/>
      <c r="H138" s="1230"/>
      <c r="I138" s="1230"/>
      <c r="J138" s="1230"/>
      <c r="K138" s="1230"/>
      <c r="L138" s="1230"/>
      <c r="M138" s="1230"/>
      <c r="N138" s="1230"/>
      <c r="O138" s="1230"/>
      <c r="P138" s="1230"/>
      <c r="Q138" s="1230"/>
      <c r="R138" s="1230"/>
      <c r="S138" s="1230"/>
      <c r="T138" s="1230"/>
      <c r="U138" s="1230"/>
      <c r="V138" s="1230"/>
      <c r="W138" s="1230"/>
      <c r="X138" s="1230"/>
      <c r="Y138" s="1230"/>
      <c r="Z138" s="1230"/>
      <c r="AA138" s="1230"/>
      <c r="AB138" s="1230"/>
      <c r="AC138" s="1230"/>
      <c r="AD138" s="1230"/>
      <c r="AE138" s="1230"/>
      <c r="AF138" s="1230"/>
      <c r="AG138" s="1230"/>
      <c r="AH138" s="1230"/>
      <c r="AI138" s="1230"/>
    </row>
    <row r="139">
      <c r="A139" s="1240"/>
      <c r="B139" s="1241"/>
      <c r="C139" s="1230"/>
      <c r="D139" s="1230"/>
      <c r="E139" s="1230"/>
      <c r="F139" s="1230"/>
      <c r="G139" s="1230"/>
      <c r="H139" s="1230"/>
      <c r="I139" s="1230"/>
      <c r="J139" s="1230"/>
      <c r="K139" s="1230"/>
      <c r="L139" s="1230"/>
      <c r="M139" s="1230"/>
      <c r="N139" s="1230"/>
      <c r="O139" s="1230"/>
      <c r="P139" s="1230"/>
      <c r="Q139" s="1230"/>
      <c r="R139" s="1230"/>
      <c r="S139" s="1230"/>
      <c r="T139" s="1230"/>
      <c r="U139" s="1230"/>
      <c r="V139" s="1230"/>
      <c r="W139" s="1230"/>
      <c r="X139" s="1230"/>
      <c r="Y139" s="1230"/>
      <c r="Z139" s="1230"/>
      <c r="AA139" s="1230"/>
      <c r="AB139" s="1230"/>
      <c r="AC139" s="1230"/>
      <c r="AD139" s="1230"/>
      <c r="AE139" s="1230"/>
      <c r="AF139" s="1230"/>
      <c r="AG139" s="1230"/>
      <c r="AH139" s="1230"/>
      <c r="AI139" s="1230"/>
    </row>
    <row r="140">
      <c r="A140" s="1240"/>
      <c r="B140" s="1241"/>
      <c r="C140" s="1230"/>
      <c r="D140" s="1230"/>
      <c r="E140" s="1230"/>
      <c r="F140" s="1230"/>
      <c r="G140" s="1230"/>
      <c r="H140" s="1230"/>
      <c r="I140" s="1230"/>
      <c r="J140" s="1230"/>
      <c r="K140" s="1230"/>
      <c r="L140" s="1230"/>
      <c r="M140" s="1230"/>
      <c r="N140" s="1230"/>
      <c r="O140" s="1230"/>
      <c r="P140" s="1230"/>
      <c r="Q140" s="1230"/>
      <c r="R140" s="1230"/>
      <c r="S140" s="1230"/>
      <c r="T140" s="1230"/>
      <c r="U140" s="1230"/>
      <c r="V140" s="1230"/>
      <c r="W140" s="1230"/>
      <c r="X140" s="1230"/>
      <c r="Y140" s="1230"/>
      <c r="Z140" s="1230"/>
      <c r="AA140" s="1230"/>
      <c r="AB140" s="1230"/>
      <c r="AC140" s="1230"/>
      <c r="AD140" s="1230"/>
      <c r="AE140" s="1230"/>
      <c r="AF140" s="1230"/>
      <c r="AG140" s="1230"/>
      <c r="AH140" s="1230"/>
      <c r="AI140" s="1230"/>
    </row>
    <row r="141">
      <c r="A141" s="1240"/>
      <c r="B141" s="1241"/>
      <c r="C141" s="1230"/>
      <c r="D141" s="1230"/>
      <c r="E141" s="1230"/>
      <c r="F141" s="1230"/>
      <c r="G141" s="1230"/>
      <c r="H141" s="1230"/>
      <c r="I141" s="1230"/>
      <c r="J141" s="1230"/>
      <c r="K141" s="1230"/>
      <c r="L141" s="1230"/>
      <c r="M141" s="1230"/>
      <c r="N141" s="1230"/>
      <c r="O141" s="1230"/>
      <c r="P141" s="1230"/>
      <c r="Q141" s="1230"/>
      <c r="R141" s="1230"/>
      <c r="S141" s="1230"/>
      <c r="T141" s="1230"/>
      <c r="U141" s="1230"/>
      <c r="V141" s="1230"/>
      <c r="W141" s="1230"/>
      <c r="X141" s="1230"/>
      <c r="Y141" s="1230"/>
      <c r="Z141" s="1230"/>
      <c r="AA141" s="1230"/>
      <c r="AB141" s="1230"/>
      <c r="AC141" s="1230"/>
      <c r="AD141" s="1230"/>
      <c r="AE141" s="1230"/>
      <c r="AF141" s="1230"/>
      <c r="AG141" s="1230"/>
      <c r="AH141" s="1230"/>
      <c r="AI141" s="1230"/>
    </row>
    <row r="142">
      <c r="A142" s="1240"/>
      <c r="B142" s="1241"/>
      <c r="C142" s="1230"/>
      <c r="D142" s="1230"/>
      <c r="E142" s="1230"/>
      <c r="F142" s="1230"/>
      <c r="G142" s="1230"/>
      <c r="H142" s="1230"/>
      <c r="I142" s="1230"/>
      <c r="J142" s="1230"/>
      <c r="K142" s="1230"/>
      <c r="L142" s="1230"/>
      <c r="M142" s="1230"/>
      <c r="N142" s="1230"/>
      <c r="O142" s="1230"/>
      <c r="P142" s="1230"/>
      <c r="Q142" s="1230"/>
      <c r="R142" s="1230"/>
      <c r="S142" s="1230"/>
      <c r="T142" s="1230"/>
      <c r="U142" s="1230"/>
      <c r="V142" s="1230"/>
      <c r="W142" s="1230"/>
      <c r="X142" s="1230"/>
      <c r="Y142" s="1230"/>
      <c r="Z142" s="1230"/>
      <c r="AA142" s="1230"/>
      <c r="AB142" s="1230"/>
      <c r="AC142" s="1230"/>
      <c r="AD142" s="1230"/>
      <c r="AE142" s="1230"/>
      <c r="AF142" s="1230"/>
      <c r="AG142" s="1230"/>
      <c r="AH142" s="1230"/>
      <c r="AI142" s="1230"/>
    </row>
    <row r="143">
      <c r="A143" s="1240"/>
      <c r="B143" s="1241"/>
      <c r="C143" s="1230"/>
      <c r="D143" s="1230"/>
      <c r="E143" s="1230"/>
      <c r="F143" s="1230"/>
      <c r="G143" s="1230"/>
      <c r="H143" s="1230"/>
      <c r="I143" s="1230"/>
      <c r="J143" s="1230"/>
      <c r="K143" s="1230"/>
      <c r="L143" s="1230"/>
      <c r="M143" s="1230"/>
      <c r="N143" s="1230"/>
      <c r="O143" s="1230"/>
      <c r="P143" s="1230"/>
      <c r="Q143" s="1230"/>
      <c r="R143" s="1230"/>
      <c r="S143" s="1230"/>
      <c r="T143" s="1230"/>
      <c r="U143" s="1230"/>
      <c r="V143" s="1230"/>
      <c r="W143" s="1230"/>
      <c r="X143" s="1230"/>
      <c r="Y143" s="1230"/>
      <c r="Z143" s="1230"/>
      <c r="AA143" s="1230"/>
      <c r="AB143" s="1230"/>
      <c r="AC143" s="1230"/>
      <c r="AD143" s="1230"/>
      <c r="AE143" s="1230"/>
      <c r="AF143" s="1230"/>
      <c r="AG143" s="1230"/>
      <c r="AH143" s="1230"/>
      <c r="AI143" s="1230"/>
    </row>
    <row r="144">
      <c r="A144" s="1240"/>
      <c r="B144" s="1241"/>
      <c r="C144" s="1230"/>
      <c r="D144" s="1230"/>
      <c r="E144" s="1230"/>
      <c r="F144" s="1230"/>
      <c r="G144" s="1230"/>
      <c r="H144" s="1230"/>
      <c r="I144" s="1230"/>
      <c r="J144" s="1230"/>
      <c r="K144" s="1230"/>
      <c r="L144" s="1230"/>
      <c r="M144" s="1230"/>
      <c r="N144" s="1230"/>
      <c r="O144" s="1230"/>
      <c r="P144" s="1230"/>
      <c r="Q144" s="1230"/>
      <c r="R144" s="1230"/>
      <c r="S144" s="1230"/>
      <c r="T144" s="1230"/>
      <c r="U144" s="1230"/>
      <c r="V144" s="1230"/>
      <c r="W144" s="1230"/>
      <c r="X144" s="1230"/>
      <c r="Y144" s="1230"/>
      <c r="Z144" s="1230"/>
      <c r="AA144" s="1230"/>
      <c r="AB144" s="1230"/>
      <c r="AC144" s="1230"/>
      <c r="AD144" s="1230"/>
      <c r="AE144" s="1230"/>
      <c r="AF144" s="1230"/>
      <c r="AG144" s="1230"/>
      <c r="AH144" s="1230"/>
      <c r="AI144" s="1230"/>
    </row>
    <row r="145">
      <c r="A145" s="1240"/>
      <c r="B145" s="1241"/>
      <c r="C145" s="1230"/>
      <c r="D145" s="1230"/>
      <c r="E145" s="1230"/>
      <c r="F145" s="1230"/>
      <c r="G145" s="1230"/>
      <c r="H145" s="1230"/>
      <c r="I145" s="1230"/>
      <c r="J145" s="1230"/>
      <c r="K145" s="1230"/>
      <c r="L145" s="1230"/>
      <c r="M145" s="1230"/>
      <c r="N145" s="1230"/>
      <c r="O145" s="1230"/>
      <c r="P145" s="1230"/>
      <c r="Q145" s="1230"/>
      <c r="R145" s="1230"/>
      <c r="S145" s="1230"/>
      <c r="T145" s="1230"/>
      <c r="U145" s="1230"/>
      <c r="V145" s="1230"/>
      <c r="W145" s="1230"/>
      <c r="X145" s="1230"/>
      <c r="Y145" s="1230"/>
      <c r="Z145" s="1230"/>
      <c r="AA145" s="1230"/>
      <c r="AB145" s="1230"/>
      <c r="AC145" s="1230"/>
      <c r="AD145" s="1230"/>
      <c r="AE145" s="1230"/>
      <c r="AF145" s="1230"/>
      <c r="AG145" s="1230"/>
      <c r="AH145" s="1230"/>
      <c r="AI145" s="1230"/>
    </row>
    <row r="146">
      <c r="A146" s="1240"/>
      <c r="B146" s="1241"/>
      <c r="C146" s="1230"/>
      <c r="D146" s="1230"/>
      <c r="E146" s="1230"/>
      <c r="F146" s="1230"/>
      <c r="G146" s="1230"/>
      <c r="H146" s="1230"/>
      <c r="I146" s="1230"/>
      <c r="J146" s="1230"/>
      <c r="K146" s="1230"/>
      <c r="L146" s="1230"/>
      <c r="M146" s="1230"/>
      <c r="N146" s="1230"/>
      <c r="O146" s="1230"/>
      <c r="P146" s="1230"/>
      <c r="Q146" s="1230"/>
      <c r="R146" s="1230"/>
      <c r="S146" s="1230"/>
      <c r="T146" s="1230"/>
      <c r="U146" s="1230"/>
      <c r="V146" s="1230"/>
      <c r="W146" s="1230"/>
      <c r="X146" s="1230"/>
      <c r="Y146" s="1230"/>
      <c r="Z146" s="1230"/>
      <c r="AA146" s="1230"/>
      <c r="AB146" s="1230"/>
      <c r="AC146" s="1230"/>
      <c r="AD146" s="1230"/>
      <c r="AE146" s="1230"/>
      <c r="AF146" s="1230"/>
      <c r="AG146" s="1230"/>
      <c r="AH146" s="1230"/>
      <c r="AI146" s="1230"/>
    </row>
    <row r="147">
      <c r="A147" s="1240"/>
      <c r="B147" s="1241"/>
      <c r="C147" s="1230"/>
      <c r="D147" s="1230"/>
      <c r="E147" s="1230"/>
      <c r="F147" s="1230"/>
      <c r="G147" s="1230"/>
      <c r="H147" s="1230"/>
      <c r="I147" s="1230"/>
      <c r="J147" s="1230"/>
      <c r="K147" s="1230"/>
      <c r="L147" s="1230"/>
      <c r="M147" s="1230"/>
      <c r="N147" s="1230"/>
      <c r="O147" s="1230"/>
      <c r="P147" s="1230"/>
      <c r="Q147" s="1230"/>
      <c r="R147" s="1230"/>
      <c r="S147" s="1230"/>
      <c r="T147" s="1230"/>
      <c r="U147" s="1230"/>
      <c r="V147" s="1230"/>
      <c r="W147" s="1230"/>
      <c r="X147" s="1230"/>
      <c r="Y147" s="1230"/>
      <c r="Z147" s="1230"/>
      <c r="AA147" s="1230"/>
      <c r="AB147" s="1230"/>
      <c r="AC147" s="1230"/>
      <c r="AD147" s="1230"/>
      <c r="AE147" s="1230"/>
      <c r="AF147" s="1230"/>
      <c r="AG147" s="1230"/>
      <c r="AH147" s="1230"/>
      <c r="AI147" s="1230"/>
    </row>
    <row r="148">
      <c r="A148" s="1240"/>
      <c r="B148" s="1241"/>
      <c r="C148" s="1230"/>
      <c r="D148" s="1230"/>
      <c r="E148" s="1230"/>
      <c r="F148" s="1230"/>
      <c r="G148" s="1230"/>
      <c r="H148" s="1230"/>
      <c r="I148" s="1230"/>
      <c r="J148" s="1230"/>
      <c r="K148" s="1230"/>
      <c r="L148" s="1230"/>
      <c r="M148" s="1230"/>
      <c r="N148" s="1230"/>
      <c r="O148" s="1230"/>
      <c r="P148" s="1230"/>
      <c r="Q148" s="1230"/>
      <c r="R148" s="1230"/>
      <c r="S148" s="1230"/>
      <c r="T148" s="1230"/>
      <c r="U148" s="1230"/>
      <c r="V148" s="1230"/>
      <c r="W148" s="1230"/>
      <c r="X148" s="1230"/>
      <c r="Y148" s="1230"/>
      <c r="Z148" s="1230"/>
      <c r="AA148" s="1230"/>
      <c r="AB148" s="1230"/>
      <c r="AC148" s="1230"/>
      <c r="AD148" s="1230"/>
      <c r="AE148" s="1230"/>
      <c r="AF148" s="1230"/>
      <c r="AG148" s="1230"/>
      <c r="AH148" s="1230"/>
      <c r="AI148" s="1230"/>
    </row>
    <row r="149">
      <c r="A149" s="1240"/>
      <c r="B149" s="1241"/>
      <c r="C149" s="1230"/>
      <c r="D149" s="1230"/>
      <c r="E149" s="1230"/>
      <c r="F149" s="1230"/>
      <c r="G149" s="1230"/>
      <c r="H149" s="1230"/>
      <c r="I149" s="1230"/>
      <c r="J149" s="1230"/>
      <c r="K149" s="1230"/>
      <c r="L149" s="1230"/>
      <c r="M149" s="1230"/>
      <c r="N149" s="1230"/>
      <c r="O149" s="1230"/>
      <c r="P149" s="1230"/>
      <c r="Q149" s="1230"/>
      <c r="R149" s="1230"/>
      <c r="S149" s="1230"/>
      <c r="T149" s="1230"/>
      <c r="U149" s="1230"/>
      <c r="V149" s="1230"/>
      <c r="W149" s="1230"/>
      <c r="X149" s="1230"/>
      <c r="Y149" s="1230"/>
      <c r="Z149" s="1230"/>
      <c r="AA149" s="1230"/>
      <c r="AB149" s="1230"/>
      <c r="AC149" s="1230"/>
      <c r="AD149" s="1230"/>
      <c r="AE149" s="1230"/>
      <c r="AF149" s="1230"/>
      <c r="AG149" s="1230"/>
      <c r="AH149" s="1230"/>
      <c r="AI149" s="1230"/>
    </row>
    <row r="150">
      <c r="A150" s="1240"/>
      <c r="B150" s="1241"/>
      <c r="C150" s="1230"/>
      <c r="D150" s="1230"/>
      <c r="E150" s="1230"/>
      <c r="F150" s="1230"/>
      <c r="G150" s="1230"/>
      <c r="H150" s="1230"/>
      <c r="I150" s="1230"/>
      <c r="J150" s="1230"/>
      <c r="K150" s="1230"/>
      <c r="L150" s="1230"/>
      <c r="M150" s="1230"/>
      <c r="N150" s="1230"/>
      <c r="O150" s="1230"/>
      <c r="P150" s="1230"/>
      <c r="Q150" s="1230"/>
      <c r="R150" s="1230"/>
      <c r="S150" s="1230"/>
      <c r="T150" s="1230"/>
      <c r="U150" s="1230"/>
      <c r="V150" s="1230"/>
      <c r="W150" s="1230"/>
      <c r="X150" s="1230"/>
      <c r="Y150" s="1230"/>
      <c r="Z150" s="1230"/>
      <c r="AA150" s="1230"/>
      <c r="AB150" s="1230"/>
      <c r="AC150" s="1230"/>
      <c r="AD150" s="1230"/>
      <c r="AE150" s="1230"/>
      <c r="AF150" s="1230"/>
      <c r="AG150" s="1230"/>
      <c r="AH150" s="1230"/>
      <c r="AI150" s="1230"/>
    </row>
    <row r="151">
      <c r="A151" s="1240"/>
      <c r="B151" s="1241"/>
      <c r="C151" s="1230"/>
      <c r="D151" s="1230"/>
      <c r="E151" s="1230"/>
      <c r="F151" s="1230"/>
      <c r="G151" s="1230"/>
      <c r="H151" s="1230"/>
      <c r="I151" s="1230"/>
      <c r="J151" s="1230"/>
      <c r="K151" s="1230"/>
      <c r="L151" s="1230"/>
      <c r="M151" s="1230"/>
      <c r="N151" s="1230"/>
      <c r="O151" s="1230"/>
      <c r="P151" s="1230"/>
      <c r="Q151" s="1230"/>
      <c r="R151" s="1230"/>
      <c r="S151" s="1230"/>
      <c r="T151" s="1230"/>
      <c r="U151" s="1230"/>
      <c r="V151" s="1230"/>
      <c r="W151" s="1230"/>
      <c r="X151" s="1230"/>
      <c r="Y151" s="1230"/>
      <c r="Z151" s="1230"/>
      <c r="AA151" s="1230"/>
      <c r="AB151" s="1230"/>
      <c r="AC151" s="1230"/>
      <c r="AD151" s="1230"/>
      <c r="AE151" s="1230"/>
      <c r="AF151" s="1230"/>
      <c r="AG151" s="1230"/>
      <c r="AH151" s="1230"/>
      <c r="AI151" s="1230"/>
    </row>
    <row r="152">
      <c r="A152" s="1240"/>
      <c r="B152" s="1241"/>
      <c r="C152" s="1230"/>
      <c r="D152" s="1230"/>
      <c r="E152" s="1230"/>
      <c r="F152" s="1230"/>
      <c r="G152" s="1230"/>
      <c r="H152" s="1230"/>
      <c r="I152" s="1230"/>
      <c r="J152" s="1230"/>
      <c r="K152" s="1230"/>
      <c r="L152" s="1230"/>
      <c r="M152" s="1230"/>
      <c r="N152" s="1230"/>
      <c r="O152" s="1230"/>
      <c r="P152" s="1230"/>
      <c r="Q152" s="1230"/>
      <c r="R152" s="1230"/>
      <c r="S152" s="1230"/>
      <c r="T152" s="1230"/>
      <c r="U152" s="1230"/>
      <c r="V152" s="1230"/>
      <c r="W152" s="1230"/>
      <c r="X152" s="1230"/>
      <c r="Y152" s="1230"/>
      <c r="Z152" s="1230"/>
      <c r="AA152" s="1230"/>
      <c r="AB152" s="1230"/>
      <c r="AC152" s="1230"/>
      <c r="AD152" s="1230"/>
      <c r="AE152" s="1230"/>
      <c r="AF152" s="1230"/>
      <c r="AG152" s="1230"/>
      <c r="AH152" s="1230"/>
      <c r="AI152" s="1230"/>
    </row>
    <row r="153">
      <c r="A153" s="1240"/>
      <c r="B153" s="1241"/>
      <c r="C153" s="1230"/>
      <c r="D153" s="1230"/>
      <c r="E153" s="1230"/>
      <c r="F153" s="1230"/>
      <c r="G153" s="1230"/>
      <c r="H153" s="1230"/>
      <c r="I153" s="1230"/>
      <c r="J153" s="1230"/>
      <c r="K153" s="1230"/>
      <c r="L153" s="1230"/>
      <c r="M153" s="1230"/>
      <c r="N153" s="1230"/>
      <c r="O153" s="1230"/>
      <c r="P153" s="1230"/>
      <c r="Q153" s="1230"/>
      <c r="R153" s="1230"/>
      <c r="S153" s="1230"/>
      <c r="T153" s="1230"/>
      <c r="U153" s="1230"/>
      <c r="V153" s="1230"/>
      <c r="W153" s="1230"/>
      <c r="X153" s="1230"/>
      <c r="Y153" s="1230"/>
      <c r="Z153" s="1230"/>
      <c r="AA153" s="1230"/>
      <c r="AB153" s="1230"/>
      <c r="AC153" s="1230"/>
      <c r="AD153" s="1230"/>
      <c r="AE153" s="1230"/>
      <c r="AF153" s="1230"/>
      <c r="AG153" s="1230"/>
      <c r="AH153" s="1230"/>
      <c r="AI153" s="1230"/>
    </row>
    <row r="154">
      <c r="A154" s="1240"/>
      <c r="B154" s="1241"/>
      <c r="C154" s="1230"/>
      <c r="D154" s="1230"/>
      <c r="E154" s="1230"/>
      <c r="F154" s="1230"/>
      <c r="G154" s="1230"/>
      <c r="H154" s="1230"/>
      <c r="I154" s="1230"/>
      <c r="J154" s="1230"/>
      <c r="K154" s="1230"/>
      <c r="L154" s="1230"/>
      <c r="M154" s="1230"/>
      <c r="N154" s="1230"/>
      <c r="O154" s="1230"/>
      <c r="P154" s="1230"/>
      <c r="Q154" s="1230"/>
      <c r="R154" s="1230"/>
      <c r="S154" s="1230"/>
      <c r="T154" s="1230"/>
      <c r="U154" s="1230"/>
      <c r="V154" s="1230"/>
      <c r="W154" s="1230"/>
      <c r="X154" s="1230"/>
      <c r="Y154" s="1230"/>
      <c r="Z154" s="1230"/>
      <c r="AA154" s="1230"/>
      <c r="AB154" s="1230"/>
      <c r="AC154" s="1230"/>
      <c r="AD154" s="1230"/>
      <c r="AE154" s="1230"/>
      <c r="AF154" s="1230"/>
      <c r="AG154" s="1230"/>
      <c r="AH154" s="1230"/>
      <c r="AI154" s="1230"/>
    </row>
    <row r="155">
      <c r="A155" s="1240"/>
      <c r="B155" s="1241"/>
      <c r="C155" s="1230"/>
      <c r="D155" s="1230"/>
      <c r="E155" s="1230"/>
      <c r="F155" s="1230"/>
      <c r="G155" s="1230"/>
      <c r="H155" s="1230"/>
      <c r="I155" s="1230"/>
      <c r="J155" s="1230"/>
      <c r="K155" s="1230"/>
      <c r="L155" s="1230"/>
      <c r="M155" s="1230"/>
      <c r="N155" s="1230"/>
      <c r="O155" s="1230"/>
      <c r="P155" s="1230"/>
      <c r="Q155" s="1230"/>
      <c r="R155" s="1230"/>
      <c r="S155" s="1230"/>
      <c r="T155" s="1230"/>
      <c r="U155" s="1230"/>
      <c r="V155" s="1230"/>
      <c r="W155" s="1230"/>
      <c r="X155" s="1230"/>
      <c r="Y155" s="1230"/>
      <c r="Z155" s="1230"/>
      <c r="AA155" s="1230"/>
      <c r="AB155" s="1230"/>
      <c r="AC155" s="1230"/>
      <c r="AD155" s="1230"/>
      <c r="AE155" s="1230"/>
      <c r="AF155" s="1230"/>
      <c r="AG155" s="1230"/>
      <c r="AH155" s="1230"/>
      <c r="AI155" s="1230"/>
    </row>
    <row r="156">
      <c r="A156" s="1240"/>
      <c r="B156" s="1241"/>
      <c r="C156" s="1230"/>
      <c r="D156" s="1230"/>
      <c r="E156" s="1230"/>
      <c r="F156" s="1230"/>
      <c r="G156" s="1230"/>
      <c r="H156" s="1230"/>
      <c r="I156" s="1230"/>
      <c r="J156" s="1230"/>
      <c r="K156" s="1230"/>
      <c r="L156" s="1230"/>
      <c r="M156" s="1230"/>
      <c r="N156" s="1230"/>
      <c r="O156" s="1230"/>
      <c r="P156" s="1230"/>
      <c r="Q156" s="1230"/>
      <c r="R156" s="1230"/>
      <c r="S156" s="1230"/>
      <c r="T156" s="1230"/>
      <c r="U156" s="1230"/>
      <c r="V156" s="1230"/>
      <c r="W156" s="1230"/>
      <c r="X156" s="1230"/>
      <c r="Y156" s="1230"/>
      <c r="Z156" s="1230"/>
      <c r="AA156" s="1230"/>
      <c r="AB156" s="1230"/>
      <c r="AC156" s="1230"/>
      <c r="AD156" s="1230"/>
      <c r="AE156" s="1230"/>
      <c r="AF156" s="1230"/>
      <c r="AG156" s="1230"/>
      <c r="AH156" s="1230"/>
      <c r="AI156" s="1230"/>
    </row>
    <row r="157">
      <c r="A157" s="1240"/>
      <c r="B157" s="1241"/>
      <c r="C157" s="1230"/>
      <c r="D157" s="1230"/>
      <c r="E157" s="1230"/>
      <c r="F157" s="1230"/>
      <c r="G157" s="1230"/>
      <c r="H157" s="1230"/>
      <c r="I157" s="1230"/>
      <c r="J157" s="1230"/>
      <c r="K157" s="1230"/>
      <c r="L157" s="1230"/>
      <c r="M157" s="1230"/>
      <c r="N157" s="1230"/>
      <c r="O157" s="1230"/>
      <c r="P157" s="1230"/>
      <c r="Q157" s="1230"/>
      <c r="R157" s="1230"/>
      <c r="S157" s="1230"/>
      <c r="T157" s="1230"/>
      <c r="U157" s="1230"/>
      <c r="V157" s="1230"/>
      <c r="W157" s="1230"/>
      <c r="X157" s="1230"/>
      <c r="Y157" s="1230"/>
      <c r="Z157" s="1230"/>
      <c r="AA157" s="1230"/>
      <c r="AB157" s="1230"/>
      <c r="AC157" s="1230"/>
      <c r="AD157" s="1230"/>
      <c r="AE157" s="1230"/>
      <c r="AF157" s="1230"/>
      <c r="AG157" s="1230"/>
      <c r="AH157" s="1230"/>
      <c r="AI157" s="1230"/>
    </row>
    <row r="158">
      <c r="A158" s="1240"/>
      <c r="B158" s="1241"/>
      <c r="C158" s="1230"/>
      <c r="D158" s="1230"/>
      <c r="E158" s="1230"/>
      <c r="F158" s="1230"/>
      <c r="G158" s="1230"/>
      <c r="H158" s="1230"/>
      <c r="I158" s="1230"/>
      <c r="J158" s="1230"/>
      <c r="K158" s="1230"/>
      <c r="L158" s="1230"/>
      <c r="M158" s="1230"/>
      <c r="N158" s="1230"/>
      <c r="O158" s="1230"/>
      <c r="P158" s="1230"/>
      <c r="Q158" s="1230"/>
      <c r="R158" s="1230"/>
      <c r="S158" s="1230"/>
      <c r="T158" s="1230"/>
      <c r="U158" s="1230"/>
      <c r="V158" s="1230"/>
      <c r="W158" s="1230"/>
      <c r="X158" s="1230"/>
      <c r="Y158" s="1230"/>
      <c r="Z158" s="1230"/>
      <c r="AA158" s="1230"/>
      <c r="AB158" s="1230"/>
      <c r="AC158" s="1230"/>
      <c r="AD158" s="1230"/>
      <c r="AE158" s="1230"/>
      <c r="AF158" s="1230"/>
      <c r="AG158" s="1230"/>
      <c r="AH158" s="1230"/>
      <c r="AI158" s="1230"/>
    </row>
    <row r="159">
      <c r="A159" s="1240"/>
      <c r="B159" s="1241"/>
      <c r="C159" s="1230"/>
      <c r="D159" s="1230"/>
      <c r="E159" s="1230"/>
      <c r="F159" s="1230"/>
      <c r="G159" s="1230"/>
      <c r="H159" s="1230"/>
      <c r="I159" s="1230"/>
      <c r="J159" s="1230"/>
      <c r="K159" s="1230"/>
      <c r="L159" s="1230"/>
      <c r="M159" s="1230"/>
      <c r="N159" s="1230"/>
      <c r="O159" s="1230"/>
      <c r="P159" s="1230"/>
      <c r="Q159" s="1230"/>
      <c r="R159" s="1230"/>
      <c r="S159" s="1230"/>
      <c r="T159" s="1230"/>
      <c r="U159" s="1230"/>
      <c r="V159" s="1230"/>
      <c r="W159" s="1230"/>
      <c r="X159" s="1230"/>
      <c r="Y159" s="1230"/>
      <c r="Z159" s="1230"/>
      <c r="AA159" s="1230"/>
      <c r="AB159" s="1230"/>
      <c r="AC159" s="1230"/>
      <c r="AD159" s="1230"/>
      <c r="AE159" s="1230"/>
      <c r="AF159" s="1230"/>
      <c r="AG159" s="1230"/>
      <c r="AH159" s="1230"/>
      <c r="AI159" s="1230"/>
    </row>
    <row r="160">
      <c r="A160" s="1240"/>
      <c r="B160" s="1241"/>
      <c r="C160" s="1230"/>
      <c r="D160" s="1230"/>
      <c r="E160" s="1230"/>
      <c r="F160" s="1230"/>
      <c r="G160" s="1230"/>
      <c r="H160" s="1230"/>
      <c r="I160" s="1230"/>
      <c r="J160" s="1230"/>
      <c r="K160" s="1230"/>
      <c r="L160" s="1230"/>
      <c r="M160" s="1230"/>
      <c r="N160" s="1230"/>
      <c r="O160" s="1230"/>
      <c r="P160" s="1230"/>
      <c r="Q160" s="1230"/>
      <c r="R160" s="1230"/>
      <c r="S160" s="1230"/>
      <c r="T160" s="1230"/>
      <c r="U160" s="1230"/>
      <c r="V160" s="1230"/>
      <c r="W160" s="1230"/>
      <c r="X160" s="1230"/>
      <c r="Y160" s="1230"/>
      <c r="Z160" s="1230"/>
      <c r="AA160" s="1230"/>
      <c r="AB160" s="1230"/>
      <c r="AC160" s="1230"/>
      <c r="AD160" s="1230"/>
      <c r="AE160" s="1230"/>
      <c r="AF160" s="1230"/>
      <c r="AG160" s="1230"/>
      <c r="AH160" s="1230"/>
      <c r="AI160" s="1230"/>
    </row>
    <row r="161">
      <c r="A161" s="1240"/>
      <c r="B161" s="1241"/>
      <c r="C161" s="1230"/>
      <c r="D161" s="1230"/>
      <c r="E161" s="1230"/>
      <c r="F161" s="1230"/>
      <c r="G161" s="1230"/>
      <c r="H161" s="1230"/>
      <c r="I161" s="1230"/>
      <c r="J161" s="1230"/>
      <c r="K161" s="1230"/>
      <c r="L161" s="1230"/>
      <c r="M161" s="1230"/>
      <c r="N161" s="1230"/>
      <c r="O161" s="1230"/>
      <c r="P161" s="1230"/>
      <c r="Q161" s="1230"/>
      <c r="R161" s="1230"/>
      <c r="S161" s="1230"/>
      <c r="T161" s="1230"/>
      <c r="U161" s="1230"/>
      <c r="V161" s="1230"/>
      <c r="W161" s="1230"/>
      <c r="X161" s="1230"/>
      <c r="Y161" s="1230"/>
      <c r="Z161" s="1230"/>
      <c r="AA161" s="1230"/>
      <c r="AB161" s="1230"/>
      <c r="AC161" s="1230"/>
      <c r="AD161" s="1230"/>
      <c r="AE161" s="1230"/>
      <c r="AF161" s="1230"/>
      <c r="AG161" s="1230"/>
      <c r="AH161" s="1230"/>
      <c r="AI161" s="1230"/>
    </row>
    <row r="162">
      <c r="A162" s="1240"/>
      <c r="B162" s="1241"/>
      <c r="C162" s="1230"/>
      <c r="D162" s="1230"/>
      <c r="E162" s="1230"/>
      <c r="F162" s="1230"/>
      <c r="G162" s="1230"/>
      <c r="H162" s="1230"/>
      <c r="I162" s="1230"/>
      <c r="J162" s="1230"/>
      <c r="K162" s="1230"/>
      <c r="L162" s="1230"/>
      <c r="M162" s="1230"/>
      <c r="N162" s="1230"/>
      <c r="O162" s="1230"/>
      <c r="P162" s="1230"/>
      <c r="Q162" s="1230"/>
      <c r="R162" s="1230"/>
      <c r="S162" s="1230"/>
      <c r="T162" s="1230"/>
      <c r="U162" s="1230"/>
      <c r="V162" s="1230"/>
      <c r="W162" s="1230"/>
      <c r="X162" s="1230"/>
      <c r="Y162" s="1230"/>
      <c r="Z162" s="1230"/>
      <c r="AA162" s="1230"/>
      <c r="AB162" s="1230"/>
      <c r="AC162" s="1230"/>
      <c r="AD162" s="1230"/>
      <c r="AE162" s="1230"/>
      <c r="AF162" s="1230"/>
      <c r="AG162" s="1230"/>
      <c r="AH162" s="1230"/>
      <c r="AI162" s="1230"/>
    </row>
    <row r="163">
      <c r="A163" s="1240"/>
      <c r="B163" s="1241"/>
      <c r="C163" s="1230"/>
      <c r="D163" s="1230"/>
      <c r="E163" s="1230"/>
      <c r="F163" s="1230"/>
      <c r="G163" s="1230"/>
      <c r="H163" s="1230"/>
      <c r="I163" s="1230"/>
      <c r="J163" s="1230"/>
      <c r="K163" s="1230"/>
      <c r="L163" s="1230"/>
      <c r="M163" s="1230"/>
      <c r="N163" s="1230"/>
      <c r="O163" s="1230"/>
      <c r="P163" s="1230"/>
      <c r="Q163" s="1230"/>
      <c r="R163" s="1230"/>
      <c r="S163" s="1230"/>
      <c r="T163" s="1230"/>
      <c r="U163" s="1230"/>
      <c r="V163" s="1230"/>
      <c r="W163" s="1230"/>
      <c r="X163" s="1230"/>
      <c r="Y163" s="1230"/>
      <c r="Z163" s="1230"/>
      <c r="AA163" s="1230"/>
      <c r="AB163" s="1230"/>
      <c r="AC163" s="1230"/>
      <c r="AD163" s="1230"/>
      <c r="AE163" s="1230"/>
      <c r="AF163" s="1230"/>
      <c r="AG163" s="1230"/>
      <c r="AH163" s="1230"/>
      <c r="AI163" s="1230"/>
    </row>
    <row r="164">
      <c r="A164" s="1240"/>
      <c r="B164" s="1241"/>
      <c r="C164" s="1230"/>
      <c r="D164" s="1230"/>
      <c r="E164" s="1230"/>
      <c r="F164" s="1230"/>
      <c r="G164" s="1230"/>
      <c r="H164" s="1230"/>
      <c r="I164" s="1230"/>
      <c r="J164" s="1230"/>
      <c r="K164" s="1230"/>
      <c r="L164" s="1230"/>
      <c r="M164" s="1230"/>
      <c r="N164" s="1230"/>
      <c r="O164" s="1230"/>
      <c r="P164" s="1230"/>
      <c r="Q164" s="1230"/>
      <c r="R164" s="1230"/>
      <c r="S164" s="1230"/>
      <c r="T164" s="1230"/>
      <c r="U164" s="1230"/>
      <c r="V164" s="1230"/>
      <c r="W164" s="1230"/>
      <c r="X164" s="1230"/>
      <c r="Y164" s="1230"/>
      <c r="Z164" s="1230"/>
      <c r="AA164" s="1230"/>
      <c r="AB164" s="1230"/>
      <c r="AC164" s="1230"/>
      <c r="AD164" s="1230"/>
      <c r="AE164" s="1230"/>
      <c r="AF164" s="1230"/>
      <c r="AG164" s="1230"/>
      <c r="AH164" s="1230"/>
      <c r="AI164" s="1230"/>
    </row>
    <row r="165">
      <c r="A165" s="1240"/>
      <c r="B165" s="1241"/>
      <c r="C165" s="1230"/>
      <c r="D165" s="1230"/>
      <c r="E165" s="1230"/>
      <c r="F165" s="1230"/>
      <c r="G165" s="1230"/>
      <c r="H165" s="1230"/>
      <c r="I165" s="1230"/>
      <c r="J165" s="1230"/>
      <c r="K165" s="1230"/>
      <c r="L165" s="1230"/>
      <c r="M165" s="1230"/>
      <c r="N165" s="1230"/>
      <c r="O165" s="1230"/>
      <c r="P165" s="1230"/>
      <c r="Q165" s="1230"/>
      <c r="R165" s="1230"/>
      <c r="S165" s="1230"/>
      <c r="T165" s="1230"/>
      <c r="U165" s="1230"/>
      <c r="V165" s="1230"/>
      <c r="W165" s="1230"/>
      <c r="X165" s="1230"/>
      <c r="Y165" s="1230"/>
      <c r="Z165" s="1230"/>
      <c r="AA165" s="1230"/>
      <c r="AB165" s="1230"/>
      <c r="AC165" s="1230"/>
      <c r="AD165" s="1230"/>
      <c r="AE165" s="1230"/>
      <c r="AF165" s="1230"/>
      <c r="AG165" s="1230"/>
      <c r="AH165" s="1230"/>
      <c r="AI165" s="1230"/>
    </row>
    <row r="166">
      <c r="A166" s="1240"/>
      <c r="B166" s="1241"/>
      <c r="C166" s="1230"/>
      <c r="D166" s="1230"/>
      <c r="E166" s="1230"/>
      <c r="F166" s="1230"/>
      <c r="G166" s="1230"/>
      <c r="H166" s="1230"/>
      <c r="I166" s="1230"/>
      <c r="J166" s="1230"/>
      <c r="K166" s="1230"/>
      <c r="L166" s="1230"/>
      <c r="M166" s="1230"/>
      <c r="N166" s="1230"/>
      <c r="O166" s="1230"/>
      <c r="P166" s="1230"/>
      <c r="Q166" s="1230"/>
      <c r="R166" s="1230"/>
      <c r="S166" s="1230"/>
      <c r="T166" s="1230"/>
      <c r="U166" s="1230"/>
      <c r="V166" s="1230"/>
      <c r="W166" s="1230"/>
      <c r="X166" s="1230"/>
      <c r="Y166" s="1230"/>
      <c r="Z166" s="1230"/>
      <c r="AA166" s="1230"/>
      <c r="AB166" s="1230"/>
      <c r="AC166" s="1230"/>
      <c r="AD166" s="1230"/>
      <c r="AE166" s="1230"/>
      <c r="AF166" s="1230"/>
      <c r="AG166" s="1230"/>
      <c r="AH166" s="1230"/>
      <c r="AI166" s="1230"/>
    </row>
    <row r="167">
      <c r="A167" s="1240"/>
      <c r="B167" s="1241"/>
      <c r="C167" s="1230"/>
      <c r="D167" s="1230"/>
      <c r="E167" s="1230"/>
      <c r="F167" s="1230"/>
      <c r="G167" s="1230"/>
      <c r="H167" s="1230"/>
      <c r="I167" s="1230"/>
      <c r="J167" s="1230"/>
      <c r="K167" s="1230"/>
      <c r="L167" s="1230"/>
      <c r="M167" s="1230"/>
      <c r="N167" s="1230"/>
      <c r="O167" s="1230"/>
      <c r="P167" s="1230"/>
      <c r="Q167" s="1230"/>
      <c r="R167" s="1230"/>
      <c r="S167" s="1230"/>
      <c r="T167" s="1230"/>
      <c r="U167" s="1230"/>
      <c r="V167" s="1230"/>
      <c r="W167" s="1230"/>
      <c r="X167" s="1230"/>
      <c r="Y167" s="1230"/>
      <c r="Z167" s="1230"/>
      <c r="AA167" s="1230"/>
      <c r="AB167" s="1230"/>
      <c r="AC167" s="1230"/>
      <c r="AD167" s="1230"/>
      <c r="AE167" s="1230"/>
      <c r="AF167" s="1230"/>
      <c r="AG167" s="1230"/>
      <c r="AH167" s="1230"/>
      <c r="AI167" s="1230"/>
    </row>
    <row r="168">
      <c r="A168" s="1240"/>
      <c r="B168" s="1241"/>
      <c r="C168" s="1230"/>
      <c r="D168" s="1230"/>
      <c r="E168" s="1230"/>
      <c r="F168" s="1230"/>
      <c r="G168" s="1230"/>
      <c r="H168" s="1230"/>
      <c r="I168" s="1230"/>
      <c r="J168" s="1230"/>
      <c r="K168" s="1230"/>
      <c r="L168" s="1230"/>
      <c r="M168" s="1230"/>
      <c r="N168" s="1230"/>
      <c r="O168" s="1230"/>
      <c r="P168" s="1230"/>
      <c r="Q168" s="1230"/>
      <c r="R168" s="1230"/>
      <c r="S168" s="1230"/>
      <c r="T168" s="1230"/>
      <c r="U168" s="1230"/>
      <c r="V168" s="1230"/>
      <c r="W168" s="1230"/>
      <c r="X168" s="1230"/>
      <c r="Y168" s="1230"/>
      <c r="Z168" s="1230"/>
      <c r="AA168" s="1230"/>
      <c r="AB168" s="1230"/>
      <c r="AC168" s="1230"/>
      <c r="AD168" s="1230"/>
      <c r="AE168" s="1230"/>
      <c r="AF168" s="1230"/>
      <c r="AG168" s="1230"/>
      <c r="AH168" s="1230"/>
      <c r="AI168" s="1230"/>
    </row>
    <row r="169">
      <c r="A169" s="1240"/>
      <c r="B169" s="1241"/>
      <c r="C169" s="1230"/>
      <c r="D169" s="1230"/>
      <c r="E169" s="1230"/>
      <c r="F169" s="1230"/>
      <c r="G169" s="1230"/>
      <c r="H169" s="1230"/>
      <c r="I169" s="1230"/>
      <c r="J169" s="1230"/>
      <c r="K169" s="1230"/>
      <c r="L169" s="1230"/>
      <c r="M169" s="1230"/>
      <c r="N169" s="1230"/>
      <c r="O169" s="1230"/>
      <c r="P169" s="1230"/>
      <c r="Q169" s="1230"/>
      <c r="R169" s="1230"/>
      <c r="S169" s="1230"/>
      <c r="T169" s="1230"/>
      <c r="U169" s="1230"/>
      <c r="V169" s="1230"/>
      <c r="W169" s="1230"/>
      <c r="X169" s="1230"/>
      <c r="Y169" s="1230"/>
      <c r="Z169" s="1230"/>
      <c r="AA169" s="1230"/>
      <c r="AB169" s="1230"/>
      <c r="AC169" s="1230"/>
      <c r="AD169" s="1230"/>
      <c r="AE169" s="1230"/>
      <c r="AF169" s="1230"/>
      <c r="AG169" s="1230"/>
      <c r="AH169" s="1230"/>
      <c r="AI169" s="1230"/>
    </row>
    <row r="170">
      <c r="A170" s="1240"/>
      <c r="B170" s="1241"/>
      <c r="C170" s="1230"/>
      <c r="D170" s="1230"/>
      <c r="E170" s="1230"/>
      <c r="F170" s="1230"/>
      <c r="G170" s="1230"/>
      <c r="H170" s="1230"/>
      <c r="I170" s="1230"/>
      <c r="J170" s="1230"/>
      <c r="K170" s="1230"/>
      <c r="L170" s="1230"/>
      <c r="M170" s="1230"/>
      <c r="N170" s="1230"/>
      <c r="O170" s="1230"/>
      <c r="P170" s="1230"/>
      <c r="Q170" s="1230"/>
      <c r="R170" s="1230"/>
      <c r="S170" s="1230"/>
      <c r="T170" s="1230"/>
      <c r="U170" s="1230"/>
      <c r="V170" s="1230"/>
      <c r="W170" s="1230"/>
      <c r="X170" s="1230"/>
      <c r="Y170" s="1230"/>
      <c r="Z170" s="1230"/>
      <c r="AA170" s="1230"/>
      <c r="AB170" s="1230"/>
      <c r="AC170" s="1230"/>
      <c r="AD170" s="1230"/>
      <c r="AE170" s="1230"/>
      <c r="AF170" s="1230"/>
      <c r="AG170" s="1230"/>
      <c r="AH170" s="1230"/>
      <c r="AI170" s="1230"/>
    </row>
    <row r="171">
      <c r="A171" s="1240"/>
      <c r="B171" s="1241"/>
      <c r="C171" s="1230"/>
      <c r="D171" s="1230"/>
      <c r="E171" s="1230"/>
      <c r="F171" s="1230"/>
      <c r="G171" s="1230"/>
      <c r="H171" s="1230"/>
      <c r="I171" s="1230"/>
      <c r="J171" s="1230"/>
      <c r="K171" s="1230"/>
      <c r="L171" s="1230"/>
      <c r="M171" s="1230"/>
      <c r="N171" s="1230"/>
      <c r="O171" s="1230"/>
      <c r="P171" s="1230"/>
      <c r="Q171" s="1230"/>
      <c r="R171" s="1230"/>
      <c r="S171" s="1230"/>
      <c r="T171" s="1230"/>
      <c r="U171" s="1230"/>
      <c r="V171" s="1230"/>
      <c r="W171" s="1230"/>
      <c r="X171" s="1230"/>
      <c r="Y171" s="1230"/>
      <c r="Z171" s="1230"/>
      <c r="AA171" s="1230"/>
      <c r="AB171" s="1230"/>
      <c r="AC171" s="1230"/>
      <c r="AD171" s="1230"/>
      <c r="AE171" s="1230"/>
      <c r="AF171" s="1230"/>
      <c r="AG171" s="1230"/>
      <c r="AH171" s="1230"/>
      <c r="AI171" s="1230"/>
    </row>
    <row r="172">
      <c r="A172" s="1240"/>
      <c r="B172" s="1241"/>
      <c r="C172" s="1230"/>
      <c r="D172" s="1230"/>
      <c r="E172" s="1230"/>
      <c r="F172" s="1230"/>
      <c r="G172" s="1230"/>
      <c r="H172" s="1230"/>
      <c r="I172" s="1230"/>
      <c r="J172" s="1230"/>
      <c r="K172" s="1230"/>
      <c r="L172" s="1230"/>
      <c r="M172" s="1230"/>
      <c r="N172" s="1230"/>
      <c r="O172" s="1230"/>
      <c r="P172" s="1230"/>
      <c r="Q172" s="1230"/>
      <c r="R172" s="1230"/>
      <c r="S172" s="1230"/>
      <c r="T172" s="1230"/>
      <c r="U172" s="1230"/>
      <c r="V172" s="1230"/>
      <c r="W172" s="1230"/>
      <c r="X172" s="1230"/>
      <c r="Y172" s="1230"/>
      <c r="Z172" s="1230"/>
      <c r="AA172" s="1230"/>
      <c r="AB172" s="1230"/>
      <c r="AC172" s="1230"/>
      <c r="AD172" s="1230"/>
      <c r="AE172" s="1230"/>
      <c r="AF172" s="1230"/>
      <c r="AG172" s="1230"/>
      <c r="AH172" s="1230"/>
      <c r="AI172" s="1230"/>
    </row>
    <row r="173">
      <c r="A173" s="1240"/>
      <c r="B173" s="1241"/>
      <c r="C173" s="1230"/>
      <c r="D173" s="1230"/>
      <c r="E173" s="1230"/>
      <c r="F173" s="1230"/>
      <c r="G173" s="1230"/>
      <c r="H173" s="1230"/>
      <c r="I173" s="1230"/>
      <c r="J173" s="1230"/>
      <c r="K173" s="1230"/>
      <c r="L173" s="1230"/>
      <c r="M173" s="1230"/>
      <c r="N173" s="1230"/>
      <c r="O173" s="1230"/>
      <c r="P173" s="1230"/>
      <c r="Q173" s="1230"/>
      <c r="R173" s="1230"/>
      <c r="S173" s="1230"/>
      <c r="T173" s="1230"/>
      <c r="U173" s="1230"/>
      <c r="V173" s="1230"/>
      <c r="W173" s="1230"/>
      <c r="X173" s="1230"/>
      <c r="Y173" s="1230"/>
      <c r="Z173" s="1230"/>
      <c r="AA173" s="1230"/>
      <c r="AB173" s="1230"/>
      <c r="AC173" s="1230"/>
      <c r="AD173" s="1230"/>
      <c r="AE173" s="1230"/>
      <c r="AF173" s="1230"/>
      <c r="AG173" s="1230"/>
      <c r="AH173" s="1230"/>
      <c r="AI173" s="1230"/>
    </row>
    <row r="174">
      <c r="A174" s="1240"/>
      <c r="B174" s="1241"/>
      <c r="C174" s="1230"/>
      <c r="D174" s="1230"/>
      <c r="E174" s="1230"/>
      <c r="F174" s="1230"/>
      <c r="G174" s="1230"/>
      <c r="H174" s="1230"/>
      <c r="I174" s="1230"/>
      <c r="J174" s="1230"/>
      <c r="K174" s="1230"/>
      <c r="L174" s="1230"/>
      <c r="M174" s="1230"/>
      <c r="N174" s="1230"/>
      <c r="O174" s="1230"/>
      <c r="P174" s="1230"/>
      <c r="Q174" s="1230"/>
      <c r="R174" s="1230"/>
      <c r="S174" s="1230"/>
      <c r="T174" s="1230"/>
      <c r="U174" s="1230"/>
      <c r="V174" s="1230"/>
      <c r="W174" s="1230"/>
      <c r="X174" s="1230"/>
      <c r="Y174" s="1230"/>
      <c r="Z174" s="1230"/>
      <c r="AA174" s="1230"/>
      <c r="AB174" s="1230"/>
      <c r="AC174" s="1230"/>
      <c r="AD174" s="1230"/>
      <c r="AE174" s="1230"/>
      <c r="AF174" s="1230"/>
      <c r="AG174" s="1230"/>
      <c r="AH174" s="1230"/>
      <c r="AI174" s="1230"/>
    </row>
    <row r="175">
      <c r="A175" s="1240"/>
      <c r="B175" s="1241"/>
      <c r="C175" s="1230"/>
      <c r="D175" s="1230"/>
      <c r="E175" s="1230"/>
      <c r="F175" s="1230"/>
      <c r="G175" s="1230"/>
      <c r="H175" s="1230"/>
      <c r="I175" s="1230"/>
      <c r="J175" s="1230"/>
      <c r="K175" s="1230"/>
      <c r="L175" s="1230"/>
      <c r="M175" s="1230"/>
      <c r="N175" s="1230"/>
      <c r="O175" s="1230"/>
      <c r="P175" s="1230"/>
      <c r="Q175" s="1230"/>
      <c r="R175" s="1230"/>
      <c r="S175" s="1230"/>
      <c r="T175" s="1230"/>
      <c r="U175" s="1230"/>
      <c r="V175" s="1230"/>
      <c r="W175" s="1230"/>
      <c r="X175" s="1230"/>
      <c r="Y175" s="1230"/>
      <c r="Z175" s="1230"/>
      <c r="AA175" s="1230"/>
      <c r="AB175" s="1230"/>
      <c r="AC175" s="1230"/>
      <c r="AD175" s="1230"/>
      <c r="AE175" s="1230"/>
      <c r="AF175" s="1230"/>
      <c r="AG175" s="1230"/>
      <c r="AH175" s="1230"/>
      <c r="AI175" s="1230"/>
    </row>
    <row r="176">
      <c r="A176" s="1240"/>
      <c r="B176" s="1241"/>
      <c r="C176" s="1230"/>
      <c r="D176" s="1230"/>
      <c r="E176" s="1230"/>
      <c r="F176" s="1230"/>
      <c r="G176" s="1230"/>
      <c r="H176" s="1230"/>
      <c r="I176" s="1230"/>
      <c r="J176" s="1230"/>
      <c r="K176" s="1230"/>
      <c r="L176" s="1230"/>
      <c r="M176" s="1230"/>
      <c r="N176" s="1230"/>
      <c r="O176" s="1230"/>
      <c r="P176" s="1230"/>
      <c r="Q176" s="1230"/>
      <c r="R176" s="1230"/>
      <c r="S176" s="1230"/>
      <c r="T176" s="1230"/>
      <c r="U176" s="1230"/>
      <c r="V176" s="1230"/>
      <c r="W176" s="1230"/>
      <c r="X176" s="1230"/>
      <c r="Y176" s="1230"/>
      <c r="Z176" s="1230"/>
      <c r="AA176" s="1230"/>
      <c r="AB176" s="1230"/>
      <c r="AC176" s="1230"/>
      <c r="AD176" s="1230"/>
      <c r="AE176" s="1230"/>
      <c r="AF176" s="1230"/>
      <c r="AG176" s="1230"/>
      <c r="AH176" s="1230"/>
      <c r="AI176" s="1230"/>
    </row>
    <row r="177">
      <c r="A177" s="1240"/>
      <c r="B177" s="1241"/>
      <c r="C177" s="1230"/>
      <c r="D177" s="1230"/>
      <c r="E177" s="1230"/>
      <c r="F177" s="1230"/>
      <c r="G177" s="1230"/>
      <c r="H177" s="1230"/>
      <c r="I177" s="1230"/>
      <c r="J177" s="1230"/>
      <c r="K177" s="1230"/>
      <c r="L177" s="1230"/>
      <c r="M177" s="1230"/>
      <c r="N177" s="1230"/>
      <c r="O177" s="1230"/>
      <c r="P177" s="1230"/>
      <c r="Q177" s="1230"/>
      <c r="R177" s="1230"/>
      <c r="S177" s="1230"/>
      <c r="T177" s="1230"/>
      <c r="U177" s="1230"/>
      <c r="V177" s="1230"/>
      <c r="W177" s="1230"/>
      <c r="X177" s="1230"/>
      <c r="Y177" s="1230"/>
      <c r="Z177" s="1230"/>
      <c r="AA177" s="1230"/>
      <c r="AB177" s="1230"/>
      <c r="AC177" s="1230"/>
      <c r="AD177" s="1230"/>
      <c r="AE177" s="1230"/>
      <c r="AF177" s="1230"/>
      <c r="AG177" s="1230"/>
      <c r="AH177" s="1230"/>
      <c r="AI177" s="1230"/>
    </row>
    <row r="178">
      <c r="A178" s="1240"/>
      <c r="B178" s="1241"/>
      <c r="C178" s="1230"/>
      <c r="D178" s="1230"/>
      <c r="E178" s="1230"/>
      <c r="F178" s="1230"/>
      <c r="G178" s="1230"/>
      <c r="H178" s="1230"/>
      <c r="I178" s="1230"/>
      <c r="J178" s="1230"/>
      <c r="K178" s="1230"/>
      <c r="L178" s="1230"/>
      <c r="M178" s="1230"/>
      <c r="N178" s="1230"/>
      <c r="O178" s="1230"/>
      <c r="P178" s="1230"/>
      <c r="Q178" s="1230"/>
      <c r="R178" s="1230"/>
      <c r="S178" s="1230"/>
      <c r="T178" s="1230"/>
      <c r="U178" s="1230"/>
      <c r="V178" s="1230"/>
      <c r="W178" s="1230"/>
      <c r="X178" s="1230"/>
      <c r="Y178" s="1230"/>
      <c r="Z178" s="1230"/>
      <c r="AA178" s="1230"/>
      <c r="AB178" s="1230"/>
      <c r="AC178" s="1230"/>
      <c r="AD178" s="1230"/>
      <c r="AE178" s="1230"/>
      <c r="AF178" s="1230"/>
      <c r="AG178" s="1230"/>
      <c r="AH178" s="1230"/>
      <c r="AI178" s="1230"/>
    </row>
    <row r="179">
      <c r="A179" s="1240"/>
      <c r="B179" s="1241"/>
      <c r="C179" s="1230"/>
      <c r="D179" s="1230"/>
      <c r="E179" s="1230"/>
      <c r="F179" s="1230"/>
      <c r="G179" s="1230"/>
      <c r="H179" s="1230"/>
      <c r="I179" s="1230"/>
      <c r="J179" s="1230"/>
      <c r="K179" s="1230"/>
      <c r="L179" s="1230"/>
      <c r="M179" s="1230"/>
      <c r="N179" s="1230"/>
      <c r="O179" s="1230"/>
      <c r="P179" s="1230"/>
      <c r="Q179" s="1230"/>
      <c r="R179" s="1230"/>
      <c r="S179" s="1230"/>
      <c r="T179" s="1230"/>
      <c r="U179" s="1230"/>
      <c r="V179" s="1230"/>
      <c r="W179" s="1230"/>
      <c r="X179" s="1230"/>
      <c r="Y179" s="1230"/>
      <c r="Z179" s="1230"/>
      <c r="AA179" s="1230"/>
      <c r="AB179" s="1230"/>
      <c r="AC179" s="1230"/>
      <c r="AD179" s="1230"/>
      <c r="AE179" s="1230"/>
      <c r="AF179" s="1230"/>
      <c r="AG179" s="1230"/>
      <c r="AH179" s="1230"/>
      <c r="AI179" s="1230"/>
    </row>
    <row r="180">
      <c r="A180" s="1240"/>
      <c r="B180" s="1241"/>
      <c r="C180" s="1230"/>
      <c r="D180" s="1230"/>
      <c r="E180" s="1230"/>
      <c r="F180" s="1230"/>
      <c r="G180" s="1230"/>
      <c r="H180" s="1230"/>
      <c r="I180" s="1230"/>
      <c r="J180" s="1230"/>
      <c r="K180" s="1230"/>
      <c r="L180" s="1230"/>
      <c r="M180" s="1230"/>
      <c r="N180" s="1230"/>
      <c r="O180" s="1230"/>
      <c r="P180" s="1230"/>
      <c r="Q180" s="1230"/>
      <c r="R180" s="1230"/>
      <c r="S180" s="1230"/>
      <c r="T180" s="1230"/>
      <c r="U180" s="1230"/>
      <c r="V180" s="1230"/>
      <c r="W180" s="1230"/>
      <c r="X180" s="1230"/>
      <c r="Y180" s="1230"/>
      <c r="Z180" s="1230"/>
      <c r="AA180" s="1230"/>
      <c r="AB180" s="1230"/>
      <c r="AC180" s="1230"/>
      <c r="AD180" s="1230"/>
      <c r="AE180" s="1230"/>
      <c r="AF180" s="1230"/>
      <c r="AG180" s="1230"/>
      <c r="AH180" s="1230"/>
      <c r="AI180" s="1230"/>
    </row>
    <row r="181">
      <c r="A181" s="1240"/>
      <c r="B181" s="1241"/>
      <c r="C181" s="1230"/>
      <c r="D181" s="1230"/>
      <c r="E181" s="1230"/>
      <c r="F181" s="1230"/>
      <c r="G181" s="1230"/>
      <c r="H181" s="1230"/>
      <c r="I181" s="1230"/>
      <c r="J181" s="1230"/>
      <c r="K181" s="1230"/>
      <c r="L181" s="1230"/>
      <c r="M181" s="1230"/>
      <c r="N181" s="1230"/>
      <c r="O181" s="1230"/>
      <c r="P181" s="1230"/>
      <c r="Q181" s="1230"/>
      <c r="R181" s="1230"/>
      <c r="S181" s="1230"/>
      <c r="T181" s="1230"/>
      <c r="U181" s="1230"/>
      <c r="V181" s="1230"/>
      <c r="W181" s="1230"/>
      <c r="X181" s="1230"/>
      <c r="Y181" s="1230"/>
      <c r="Z181" s="1230"/>
      <c r="AA181" s="1230"/>
      <c r="AB181" s="1230"/>
      <c r="AC181" s="1230"/>
      <c r="AD181" s="1230"/>
      <c r="AE181" s="1230"/>
      <c r="AF181" s="1230"/>
      <c r="AG181" s="1230"/>
      <c r="AH181" s="1230"/>
      <c r="AI181" s="1230"/>
    </row>
    <row r="182">
      <c r="A182" s="1240"/>
      <c r="B182" s="1241"/>
      <c r="C182" s="1230"/>
      <c r="D182" s="1230"/>
      <c r="E182" s="1230"/>
      <c r="F182" s="1230"/>
      <c r="G182" s="1230"/>
      <c r="H182" s="1230"/>
      <c r="I182" s="1230"/>
      <c r="J182" s="1230"/>
      <c r="K182" s="1230"/>
      <c r="L182" s="1230"/>
      <c r="M182" s="1230"/>
      <c r="N182" s="1230"/>
      <c r="O182" s="1230"/>
      <c r="P182" s="1230"/>
      <c r="Q182" s="1230"/>
      <c r="R182" s="1230"/>
      <c r="S182" s="1230"/>
      <c r="T182" s="1230"/>
      <c r="U182" s="1230"/>
      <c r="V182" s="1230"/>
      <c r="W182" s="1230"/>
      <c r="X182" s="1230"/>
      <c r="Y182" s="1230"/>
      <c r="Z182" s="1230"/>
      <c r="AA182" s="1230"/>
      <c r="AB182" s="1230"/>
      <c r="AC182" s="1230"/>
      <c r="AD182" s="1230"/>
      <c r="AE182" s="1230"/>
      <c r="AF182" s="1230"/>
      <c r="AG182" s="1230"/>
      <c r="AH182" s="1230"/>
      <c r="AI182" s="1230"/>
    </row>
    <row r="183">
      <c r="A183" s="1240"/>
      <c r="B183" s="1241"/>
      <c r="C183" s="1230"/>
      <c r="D183" s="1230"/>
      <c r="E183" s="1230"/>
      <c r="F183" s="1230"/>
      <c r="G183" s="1230"/>
      <c r="H183" s="1230"/>
      <c r="I183" s="1230"/>
      <c r="J183" s="1230"/>
      <c r="K183" s="1230"/>
      <c r="L183" s="1230"/>
      <c r="M183" s="1230"/>
      <c r="N183" s="1230"/>
      <c r="O183" s="1230"/>
      <c r="P183" s="1230"/>
      <c r="Q183" s="1230"/>
      <c r="R183" s="1230"/>
      <c r="S183" s="1230"/>
      <c r="T183" s="1230"/>
      <c r="U183" s="1230"/>
      <c r="V183" s="1230"/>
      <c r="W183" s="1230"/>
      <c r="X183" s="1230"/>
      <c r="Y183" s="1230"/>
      <c r="Z183" s="1230"/>
      <c r="AA183" s="1230"/>
      <c r="AB183" s="1230"/>
      <c r="AC183" s="1230"/>
      <c r="AD183" s="1230"/>
      <c r="AE183" s="1230"/>
      <c r="AF183" s="1230"/>
      <c r="AG183" s="1230"/>
      <c r="AH183" s="1230"/>
      <c r="AI183" s="1230"/>
    </row>
    <row r="184">
      <c r="A184" s="1240"/>
      <c r="B184" s="1241"/>
      <c r="C184" s="1230"/>
      <c r="D184" s="1230"/>
      <c r="E184" s="1230"/>
      <c r="F184" s="1230"/>
      <c r="G184" s="1230"/>
      <c r="H184" s="1230"/>
      <c r="I184" s="1230"/>
      <c r="J184" s="1230"/>
      <c r="K184" s="1230"/>
      <c r="L184" s="1230"/>
      <c r="M184" s="1230"/>
      <c r="N184" s="1230"/>
      <c r="O184" s="1230"/>
      <c r="P184" s="1230"/>
      <c r="Q184" s="1230"/>
      <c r="R184" s="1230"/>
      <c r="S184" s="1230"/>
      <c r="T184" s="1230"/>
      <c r="U184" s="1230"/>
      <c r="V184" s="1230"/>
      <c r="W184" s="1230"/>
      <c r="X184" s="1230"/>
      <c r="Y184" s="1230"/>
      <c r="Z184" s="1230"/>
      <c r="AA184" s="1230"/>
      <c r="AB184" s="1230"/>
      <c r="AC184" s="1230"/>
      <c r="AD184" s="1230"/>
      <c r="AE184" s="1230"/>
      <c r="AF184" s="1230"/>
      <c r="AG184" s="1230"/>
      <c r="AH184" s="1230"/>
      <c r="AI184" s="1230"/>
    </row>
    <row r="185">
      <c r="A185" s="1240"/>
      <c r="B185" s="1241"/>
      <c r="C185" s="1230"/>
      <c r="D185" s="1230"/>
      <c r="E185" s="1230"/>
      <c r="F185" s="1230"/>
      <c r="G185" s="1230"/>
      <c r="H185" s="1230"/>
      <c r="I185" s="1230"/>
      <c r="J185" s="1230"/>
      <c r="K185" s="1230"/>
      <c r="L185" s="1230"/>
      <c r="M185" s="1230"/>
      <c r="N185" s="1230"/>
      <c r="O185" s="1230"/>
      <c r="P185" s="1230"/>
      <c r="Q185" s="1230"/>
      <c r="R185" s="1230"/>
      <c r="S185" s="1230"/>
      <c r="T185" s="1230"/>
      <c r="U185" s="1230"/>
      <c r="V185" s="1230"/>
      <c r="W185" s="1230"/>
      <c r="X185" s="1230"/>
      <c r="Y185" s="1230"/>
      <c r="Z185" s="1230"/>
      <c r="AA185" s="1230"/>
      <c r="AB185" s="1230"/>
      <c r="AC185" s="1230"/>
      <c r="AD185" s="1230"/>
      <c r="AE185" s="1230"/>
      <c r="AF185" s="1230"/>
      <c r="AG185" s="1230"/>
      <c r="AH185" s="1230"/>
      <c r="AI185" s="1230"/>
    </row>
    <row r="186">
      <c r="A186" s="1240"/>
      <c r="B186" s="1241"/>
      <c r="C186" s="1230"/>
      <c r="D186" s="1230"/>
      <c r="E186" s="1230"/>
      <c r="F186" s="1230"/>
      <c r="G186" s="1230"/>
      <c r="H186" s="1230"/>
      <c r="I186" s="1230"/>
      <c r="J186" s="1230"/>
      <c r="K186" s="1230"/>
      <c r="L186" s="1230"/>
      <c r="M186" s="1230"/>
      <c r="N186" s="1230"/>
      <c r="O186" s="1230"/>
      <c r="P186" s="1230"/>
      <c r="Q186" s="1230"/>
      <c r="R186" s="1230"/>
      <c r="S186" s="1230"/>
      <c r="T186" s="1230"/>
      <c r="U186" s="1230"/>
      <c r="V186" s="1230"/>
      <c r="W186" s="1230"/>
      <c r="X186" s="1230"/>
      <c r="Y186" s="1230"/>
      <c r="Z186" s="1230"/>
      <c r="AA186" s="1230"/>
      <c r="AB186" s="1230"/>
      <c r="AC186" s="1230"/>
      <c r="AD186" s="1230"/>
      <c r="AE186" s="1230"/>
      <c r="AF186" s="1230"/>
      <c r="AG186" s="1230"/>
      <c r="AH186" s="1230"/>
      <c r="AI186" s="1230"/>
    </row>
    <row r="187">
      <c r="A187" s="1240"/>
      <c r="B187" s="1241"/>
      <c r="C187" s="1230"/>
      <c r="D187" s="1230"/>
      <c r="E187" s="1230"/>
      <c r="F187" s="1230"/>
      <c r="G187" s="1230"/>
      <c r="H187" s="1230"/>
      <c r="I187" s="1230"/>
      <c r="J187" s="1230"/>
      <c r="K187" s="1230"/>
      <c r="L187" s="1230"/>
      <c r="M187" s="1230"/>
      <c r="N187" s="1230"/>
      <c r="O187" s="1230"/>
      <c r="P187" s="1230"/>
      <c r="Q187" s="1230"/>
      <c r="R187" s="1230"/>
      <c r="S187" s="1230"/>
      <c r="T187" s="1230"/>
      <c r="U187" s="1230"/>
      <c r="V187" s="1230"/>
      <c r="W187" s="1230"/>
      <c r="X187" s="1230"/>
      <c r="Y187" s="1230"/>
      <c r="Z187" s="1230"/>
      <c r="AA187" s="1230"/>
      <c r="AB187" s="1230"/>
      <c r="AC187" s="1230"/>
      <c r="AD187" s="1230"/>
      <c r="AE187" s="1230"/>
      <c r="AF187" s="1230"/>
      <c r="AG187" s="1230"/>
      <c r="AH187" s="1230"/>
      <c r="AI187" s="1230"/>
    </row>
    <row r="188">
      <c r="A188" s="1240"/>
      <c r="B188" s="1241"/>
      <c r="C188" s="1230"/>
      <c r="D188" s="1230"/>
      <c r="E188" s="1230"/>
      <c r="F188" s="1230"/>
      <c r="G188" s="1230"/>
      <c r="H188" s="1230"/>
      <c r="I188" s="1230"/>
      <c r="J188" s="1230"/>
      <c r="K188" s="1230"/>
      <c r="L188" s="1230"/>
      <c r="M188" s="1230"/>
      <c r="N188" s="1230"/>
      <c r="O188" s="1230"/>
      <c r="P188" s="1230"/>
      <c r="Q188" s="1230"/>
      <c r="R188" s="1230"/>
      <c r="S188" s="1230"/>
      <c r="T188" s="1230"/>
      <c r="U188" s="1230"/>
      <c r="V188" s="1230"/>
      <c r="W188" s="1230"/>
      <c r="X188" s="1230"/>
      <c r="Y188" s="1230"/>
      <c r="Z188" s="1230"/>
      <c r="AA188" s="1230"/>
      <c r="AB188" s="1230"/>
      <c r="AC188" s="1230"/>
      <c r="AD188" s="1230"/>
      <c r="AE188" s="1230"/>
      <c r="AF188" s="1230"/>
      <c r="AG188" s="1230"/>
      <c r="AH188" s="1230"/>
      <c r="AI188" s="1230"/>
    </row>
    <row r="189">
      <c r="A189" s="1240"/>
      <c r="B189" s="1241"/>
      <c r="C189" s="1230"/>
      <c r="D189" s="1230"/>
      <c r="E189" s="1230"/>
      <c r="F189" s="1230"/>
      <c r="G189" s="1230"/>
      <c r="H189" s="1230"/>
      <c r="I189" s="1230"/>
      <c r="J189" s="1230"/>
      <c r="K189" s="1230"/>
      <c r="L189" s="1230"/>
      <c r="M189" s="1230"/>
      <c r="N189" s="1230"/>
      <c r="O189" s="1230"/>
      <c r="P189" s="1230"/>
      <c r="Q189" s="1230"/>
      <c r="R189" s="1230"/>
      <c r="S189" s="1230"/>
      <c r="T189" s="1230"/>
      <c r="U189" s="1230"/>
      <c r="V189" s="1230"/>
      <c r="W189" s="1230"/>
      <c r="X189" s="1230"/>
      <c r="Y189" s="1230"/>
      <c r="Z189" s="1230"/>
      <c r="AA189" s="1230"/>
      <c r="AB189" s="1230"/>
      <c r="AC189" s="1230"/>
      <c r="AD189" s="1230"/>
      <c r="AE189" s="1230"/>
      <c r="AF189" s="1230"/>
      <c r="AG189" s="1230"/>
      <c r="AH189" s="1230"/>
      <c r="AI189" s="1230"/>
    </row>
    <row r="190">
      <c r="A190" s="1240"/>
      <c r="B190" s="1241"/>
      <c r="C190" s="1230"/>
      <c r="D190" s="1230"/>
      <c r="E190" s="1230"/>
      <c r="F190" s="1230"/>
      <c r="G190" s="1230"/>
      <c r="H190" s="1230"/>
      <c r="I190" s="1230"/>
      <c r="J190" s="1230"/>
      <c r="K190" s="1230"/>
      <c r="L190" s="1230"/>
      <c r="M190" s="1230"/>
      <c r="N190" s="1230"/>
      <c r="O190" s="1230"/>
      <c r="P190" s="1230"/>
      <c r="Q190" s="1230"/>
      <c r="R190" s="1230"/>
      <c r="S190" s="1230"/>
      <c r="T190" s="1230"/>
      <c r="U190" s="1230"/>
      <c r="V190" s="1230"/>
      <c r="W190" s="1230"/>
      <c r="X190" s="1230"/>
      <c r="Y190" s="1230"/>
      <c r="Z190" s="1230"/>
      <c r="AA190" s="1230"/>
      <c r="AB190" s="1230"/>
      <c r="AC190" s="1230"/>
      <c r="AD190" s="1230"/>
      <c r="AE190" s="1230"/>
      <c r="AF190" s="1230"/>
      <c r="AG190" s="1230"/>
      <c r="AH190" s="1230"/>
      <c r="AI190" s="1230"/>
    </row>
    <row r="191">
      <c r="A191" s="1240"/>
      <c r="B191" s="1241"/>
      <c r="C191" s="1230"/>
      <c r="D191" s="1230"/>
      <c r="E191" s="1230"/>
      <c r="F191" s="1230"/>
      <c r="G191" s="1230"/>
      <c r="H191" s="1230"/>
      <c r="I191" s="1230"/>
      <c r="J191" s="1230"/>
      <c r="K191" s="1230"/>
      <c r="L191" s="1230"/>
      <c r="M191" s="1230"/>
      <c r="N191" s="1230"/>
      <c r="O191" s="1230"/>
      <c r="P191" s="1230"/>
      <c r="Q191" s="1230"/>
      <c r="R191" s="1230"/>
      <c r="S191" s="1230"/>
      <c r="T191" s="1230"/>
      <c r="U191" s="1230"/>
      <c r="V191" s="1230"/>
      <c r="W191" s="1230"/>
      <c r="X191" s="1230"/>
      <c r="Y191" s="1230"/>
      <c r="Z191" s="1230"/>
      <c r="AA191" s="1230"/>
      <c r="AB191" s="1230"/>
      <c r="AC191" s="1230"/>
      <c r="AD191" s="1230"/>
      <c r="AE191" s="1230"/>
      <c r="AF191" s="1230"/>
      <c r="AG191" s="1230"/>
      <c r="AH191" s="1230"/>
      <c r="AI191" s="1230"/>
    </row>
    <row r="192">
      <c r="A192" s="1240"/>
      <c r="B192" s="1241"/>
      <c r="C192" s="1230"/>
      <c r="D192" s="1230"/>
      <c r="E192" s="1230"/>
      <c r="F192" s="1230"/>
      <c r="G192" s="1230"/>
      <c r="H192" s="1230"/>
      <c r="I192" s="1230"/>
      <c r="J192" s="1230"/>
      <c r="K192" s="1230"/>
      <c r="L192" s="1230"/>
      <c r="M192" s="1230"/>
      <c r="N192" s="1230"/>
      <c r="O192" s="1230"/>
      <c r="P192" s="1230"/>
      <c r="Q192" s="1230"/>
      <c r="R192" s="1230"/>
      <c r="S192" s="1230"/>
      <c r="T192" s="1230"/>
      <c r="U192" s="1230"/>
      <c r="V192" s="1230"/>
      <c r="W192" s="1230"/>
      <c r="X192" s="1230"/>
      <c r="Y192" s="1230"/>
      <c r="Z192" s="1230"/>
      <c r="AA192" s="1230"/>
      <c r="AB192" s="1230"/>
      <c r="AC192" s="1230"/>
      <c r="AD192" s="1230"/>
      <c r="AE192" s="1230"/>
      <c r="AF192" s="1230"/>
      <c r="AG192" s="1230"/>
      <c r="AH192" s="1230"/>
      <c r="AI192" s="1230"/>
    </row>
    <row r="193">
      <c r="A193" s="1240"/>
      <c r="B193" s="1241"/>
      <c r="C193" s="1230"/>
      <c r="D193" s="1230"/>
      <c r="E193" s="1230"/>
      <c r="F193" s="1230"/>
      <c r="G193" s="1230"/>
      <c r="H193" s="1230"/>
      <c r="I193" s="1230"/>
      <c r="J193" s="1230"/>
      <c r="K193" s="1230"/>
      <c r="L193" s="1230"/>
      <c r="M193" s="1230"/>
      <c r="N193" s="1230"/>
      <c r="O193" s="1230"/>
      <c r="P193" s="1230"/>
      <c r="Q193" s="1230"/>
      <c r="R193" s="1230"/>
      <c r="S193" s="1230"/>
      <c r="T193" s="1230"/>
      <c r="U193" s="1230"/>
      <c r="V193" s="1230"/>
      <c r="W193" s="1230"/>
      <c r="X193" s="1230"/>
      <c r="Y193" s="1230"/>
      <c r="Z193" s="1230"/>
      <c r="AA193" s="1230"/>
      <c r="AB193" s="1230"/>
      <c r="AC193" s="1230"/>
      <c r="AD193" s="1230"/>
      <c r="AE193" s="1230"/>
      <c r="AF193" s="1230"/>
      <c r="AG193" s="1230"/>
      <c r="AH193" s="1230"/>
      <c r="AI193" s="1230"/>
    </row>
    <row r="194">
      <c r="A194" s="1240"/>
      <c r="B194" s="1241"/>
      <c r="C194" s="1230"/>
      <c r="D194" s="1230"/>
      <c r="E194" s="1230"/>
      <c r="F194" s="1230"/>
      <c r="G194" s="1230"/>
      <c r="H194" s="1230"/>
      <c r="I194" s="1230"/>
      <c r="J194" s="1230"/>
      <c r="K194" s="1230"/>
      <c r="L194" s="1230"/>
      <c r="M194" s="1230"/>
      <c r="N194" s="1230"/>
      <c r="O194" s="1230"/>
      <c r="P194" s="1230"/>
      <c r="Q194" s="1230"/>
      <c r="R194" s="1230"/>
      <c r="S194" s="1230"/>
      <c r="T194" s="1230"/>
      <c r="U194" s="1230"/>
      <c r="V194" s="1230"/>
      <c r="W194" s="1230"/>
      <c r="X194" s="1230"/>
      <c r="Y194" s="1230"/>
      <c r="Z194" s="1230"/>
      <c r="AA194" s="1230"/>
      <c r="AB194" s="1230"/>
      <c r="AC194" s="1230"/>
      <c r="AD194" s="1230"/>
      <c r="AE194" s="1230"/>
      <c r="AF194" s="1230"/>
      <c r="AG194" s="1230"/>
      <c r="AH194" s="1230"/>
      <c r="AI194" s="1230"/>
    </row>
    <row r="195">
      <c r="A195" s="1240"/>
      <c r="B195" s="1241"/>
      <c r="C195" s="1230"/>
      <c r="D195" s="1230"/>
      <c r="E195" s="1230"/>
      <c r="F195" s="1230"/>
      <c r="G195" s="1230"/>
      <c r="H195" s="1230"/>
      <c r="I195" s="1230"/>
      <c r="J195" s="1230"/>
      <c r="K195" s="1230"/>
      <c r="L195" s="1230"/>
      <c r="M195" s="1230"/>
      <c r="N195" s="1230"/>
      <c r="O195" s="1230"/>
      <c r="P195" s="1230"/>
      <c r="Q195" s="1230"/>
      <c r="R195" s="1230"/>
      <c r="S195" s="1230"/>
      <c r="T195" s="1230"/>
      <c r="U195" s="1230"/>
      <c r="V195" s="1230"/>
      <c r="W195" s="1230"/>
      <c r="X195" s="1230"/>
      <c r="Y195" s="1230"/>
      <c r="Z195" s="1230"/>
      <c r="AA195" s="1230"/>
      <c r="AB195" s="1230"/>
      <c r="AC195" s="1230"/>
      <c r="AD195" s="1230"/>
      <c r="AE195" s="1230"/>
      <c r="AF195" s="1230"/>
      <c r="AG195" s="1230"/>
      <c r="AH195" s="1230"/>
      <c r="AI195" s="1230"/>
    </row>
    <row r="196">
      <c r="A196" s="1240"/>
      <c r="B196" s="1241"/>
      <c r="C196" s="1230"/>
      <c r="D196" s="1230"/>
      <c r="E196" s="1230"/>
      <c r="F196" s="1230"/>
      <c r="G196" s="1230"/>
      <c r="H196" s="1230"/>
      <c r="I196" s="1230"/>
      <c r="J196" s="1230"/>
      <c r="K196" s="1230"/>
      <c r="L196" s="1230"/>
      <c r="M196" s="1230"/>
      <c r="N196" s="1230"/>
      <c r="O196" s="1230"/>
      <c r="P196" s="1230"/>
      <c r="Q196" s="1230"/>
      <c r="R196" s="1230"/>
      <c r="S196" s="1230"/>
      <c r="T196" s="1230"/>
      <c r="U196" s="1230"/>
      <c r="V196" s="1230"/>
      <c r="W196" s="1230"/>
      <c r="X196" s="1230"/>
      <c r="Y196" s="1230"/>
      <c r="Z196" s="1230"/>
      <c r="AA196" s="1230"/>
      <c r="AB196" s="1230"/>
      <c r="AC196" s="1230"/>
      <c r="AD196" s="1230"/>
      <c r="AE196" s="1230"/>
      <c r="AF196" s="1230"/>
      <c r="AG196" s="1230"/>
      <c r="AH196" s="1230"/>
      <c r="AI196" s="1230"/>
    </row>
    <row r="197">
      <c r="A197" s="1240"/>
      <c r="B197" s="1241"/>
      <c r="C197" s="1230"/>
      <c r="D197" s="1230"/>
      <c r="E197" s="1230"/>
      <c r="F197" s="1230"/>
      <c r="G197" s="1230"/>
      <c r="H197" s="1230"/>
      <c r="I197" s="1230"/>
      <c r="J197" s="1230"/>
      <c r="K197" s="1230"/>
      <c r="L197" s="1230"/>
      <c r="M197" s="1230"/>
      <c r="N197" s="1230"/>
      <c r="O197" s="1230"/>
      <c r="P197" s="1230"/>
      <c r="Q197" s="1230"/>
      <c r="R197" s="1230"/>
      <c r="S197" s="1230"/>
      <c r="T197" s="1230"/>
      <c r="U197" s="1230"/>
      <c r="V197" s="1230"/>
      <c r="W197" s="1230"/>
      <c r="X197" s="1230"/>
      <c r="Y197" s="1230"/>
      <c r="Z197" s="1230"/>
      <c r="AA197" s="1230"/>
      <c r="AB197" s="1230"/>
      <c r="AC197" s="1230"/>
      <c r="AD197" s="1230"/>
      <c r="AE197" s="1230"/>
      <c r="AF197" s="1230"/>
      <c r="AG197" s="1230"/>
      <c r="AH197" s="1230"/>
      <c r="AI197" s="1230"/>
    </row>
    <row r="198">
      <c r="A198" s="1240"/>
      <c r="B198" s="1241"/>
      <c r="C198" s="1230"/>
      <c r="D198" s="1230"/>
      <c r="E198" s="1230"/>
      <c r="F198" s="1230"/>
      <c r="G198" s="1230"/>
      <c r="H198" s="1230"/>
      <c r="I198" s="1230"/>
      <c r="J198" s="1230"/>
      <c r="K198" s="1230"/>
      <c r="L198" s="1230"/>
      <c r="M198" s="1230"/>
      <c r="N198" s="1230"/>
      <c r="O198" s="1230"/>
      <c r="P198" s="1230"/>
      <c r="Q198" s="1230"/>
      <c r="R198" s="1230"/>
      <c r="S198" s="1230"/>
      <c r="T198" s="1230"/>
      <c r="U198" s="1230"/>
      <c r="V198" s="1230"/>
      <c r="W198" s="1230"/>
      <c r="X198" s="1230"/>
      <c r="Y198" s="1230"/>
      <c r="Z198" s="1230"/>
      <c r="AA198" s="1230"/>
      <c r="AB198" s="1230"/>
      <c r="AC198" s="1230"/>
      <c r="AD198" s="1230"/>
      <c r="AE198" s="1230"/>
      <c r="AF198" s="1230"/>
      <c r="AG198" s="1230"/>
      <c r="AH198" s="1230"/>
      <c r="AI198" s="1230"/>
    </row>
    <row r="199">
      <c r="A199" s="1240"/>
      <c r="B199" s="1241"/>
      <c r="C199" s="1230"/>
      <c r="D199" s="1230"/>
      <c r="E199" s="1230"/>
      <c r="F199" s="1230"/>
      <c r="G199" s="1230"/>
      <c r="H199" s="1230"/>
      <c r="I199" s="1230"/>
      <c r="J199" s="1230"/>
      <c r="K199" s="1230"/>
      <c r="L199" s="1230"/>
      <c r="M199" s="1230"/>
      <c r="N199" s="1230"/>
      <c r="O199" s="1230"/>
      <c r="P199" s="1230"/>
      <c r="Q199" s="1230"/>
      <c r="R199" s="1230"/>
      <c r="S199" s="1230"/>
      <c r="T199" s="1230"/>
      <c r="U199" s="1230"/>
      <c r="V199" s="1230"/>
      <c r="W199" s="1230"/>
      <c r="X199" s="1230"/>
      <c r="Y199" s="1230"/>
      <c r="Z199" s="1230"/>
      <c r="AA199" s="1230"/>
      <c r="AB199" s="1230"/>
      <c r="AC199" s="1230"/>
      <c r="AD199" s="1230"/>
      <c r="AE199" s="1230"/>
      <c r="AF199" s="1230"/>
      <c r="AG199" s="1230"/>
      <c r="AH199" s="1230"/>
      <c r="AI199" s="1230"/>
    </row>
    <row r="200">
      <c r="A200" s="1240"/>
      <c r="B200" s="1241"/>
      <c r="C200" s="1230"/>
      <c r="D200" s="1230"/>
      <c r="E200" s="1230"/>
      <c r="F200" s="1230"/>
      <c r="G200" s="1230"/>
      <c r="H200" s="1230"/>
      <c r="I200" s="1230"/>
      <c r="J200" s="1230"/>
      <c r="K200" s="1230"/>
      <c r="L200" s="1230"/>
      <c r="M200" s="1230"/>
      <c r="N200" s="1230"/>
      <c r="O200" s="1230"/>
      <c r="P200" s="1230"/>
      <c r="Q200" s="1230"/>
      <c r="R200" s="1230"/>
      <c r="S200" s="1230"/>
      <c r="T200" s="1230"/>
      <c r="U200" s="1230"/>
      <c r="V200" s="1230"/>
      <c r="W200" s="1230"/>
      <c r="X200" s="1230"/>
      <c r="Y200" s="1230"/>
      <c r="Z200" s="1230"/>
      <c r="AA200" s="1230"/>
      <c r="AB200" s="1230"/>
      <c r="AC200" s="1230"/>
      <c r="AD200" s="1230"/>
      <c r="AE200" s="1230"/>
      <c r="AF200" s="1230"/>
      <c r="AG200" s="1230"/>
      <c r="AH200" s="1230"/>
      <c r="AI200" s="1230"/>
    </row>
    <row r="201">
      <c r="A201" s="1240"/>
      <c r="B201" s="1241"/>
      <c r="C201" s="1230"/>
      <c r="D201" s="1230"/>
      <c r="E201" s="1230"/>
      <c r="F201" s="1230"/>
      <c r="G201" s="1230"/>
      <c r="H201" s="1230"/>
      <c r="I201" s="1230"/>
      <c r="J201" s="1230"/>
      <c r="K201" s="1230"/>
      <c r="L201" s="1230"/>
      <c r="M201" s="1230"/>
      <c r="N201" s="1230"/>
      <c r="O201" s="1230"/>
      <c r="P201" s="1230"/>
      <c r="Q201" s="1230"/>
      <c r="R201" s="1230"/>
      <c r="S201" s="1230"/>
      <c r="T201" s="1230"/>
      <c r="U201" s="1230"/>
      <c r="V201" s="1230"/>
      <c r="W201" s="1230"/>
      <c r="X201" s="1230"/>
      <c r="Y201" s="1230"/>
      <c r="Z201" s="1230"/>
      <c r="AA201" s="1230"/>
      <c r="AB201" s="1230"/>
      <c r="AC201" s="1230"/>
      <c r="AD201" s="1230"/>
      <c r="AE201" s="1230"/>
      <c r="AF201" s="1230"/>
      <c r="AG201" s="1230"/>
      <c r="AH201" s="1230"/>
      <c r="AI201" s="1230"/>
    </row>
    <row r="202">
      <c r="A202" s="1240"/>
      <c r="B202" s="1241"/>
      <c r="C202" s="1230"/>
      <c r="D202" s="1230"/>
      <c r="E202" s="1230"/>
      <c r="F202" s="1230"/>
      <c r="G202" s="1230"/>
      <c r="H202" s="1230"/>
      <c r="I202" s="1230"/>
      <c r="J202" s="1230"/>
      <c r="K202" s="1230"/>
      <c r="L202" s="1230"/>
      <c r="M202" s="1230"/>
      <c r="N202" s="1230"/>
      <c r="O202" s="1230"/>
      <c r="P202" s="1230"/>
      <c r="Q202" s="1230"/>
      <c r="R202" s="1230"/>
      <c r="S202" s="1230"/>
      <c r="T202" s="1230"/>
      <c r="U202" s="1230"/>
      <c r="V202" s="1230"/>
      <c r="W202" s="1230"/>
      <c r="X202" s="1230"/>
      <c r="Y202" s="1230"/>
      <c r="Z202" s="1230"/>
      <c r="AA202" s="1230"/>
      <c r="AB202" s="1230"/>
      <c r="AC202" s="1230"/>
      <c r="AD202" s="1230"/>
      <c r="AE202" s="1230"/>
      <c r="AF202" s="1230"/>
      <c r="AG202" s="1230"/>
      <c r="AH202" s="1230"/>
      <c r="AI202" s="1230"/>
    </row>
    <row r="203">
      <c r="A203" s="1240"/>
      <c r="B203" s="1241"/>
      <c r="C203" s="1230"/>
      <c r="D203" s="1230"/>
      <c r="E203" s="1230"/>
      <c r="F203" s="1230"/>
      <c r="G203" s="1230"/>
      <c r="H203" s="1230"/>
      <c r="I203" s="1230"/>
      <c r="J203" s="1230"/>
      <c r="K203" s="1230"/>
      <c r="L203" s="1230"/>
      <c r="M203" s="1230"/>
      <c r="N203" s="1230"/>
      <c r="O203" s="1230"/>
      <c r="P203" s="1230"/>
      <c r="Q203" s="1230"/>
      <c r="R203" s="1230"/>
      <c r="S203" s="1230"/>
      <c r="T203" s="1230"/>
      <c r="U203" s="1230"/>
      <c r="V203" s="1230"/>
      <c r="W203" s="1230"/>
      <c r="X203" s="1230"/>
      <c r="Y203" s="1230"/>
      <c r="Z203" s="1230"/>
      <c r="AA203" s="1230"/>
      <c r="AB203" s="1230"/>
      <c r="AC203" s="1230"/>
      <c r="AD203" s="1230"/>
      <c r="AE203" s="1230"/>
      <c r="AF203" s="1230"/>
      <c r="AG203" s="1230"/>
      <c r="AH203" s="1230"/>
      <c r="AI203" s="1230"/>
    </row>
    <row r="204">
      <c r="A204" s="1240"/>
      <c r="B204" s="1241"/>
      <c r="C204" s="1230"/>
      <c r="D204" s="1230"/>
      <c r="E204" s="1230"/>
      <c r="F204" s="1230"/>
      <c r="G204" s="1230"/>
      <c r="H204" s="1230"/>
      <c r="I204" s="1230"/>
      <c r="J204" s="1230"/>
      <c r="K204" s="1230"/>
      <c r="L204" s="1230"/>
      <c r="M204" s="1230"/>
      <c r="N204" s="1230"/>
      <c r="O204" s="1230"/>
      <c r="P204" s="1230"/>
      <c r="Q204" s="1230"/>
      <c r="R204" s="1230"/>
      <c r="S204" s="1230"/>
      <c r="T204" s="1230"/>
      <c r="U204" s="1230"/>
      <c r="V204" s="1230"/>
      <c r="W204" s="1230"/>
      <c r="X204" s="1230"/>
      <c r="Y204" s="1230"/>
      <c r="Z204" s="1230"/>
      <c r="AA204" s="1230"/>
      <c r="AB204" s="1230"/>
      <c r="AC204" s="1230"/>
      <c r="AD204" s="1230"/>
      <c r="AE204" s="1230"/>
      <c r="AF204" s="1230"/>
      <c r="AG204" s="1230"/>
      <c r="AH204" s="1230"/>
      <c r="AI204" s="1230"/>
    </row>
    <row r="205">
      <c r="A205" s="1240"/>
      <c r="B205" s="1241"/>
      <c r="C205" s="1230"/>
      <c r="D205" s="1230"/>
      <c r="E205" s="1230"/>
      <c r="F205" s="1230"/>
      <c r="G205" s="1230"/>
      <c r="H205" s="1230"/>
      <c r="I205" s="1230"/>
      <c r="J205" s="1230"/>
      <c r="K205" s="1230"/>
      <c r="L205" s="1230"/>
      <c r="M205" s="1230"/>
      <c r="N205" s="1230"/>
      <c r="O205" s="1230"/>
      <c r="P205" s="1230"/>
      <c r="Q205" s="1230"/>
      <c r="R205" s="1230"/>
      <c r="S205" s="1230"/>
      <c r="T205" s="1230"/>
      <c r="U205" s="1230"/>
      <c r="V205" s="1230"/>
      <c r="W205" s="1230"/>
      <c r="X205" s="1230"/>
      <c r="Y205" s="1230"/>
      <c r="Z205" s="1230"/>
      <c r="AA205" s="1230"/>
      <c r="AB205" s="1230"/>
      <c r="AC205" s="1230"/>
      <c r="AD205" s="1230"/>
      <c r="AE205" s="1230"/>
      <c r="AF205" s="1230"/>
      <c r="AG205" s="1230"/>
      <c r="AH205" s="1230"/>
      <c r="AI205" s="1230"/>
    </row>
    <row r="206">
      <c r="A206" s="1240"/>
      <c r="B206" s="1241"/>
      <c r="C206" s="1230"/>
      <c r="D206" s="1230"/>
      <c r="E206" s="1230"/>
      <c r="F206" s="1230"/>
      <c r="G206" s="1230"/>
      <c r="H206" s="1230"/>
      <c r="I206" s="1230"/>
      <c r="J206" s="1230"/>
      <c r="K206" s="1230"/>
      <c r="L206" s="1230"/>
      <c r="M206" s="1230"/>
      <c r="N206" s="1230"/>
      <c r="O206" s="1230"/>
      <c r="P206" s="1230"/>
      <c r="Q206" s="1230"/>
      <c r="R206" s="1230"/>
      <c r="S206" s="1230"/>
      <c r="T206" s="1230"/>
      <c r="U206" s="1230"/>
      <c r="V206" s="1230"/>
      <c r="W206" s="1230"/>
      <c r="X206" s="1230"/>
      <c r="Y206" s="1230"/>
      <c r="Z206" s="1230"/>
      <c r="AA206" s="1230"/>
      <c r="AB206" s="1230"/>
      <c r="AC206" s="1230"/>
      <c r="AD206" s="1230"/>
      <c r="AE206" s="1230"/>
      <c r="AF206" s="1230"/>
      <c r="AG206" s="1230"/>
      <c r="AH206" s="1230"/>
      <c r="AI206" s="1230"/>
    </row>
    <row r="207">
      <c r="A207" s="1240"/>
      <c r="B207" s="1241"/>
      <c r="C207" s="1230"/>
      <c r="D207" s="1230"/>
      <c r="E207" s="1230"/>
      <c r="F207" s="1230"/>
      <c r="G207" s="1230"/>
      <c r="H207" s="1230"/>
      <c r="I207" s="1230"/>
      <c r="J207" s="1230"/>
      <c r="K207" s="1230"/>
      <c r="L207" s="1230"/>
      <c r="M207" s="1230"/>
      <c r="N207" s="1230"/>
      <c r="O207" s="1230"/>
      <c r="P207" s="1230"/>
      <c r="Q207" s="1230"/>
      <c r="R207" s="1230"/>
      <c r="S207" s="1230"/>
      <c r="T207" s="1230"/>
      <c r="U207" s="1230"/>
      <c r="V207" s="1230"/>
      <c r="W207" s="1230"/>
      <c r="X207" s="1230"/>
      <c r="Y207" s="1230"/>
      <c r="Z207" s="1230"/>
      <c r="AA207" s="1230"/>
      <c r="AB207" s="1230"/>
      <c r="AC207" s="1230"/>
      <c r="AD207" s="1230"/>
      <c r="AE207" s="1230"/>
      <c r="AF207" s="1230"/>
      <c r="AG207" s="1230"/>
      <c r="AH207" s="1230"/>
      <c r="AI207" s="1230"/>
    </row>
    <row r="208">
      <c r="A208" s="1240"/>
      <c r="B208" s="1241"/>
      <c r="C208" s="1230"/>
      <c r="D208" s="1230"/>
      <c r="E208" s="1230"/>
      <c r="F208" s="1230"/>
      <c r="G208" s="1230"/>
      <c r="H208" s="1230"/>
      <c r="I208" s="1230"/>
      <c r="J208" s="1230"/>
      <c r="K208" s="1230"/>
      <c r="L208" s="1230"/>
      <c r="M208" s="1230"/>
      <c r="N208" s="1230"/>
      <c r="O208" s="1230"/>
      <c r="P208" s="1230"/>
      <c r="Q208" s="1230"/>
      <c r="R208" s="1230"/>
      <c r="S208" s="1230"/>
      <c r="T208" s="1230"/>
      <c r="U208" s="1230"/>
      <c r="V208" s="1230"/>
      <c r="W208" s="1230"/>
      <c r="X208" s="1230"/>
      <c r="Y208" s="1230"/>
      <c r="Z208" s="1230"/>
      <c r="AA208" s="1230"/>
      <c r="AB208" s="1230"/>
      <c r="AC208" s="1230"/>
      <c r="AD208" s="1230"/>
      <c r="AE208" s="1230"/>
      <c r="AF208" s="1230"/>
      <c r="AG208" s="1230"/>
      <c r="AH208" s="1230"/>
      <c r="AI208" s="1230"/>
    </row>
    <row r="209">
      <c r="A209" s="1240"/>
      <c r="B209" s="1241"/>
      <c r="C209" s="1230"/>
      <c r="D209" s="1230"/>
      <c r="E209" s="1230"/>
      <c r="F209" s="1230"/>
      <c r="G209" s="1230"/>
      <c r="H209" s="1230"/>
      <c r="I209" s="1230"/>
      <c r="J209" s="1230"/>
      <c r="K209" s="1230"/>
      <c r="L209" s="1230"/>
      <c r="M209" s="1230"/>
      <c r="N209" s="1230"/>
      <c r="O209" s="1230"/>
      <c r="P209" s="1230"/>
      <c r="Q209" s="1230"/>
      <c r="R209" s="1230"/>
      <c r="S209" s="1230"/>
      <c r="T209" s="1230"/>
      <c r="U209" s="1230"/>
      <c r="V209" s="1230"/>
      <c r="W209" s="1230"/>
      <c r="X209" s="1230"/>
      <c r="Y209" s="1230"/>
      <c r="Z209" s="1230"/>
      <c r="AA209" s="1230"/>
      <c r="AB209" s="1230"/>
      <c r="AC209" s="1230"/>
      <c r="AD209" s="1230"/>
      <c r="AE209" s="1230"/>
      <c r="AF209" s="1230"/>
      <c r="AG209" s="1230"/>
      <c r="AH209" s="1230"/>
      <c r="AI209" s="1230"/>
    </row>
    <row r="210">
      <c r="A210" s="1240"/>
      <c r="B210" s="1241"/>
      <c r="C210" s="1230"/>
      <c r="D210" s="1230"/>
      <c r="E210" s="1230"/>
      <c r="F210" s="1230"/>
      <c r="G210" s="1230"/>
      <c r="H210" s="1230"/>
      <c r="I210" s="1230"/>
      <c r="J210" s="1230"/>
      <c r="K210" s="1230"/>
      <c r="L210" s="1230"/>
      <c r="M210" s="1230"/>
      <c r="N210" s="1230"/>
      <c r="O210" s="1230"/>
      <c r="P210" s="1230"/>
      <c r="Q210" s="1230"/>
      <c r="R210" s="1230"/>
      <c r="S210" s="1230"/>
      <c r="T210" s="1230"/>
      <c r="U210" s="1230"/>
      <c r="V210" s="1230"/>
      <c r="W210" s="1230"/>
      <c r="X210" s="1230"/>
      <c r="Y210" s="1230"/>
      <c r="Z210" s="1230"/>
      <c r="AA210" s="1230"/>
      <c r="AB210" s="1230"/>
      <c r="AC210" s="1230"/>
      <c r="AD210" s="1230"/>
      <c r="AE210" s="1230"/>
      <c r="AF210" s="1230"/>
      <c r="AG210" s="1230"/>
      <c r="AH210" s="1230"/>
      <c r="AI210" s="1230"/>
    </row>
    <row r="211">
      <c r="A211" s="1240"/>
      <c r="B211" s="1241"/>
      <c r="C211" s="1230"/>
      <c r="D211" s="1230"/>
      <c r="E211" s="1230"/>
      <c r="F211" s="1230"/>
      <c r="G211" s="1230"/>
      <c r="H211" s="1230"/>
      <c r="I211" s="1230"/>
      <c r="J211" s="1230"/>
      <c r="K211" s="1230"/>
      <c r="L211" s="1230"/>
      <c r="M211" s="1230"/>
      <c r="N211" s="1230"/>
      <c r="O211" s="1230"/>
      <c r="P211" s="1230"/>
      <c r="Q211" s="1230"/>
      <c r="R211" s="1230"/>
      <c r="S211" s="1230"/>
      <c r="T211" s="1230"/>
      <c r="U211" s="1230"/>
      <c r="V211" s="1230"/>
      <c r="W211" s="1230"/>
      <c r="X211" s="1230"/>
      <c r="Y211" s="1230"/>
      <c r="Z211" s="1230"/>
      <c r="AA211" s="1230"/>
      <c r="AB211" s="1230"/>
      <c r="AC211" s="1230"/>
      <c r="AD211" s="1230"/>
      <c r="AE211" s="1230"/>
      <c r="AF211" s="1230"/>
      <c r="AG211" s="1230"/>
      <c r="AH211" s="1230"/>
      <c r="AI211" s="1230"/>
    </row>
    <row r="212">
      <c r="A212" s="1240"/>
      <c r="B212" s="1241"/>
      <c r="C212" s="1230"/>
      <c r="D212" s="1230"/>
      <c r="E212" s="1230"/>
      <c r="F212" s="1230"/>
      <c r="G212" s="1230"/>
      <c r="H212" s="1230"/>
      <c r="I212" s="1230"/>
      <c r="J212" s="1230"/>
      <c r="K212" s="1230"/>
      <c r="L212" s="1230"/>
      <c r="M212" s="1230"/>
      <c r="N212" s="1230"/>
      <c r="O212" s="1230"/>
      <c r="P212" s="1230"/>
      <c r="Q212" s="1230"/>
      <c r="R212" s="1230"/>
      <c r="S212" s="1230"/>
      <c r="T212" s="1230"/>
      <c r="U212" s="1230"/>
      <c r="V212" s="1230"/>
      <c r="W212" s="1230"/>
      <c r="X212" s="1230"/>
      <c r="Y212" s="1230"/>
      <c r="Z212" s="1230"/>
      <c r="AA212" s="1230"/>
      <c r="AB212" s="1230"/>
      <c r="AC212" s="1230"/>
      <c r="AD212" s="1230"/>
      <c r="AE212" s="1230"/>
      <c r="AF212" s="1230"/>
      <c r="AG212" s="1230"/>
      <c r="AH212" s="1230"/>
      <c r="AI212" s="1230"/>
    </row>
    <row r="213">
      <c r="A213" s="1240"/>
      <c r="B213" s="1241"/>
      <c r="C213" s="1230"/>
      <c r="D213" s="1230"/>
      <c r="E213" s="1230"/>
      <c r="F213" s="1230"/>
      <c r="G213" s="1230"/>
      <c r="H213" s="1230"/>
      <c r="I213" s="1230"/>
      <c r="J213" s="1230"/>
      <c r="K213" s="1230"/>
      <c r="L213" s="1230"/>
      <c r="M213" s="1230"/>
      <c r="N213" s="1230"/>
      <c r="O213" s="1230"/>
      <c r="P213" s="1230"/>
      <c r="Q213" s="1230"/>
      <c r="R213" s="1230"/>
      <c r="S213" s="1230"/>
      <c r="T213" s="1230"/>
      <c r="U213" s="1230"/>
      <c r="V213" s="1230"/>
      <c r="W213" s="1230"/>
      <c r="X213" s="1230"/>
      <c r="Y213" s="1230"/>
      <c r="Z213" s="1230"/>
      <c r="AA213" s="1230"/>
      <c r="AB213" s="1230"/>
      <c r="AC213" s="1230"/>
      <c r="AD213" s="1230"/>
      <c r="AE213" s="1230"/>
      <c r="AF213" s="1230"/>
      <c r="AG213" s="1230"/>
      <c r="AH213" s="1230"/>
      <c r="AI213" s="1230"/>
    </row>
    <row r="214">
      <c r="A214" s="1240"/>
      <c r="B214" s="1241"/>
      <c r="C214" s="1230"/>
      <c r="D214" s="1230"/>
      <c r="E214" s="1230"/>
      <c r="F214" s="1230"/>
      <c r="G214" s="1230"/>
      <c r="H214" s="1230"/>
      <c r="I214" s="1230"/>
      <c r="J214" s="1230"/>
      <c r="K214" s="1230"/>
      <c r="L214" s="1230"/>
      <c r="M214" s="1230"/>
      <c r="N214" s="1230"/>
      <c r="O214" s="1230"/>
      <c r="P214" s="1230"/>
      <c r="Q214" s="1230"/>
      <c r="R214" s="1230"/>
      <c r="S214" s="1230"/>
      <c r="T214" s="1230"/>
      <c r="U214" s="1230"/>
      <c r="V214" s="1230"/>
      <c r="W214" s="1230"/>
      <c r="X214" s="1230"/>
      <c r="Y214" s="1230"/>
      <c r="Z214" s="1230"/>
      <c r="AA214" s="1230"/>
      <c r="AB214" s="1230"/>
      <c r="AC214" s="1230"/>
      <c r="AD214" s="1230"/>
      <c r="AE214" s="1230"/>
      <c r="AF214" s="1230"/>
      <c r="AG214" s="1230"/>
      <c r="AH214" s="1230"/>
      <c r="AI214" s="1230"/>
    </row>
    <row r="215">
      <c r="A215" s="1240"/>
      <c r="B215" s="1241"/>
      <c r="C215" s="1230"/>
      <c r="D215" s="1230"/>
      <c r="E215" s="1230"/>
      <c r="F215" s="1230"/>
      <c r="G215" s="1230"/>
      <c r="H215" s="1230"/>
      <c r="I215" s="1230"/>
      <c r="J215" s="1230"/>
      <c r="K215" s="1230"/>
      <c r="L215" s="1230"/>
      <c r="M215" s="1230"/>
      <c r="N215" s="1230"/>
      <c r="O215" s="1230"/>
      <c r="P215" s="1230"/>
      <c r="Q215" s="1230"/>
      <c r="R215" s="1230"/>
      <c r="S215" s="1230"/>
      <c r="T215" s="1230"/>
      <c r="U215" s="1230"/>
      <c r="V215" s="1230"/>
      <c r="W215" s="1230"/>
      <c r="X215" s="1230"/>
      <c r="Y215" s="1230"/>
      <c r="Z215" s="1230"/>
      <c r="AA215" s="1230"/>
      <c r="AB215" s="1230"/>
      <c r="AC215" s="1230"/>
      <c r="AD215" s="1230"/>
      <c r="AE215" s="1230"/>
      <c r="AF215" s="1230"/>
      <c r="AG215" s="1230"/>
      <c r="AH215" s="1230"/>
      <c r="AI215" s="1230"/>
    </row>
    <row r="216">
      <c r="A216" s="1240"/>
      <c r="B216" s="1241"/>
      <c r="C216" s="1230"/>
      <c r="D216" s="1230"/>
      <c r="E216" s="1230"/>
      <c r="F216" s="1230"/>
      <c r="G216" s="1230"/>
      <c r="H216" s="1230"/>
      <c r="I216" s="1230"/>
      <c r="J216" s="1230"/>
      <c r="K216" s="1230"/>
      <c r="L216" s="1230"/>
      <c r="M216" s="1230"/>
      <c r="N216" s="1230"/>
      <c r="O216" s="1230"/>
      <c r="P216" s="1230"/>
      <c r="Q216" s="1230"/>
      <c r="R216" s="1230"/>
      <c r="S216" s="1230"/>
      <c r="T216" s="1230"/>
      <c r="U216" s="1230"/>
      <c r="V216" s="1230"/>
      <c r="W216" s="1230"/>
      <c r="X216" s="1230"/>
      <c r="Y216" s="1230"/>
      <c r="Z216" s="1230"/>
      <c r="AA216" s="1230"/>
      <c r="AB216" s="1230"/>
      <c r="AC216" s="1230"/>
      <c r="AD216" s="1230"/>
      <c r="AE216" s="1230"/>
      <c r="AF216" s="1230"/>
      <c r="AG216" s="1230"/>
      <c r="AH216" s="1230"/>
      <c r="AI216" s="1230"/>
    </row>
    <row r="217">
      <c r="A217" s="1240"/>
      <c r="B217" s="1241"/>
      <c r="C217" s="1230"/>
      <c r="D217" s="1230"/>
      <c r="E217" s="1230"/>
      <c r="F217" s="1230"/>
      <c r="G217" s="1230"/>
      <c r="H217" s="1230"/>
      <c r="I217" s="1230"/>
      <c r="J217" s="1230"/>
      <c r="K217" s="1230"/>
      <c r="L217" s="1230"/>
      <c r="M217" s="1230"/>
      <c r="N217" s="1230"/>
      <c r="O217" s="1230"/>
      <c r="P217" s="1230"/>
      <c r="Q217" s="1230"/>
      <c r="R217" s="1230"/>
      <c r="S217" s="1230"/>
      <c r="T217" s="1230"/>
      <c r="U217" s="1230"/>
      <c r="V217" s="1230"/>
      <c r="W217" s="1230"/>
      <c r="X217" s="1230"/>
      <c r="Y217" s="1230"/>
      <c r="Z217" s="1230"/>
      <c r="AA217" s="1230"/>
      <c r="AB217" s="1230"/>
      <c r="AC217" s="1230"/>
      <c r="AD217" s="1230"/>
      <c r="AE217" s="1230"/>
      <c r="AF217" s="1230"/>
      <c r="AG217" s="1230"/>
      <c r="AH217" s="1230"/>
      <c r="AI217" s="1230"/>
    </row>
    <row r="218">
      <c r="A218" s="1240"/>
      <c r="B218" s="1241"/>
      <c r="C218" s="1230"/>
      <c r="D218" s="1230"/>
      <c r="E218" s="1230"/>
      <c r="F218" s="1230"/>
      <c r="G218" s="1230"/>
      <c r="H218" s="1230"/>
      <c r="I218" s="1230"/>
      <c r="J218" s="1230"/>
      <c r="K218" s="1230"/>
      <c r="L218" s="1230"/>
      <c r="M218" s="1230"/>
      <c r="N218" s="1230"/>
      <c r="O218" s="1230"/>
      <c r="P218" s="1230"/>
      <c r="Q218" s="1230"/>
      <c r="R218" s="1230"/>
      <c r="S218" s="1230"/>
      <c r="T218" s="1230"/>
      <c r="U218" s="1230"/>
      <c r="V218" s="1230"/>
      <c r="W218" s="1230"/>
      <c r="X218" s="1230"/>
      <c r="Y218" s="1230"/>
      <c r="Z218" s="1230"/>
      <c r="AA218" s="1230"/>
      <c r="AB218" s="1230"/>
      <c r="AC218" s="1230"/>
      <c r="AD218" s="1230"/>
      <c r="AE218" s="1230"/>
      <c r="AF218" s="1230"/>
      <c r="AG218" s="1230"/>
      <c r="AH218" s="1230"/>
      <c r="AI218" s="1230"/>
    </row>
    <row r="219">
      <c r="A219" s="1240"/>
      <c r="B219" s="1241"/>
      <c r="C219" s="1230"/>
      <c r="D219" s="1230"/>
      <c r="E219" s="1230"/>
      <c r="F219" s="1230"/>
      <c r="G219" s="1230"/>
      <c r="H219" s="1230"/>
      <c r="I219" s="1230"/>
      <c r="J219" s="1230"/>
      <c r="K219" s="1230"/>
      <c r="L219" s="1230"/>
      <c r="M219" s="1230"/>
      <c r="N219" s="1230"/>
      <c r="O219" s="1230"/>
      <c r="P219" s="1230"/>
      <c r="Q219" s="1230"/>
      <c r="R219" s="1230"/>
      <c r="S219" s="1230"/>
      <c r="T219" s="1230"/>
      <c r="U219" s="1230"/>
      <c r="V219" s="1230"/>
      <c r="W219" s="1230"/>
      <c r="X219" s="1230"/>
      <c r="Y219" s="1230"/>
      <c r="Z219" s="1230"/>
      <c r="AA219" s="1230"/>
      <c r="AB219" s="1230"/>
      <c r="AC219" s="1230"/>
      <c r="AD219" s="1230"/>
      <c r="AE219" s="1230"/>
      <c r="AF219" s="1230"/>
      <c r="AG219" s="1230"/>
      <c r="AH219" s="1230"/>
      <c r="AI219" s="1230"/>
    </row>
    <row r="220">
      <c r="A220" s="1240"/>
      <c r="B220" s="1241"/>
      <c r="C220" s="1230"/>
      <c r="D220" s="1230"/>
      <c r="E220" s="1230"/>
      <c r="F220" s="1230"/>
      <c r="G220" s="1230"/>
      <c r="H220" s="1230"/>
      <c r="I220" s="1230"/>
      <c r="J220" s="1230"/>
      <c r="K220" s="1230"/>
      <c r="L220" s="1230"/>
      <c r="M220" s="1230"/>
      <c r="N220" s="1230"/>
      <c r="O220" s="1230"/>
      <c r="P220" s="1230"/>
      <c r="Q220" s="1230"/>
      <c r="R220" s="1230"/>
      <c r="S220" s="1230"/>
      <c r="T220" s="1230"/>
      <c r="U220" s="1230"/>
      <c r="V220" s="1230"/>
      <c r="W220" s="1230"/>
      <c r="X220" s="1230"/>
      <c r="Y220" s="1230"/>
      <c r="Z220" s="1230"/>
      <c r="AA220" s="1230"/>
      <c r="AB220" s="1230"/>
      <c r="AC220" s="1230"/>
      <c r="AD220" s="1230"/>
      <c r="AE220" s="1230"/>
      <c r="AF220" s="1230"/>
      <c r="AG220" s="1230"/>
      <c r="AH220" s="1230"/>
      <c r="AI220" s="1230"/>
    </row>
    <row r="221">
      <c r="A221" s="1240"/>
      <c r="B221" s="1241"/>
      <c r="C221" s="1230"/>
      <c r="D221" s="1230"/>
      <c r="E221" s="1230"/>
      <c r="F221" s="1230"/>
      <c r="G221" s="1230"/>
      <c r="H221" s="1230"/>
      <c r="I221" s="1230"/>
      <c r="J221" s="1230"/>
      <c r="K221" s="1230"/>
      <c r="L221" s="1230"/>
      <c r="M221" s="1230"/>
      <c r="N221" s="1230"/>
      <c r="O221" s="1230"/>
      <c r="P221" s="1230"/>
      <c r="Q221" s="1230"/>
      <c r="R221" s="1230"/>
      <c r="S221" s="1230"/>
      <c r="T221" s="1230"/>
      <c r="U221" s="1230"/>
      <c r="V221" s="1230"/>
      <c r="W221" s="1230"/>
      <c r="X221" s="1230"/>
      <c r="Y221" s="1230"/>
      <c r="Z221" s="1230"/>
      <c r="AA221" s="1230"/>
      <c r="AB221" s="1230"/>
      <c r="AC221" s="1230"/>
      <c r="AD221" s="1230"/>
      <c r="AE221" s="1230"/>
      <c r="AF221" s="1230"/>
      <c r="AG221" s="1230"/>
      <c r="AH221" s="1230"/>
      <c r="AI221" s="1230"/>
    </row>
    <row r="222">
      <c r="A222" s="1240"/>
      <c r="B222" s="1241"/>
      <c r="C222" s="1230"/>
      <c r="D222" s="1230"/>
      <c r="E222" s="1230"/>
      <c r="F222" s="1230"/>
      <c r="G222" s="1230"/>
      <c r="H222" s="1230"/>
      <c r="I222" s="1230"/>
      <c r="J222" s="1230"/>
      <c r="K222" s="1230"/>
      <c r="L222" s="1230"/>
      <c r="M222" s="1230"/>
      <c r="N222" s="1230"/>
      <c r="O222" s="1230"/>
      <c r="P222" s="1230"/>
      <c r="Q222" s="1230"/>
      <c r="R222" s="1230"/>
      <c r="S222" s="1230"/>
      <c r="T222" s="1230"/>
      <c r="U222" s="1230"/>
      <c r="V222" s="1230"/>
      <c r="W222" s="1230"/>
      <c r="X222" s="1230"/>
      <c r="Y222" s="1230"/>
      <c r="Z222" s="1230"/>
      <c r="AA222" s="1230"/>
      <c r="AB222" s="1230"/>
      <c r="AC222" s="1230"/>
      <c r="AD222" s="1230"/>
      <c r="AE222" s="1230"/>
      <c r="AF222" s="1230"/>
      <c r="AG222" s="1230"/>
      <c r="AH222" s="1230"/>
      <c r="AI222" s="1230"/>
    </row>
    <row r="223">
      <c r="A223" s="1240"/>
      <c r="B223" s="1241"/>
      <c r="C223" s="1230"/>
      <c r="D223" s="1230"/>
      <c r="E223" s="1230"/>
      <c r="F223" s="1230"/>
      <c r="G223" s="1230"/>
      <c r="H223" s="1230"/>
      <c r="I223" s="1230"/>
      <c r="J223" s="1230"/>
      <c r="K223" s="1230"/>
      <c r="L223" s="1230"/>
      <c r="M223" s="1230"/>
      <c r="N223" s="1230"/>
      <c r="O223" s="1230"/>
      <c r="P223" s="1230"/>
      <c r="Q223" s="1230"/>
      <c r="R223" s="1230"/>
      <c r="S223" s="1230"/>
      <c r="T223" s="1230"/>
      <c r="U223" s="1230"/>
      <c r="V223" s="1230"/>
      <c r="W223" s="1230"/>
      <c r="X223" s="1230"/>
      <c r="Y223" s="1230"/>
      <c r="Z223" s="1230"/>
      <c r="AA223" s="1230"/>
      <c r="AB223" s="1230"/>
      <c r="AC223" s="1230"/>
      <c r="AD223" s="1230"/>
      <c r="AE223" s="1230"/>
      <c r="AF223" s="1230"/>
      <c r="AG223" s="1230"/>
      <c r="AH223" s="1230"/>
      <c r="AI223" s="1230"/>
    </row>
    <row r="224">
      <c r="A224" s="1240"/>
      <c r="B224" s="1241"/>
      <c r="C224" s="1230"/>
      <c r="D224" s="1230"/>
      <c r="E224" s="1230"/>
      <c r="F224" s="1230"/>
      <c r="G224" s="1230"/>
      <c r="H224" s="1230"/>
      <c r="I224" s="1230"/>
      <c r="J224" s="1230"/>
      <c r="K224" s="1230"/>
      <c r="L224" s="1230"/>
      <c r="M224" s="1230"/>
      <c r="N224" s="1230"/>
      <c r="O224" s="1230"/>
      <c r="P224" s="1230"/>
      <c r="Q224" s="1230"/>
      <c r="R224" s="1230"/>
      <c r="S224" s="1230"/>
      <c r="T224" s="1230"/>
      <c r="U224" s="1230"/>
      <c r="V224" s="1230"/>
      <c r="W224" s="1230"/>
      <c r="X224" s="1230"/>
      <c r="Y224" s="1230"/>
      <c r="Z224" s="1230"/>
      <c r="AA224" s="1230"/>
      <c r="AB224" s="1230"/>
      <c r="AC224" s="1230"/>
      <c r="AD224" s="1230"/>
      <c r="AE224" s="1230"/>
      <c r="AF224" s="1230"/>
      <c r="AG224" s="1230"/>
      <c r="AH224" s="1230"/>
      <c r="AI224" s="1230"/>
    </row>
    <row r="225">
      <c r="A225" s="1240"/>
      <c r="B225" s="1241"/>
      <c r="C225" s="1230"/>
      <c r="D225" s="1230"/>
      <c r="E225" s="1230"/>
      <c r="F225" s="1230"/>
      <c r="G225" s="1230"/>
      <c r="H225" s="1230"/>
      <c r="I225" s="1230"/>
      <c r="J225" s="1230"/>
      <c r="K225" s="1230"/>
      <c r="L225" s="1230"/>
      <c r="M225" s="1230"/>
      <c r="N225" s="1230"/>
      <c r="O225" s="1230"/>
      <c r="P225" s="1230"/>
      <c r="Q225" s="1230"/>
      <c r="R225" s="1230"/>
      <c r="S225" s="1230"/>
      <c r="T225" s="1230"/>
      <c r="U225" s="1230"/>
      <c r="V225" s="1230"/>
      <c r="W225" s="1230"/>
      <c r="X225" s="1230"/>
      <c r="Y225" s="1230"/>
      <c r="Z225" s="1230"/>
      <c r="AA225" s="1230"/>
      <c r="AB225" s="1230"/>
      <c r="AC225" s="1230"/>
      <c r="AD225" s="1230"/>
      <c r="AE225" s="1230"/>
      <c r="AF225" s="1230"/>
      <c r="AG225" s="1230"/>
      <c r="AH225" s="1230"/>
      <c r="AI225" s="1230"/>
    </row>
    <row r="226">
      <c r="A226" s="1240"/>
      <c r="B226" s="1241"/>
      <c r="C226" s="1230"/>
      <c r="D226" s="1230"/>
      <c r="E226" s="1230"/>
      <c r="F226" s="1230"/>
      <c r="G226" s="1230"/>
      <c r="H226" s="1230"/>
      <c r="I226" s="1230"/>
      <c r="J226" s="1230"/>
      <c r="K226" s="1230"/>
      <c r="L226" s="1230"/>
      <c r="M226" s="1230"/>
      <c r="N226" s="1230"/>
      <c r="O226" s="1230"/>
      <c r="P226" s="1230"/>
      <c r="Q226" s="1230"/>
      <c r="R226" s="1230"/>
      <c r="S226" s="1230"/>
      <c r="T226" s="1230"/>
      <c r="U226" s="1230"/>
      <c r="V226" s="1230"/>
      <c r="W226" s="1230"/>
      <c r="X226" s="1230"/>
      <c r="Y226" s="1230"/>
      <c r="Z226" s="1230"/>
      <c r="AA226" s="1230"/>
      <c r="AB226" s="1230"/>
      <c r="AC226" s="1230"/>
      <c r="AD226" s="1230"/>
      <c r="AE226" s="1230"/>
      <c r="AF226" s="1230"/>
      <c r="AG226" s="1230"/>
      <c r="AH226" s="1230"/>
      <c r="AI226" s="1230"/>
    </row>
    <row r="227">
      <c r="A227" s="1240"/>
      <c r="B227" s="1241"/>
      <c r="C227" s="1230"/>
      <c r="D227" s="1230"/>
      <c r="E227" s="1230"/>
      <c r="F227" s="1230"/>
      <c r="G227" s="1230"/>
      <c r="H227" s="1230"/>
      <c r="I227" s="1230"/>
      <c r="J227" s="1230"/>
      <c r="K227" s="1230"/>
      <c r="L227" s="1230"/>
      <c r="M227" s="1230"/>
      <c r="N227" s="1230"/>
      <c r="O227" s="1230"/>
      <c r="P227" s="1230"/>
      <c r="Q227" s="1230"/>
      <c r="R227" s="1230"/>
      <c r="S227" s="1230"/>
      <c r="T227" s="1230"/>
      <c r="U227" s="1230"/>
      <c r="V227" s="1230"/>
      <c r="W227" s="1230"/>
      <c r="X227" s="1230"/>
      <c r="Y227" s="1230"/>
      <c r="Z227" s="1230"/>
      <c r="AA227" s="1230"/>
      <c r="AB227" s="1230"/>
      <c r="AC227" s="1230"/>
      <c r="AD227" s="1230"/>
      <c r="AE227" s="1230"/>
      <c r="AF227" s="1230"/>
      <c r="AG227" s="1230"/>
      <c r="AH227" s="1230"/>
      <c r="AI227" s="1230"/>
    </row>
    <row r="228">
      <c r="A228" s="1240"/>
      <c r="B228" s="1241"/>
      <c r="C228" s="1230"/>
      <c r="D228" s="1230"/>
      <c r="E228" s="1230"/>
      <c r="F228" s="1230"/>
      <c r="G228" s="1230"/>
      <c r="H228" s="1230"/>
      <c r="I228" s="1230"/>
      <c r="J228" s="1230"/>
      <c r="K228" s="1230"/>
      <c r="L228" s="1230"/>
      <c r="M228" s="1230"/>
      <c r="N228" s="1230"/>
      <c r="O228" s="1230"/>
      <c r="P228" s="1230"/>
      <c r="Q228" s="1230"/>
      <c r="R228" s="1230"/>
      <c r="S228" s="1230"/>
      <c r="T228" s="1230"/>
      <c r="U228" s="1230"/>
      <c r="V228" s="1230"/>
      <c r="W228" s="1230"/>
      <c r="X228" s="1230"/>
      <c r="Y228" s="1230"/>
      <c r="Z228" s="1230"/>
      <c r="AA228" s="1230"/>
      <c r="AB228" s="1230"/>
      <c r="AC228" s="1230"/>
      <c r="AD228" s="1230"/>
      <c r="AE228" s="1230"/>
      <c r="AF228" s="1230"/>
      <c r="AG228" s="1230"/>
      <c r="AH228" s="1230"/>
      <c r="AI228" s="1230"/>
    </row>
    <row r="229">
      <c r="A229" s="1240"/>
      <c r="B229" s="1241"/>
      <c r="C229" s="1230"/>
      <c r="D229" s="1230"/>
      <c r="E229" s="1230"/>
      <c r="F229" s="1230"/>
      <c r="G229" s="1230"/>
      <c r="H229" s="1230"/>
      <c r="I229" s="1230"/>
      <c r="J229" s="1230"/>
      <c r="K229" s="1230"/>
      <c r="L229" s="1230"/>
      <c r="M229" s="1230"/>
      <c r="N229" s="1230"/>
      <c r="O229" s="1230"/>
      <c r="P229" s="1230"/>
      <c r="Q229" s="1230"/>
      <c r="R229" s="1230"/>
      <c r="S229" s="1230"/>
      <c r="T229" s="1230"/>
      <c r="U229" s="1230"/>
      <c r="V229" s="1230"/>
      <c r="W229" s="1230"/>
      <c r="X229" s="1230"/>
      <c r="Y229" s="1230"/>
      <c r="Z229" s="1230"/>
      <c r="AA229" s="1230"/>
      <c r="AB229" s="1230"/>
      <c r="AC229" s="1230"/>
      <c r="AD229" s="1230"/>
      <c r="AE229" s="1230"/>
      <c r="AF229" s="1230"/>
      <c r="AG229" s="1230"/>
      <c r="AH229" s="1230"/>
      <c r="AI229" s="1230"/>
    </row>
    <row r="230">
      <c r="A230" s="1240"/>
      <c r="B230" s="1241"/>
      <c r="C230" s="1230"/>
      <c r="D230" s="1230"/>
      <c r="E230" s="1230"/>
      <c r="F230" s="1230"/>
      <c r="G230" s="1230"/>
      <c r="H230" s="1230"/>
      <c r="I230" s="1230"/>
      <c r="J230" s="1230"/>
      <c r="K230" s="1230"/>
      <c r="L230" s="1230"/>
      <c r="M230" s="1230"/>
      <c r="N230" s="1230"/>
      <c r="O230" s="1230"/>
      <c r="P230" s="1230"/>
      <c r="Q230" s="1230"/>
      <c r="R230" s="1230"/>
      <c r="S230" s="1230"/>
      <c r="T230" s="1230"/>
      <c r="U230" s="1230"/>
      <c r="V230" s="1230"/>
      <c r="W230" s="1230"/>
      <c r="X230" s="1230"/>
      <c r="Y230" s="1230"/>
      <c r="Z230" s="1230"/>
      <c r="AA230" s="1230"/>
      <c r="AB230" s="1230"/>
      <c r="AC230" s="1230"/>
      <c r="AD230" s="1230"/>
      <c r="AE230" s="1230"/>
      <c r="AF230" s="1230"/>
      <c r="AG230" s="1230"/>
      <c r="AH230" s="1230"/>
      <c r="AI230" s="1230"/>
    </row>
    <row r="231">
      <c r="A231" s="1240"/>
      <c r="B231" s="1241"/>
      <c r="C231" s="1230"/>
      <c r="D231" s="1230"/>
      <c r="E231" s="1230"/>
      <c r="F231" s="1230"/>
      <c r="G231" s="1230"/>
      <c r="H231" s="1230"/>
      <c r="I231" s="1230"/>
      <c r="J231" s="1230"/>
      <c r="K231" s="1230"/>
      <c r="L231" s="1230"/>
      <c r="M231" s="1230"/>
      <c r="N231" s="1230"/>
      <c r="O231" s="1230"/>
      <c r="P231" s="1230"/>
      <c r="Q231" s="1230"/>
      <c r="R231" s="1230"/>
      <c r="S231" s="1230"/>
      <c r="T231" s="1230"/>
      <c r="U231" s="1230"/>
      <c r="V231" s="1230"/>
      <c r="W231" s="1230"/>
      <c r="X231" s="1230"/>
      <c r="Y231" s="1230"/>
      <c r="Z231" s="1230"/>
      <c r="AA231" s="1230"/>
      <c r="AB231" s="1230"/>
      <c r="AC231" s="1230"/>
      <c r="AD231" s="1230"/>
      <c r="AE231" s="1230"/>
      <c r="AF231" s="1230"/>
      <c r="AG231" s="1230"/>
      <c r="AH231" s="1230"/>
      <c r="AI231" s="1230"/>
    </row>
    <row r="232">
      <c r="A232" s="1240"/>
      <c r="B232" s="1241"/>
      <c r="C232" s="1230"/>
      <c r="D232" s="1230"/>
      <c r="E232" s="1230"/>
      <c r="F232" s="1230"/>
      <c r="G232" s="1230"/>
      <c r="H232" s="1230"/>
      <c r="I232" s="1230"/>
      <c r="J232" s="1230"/>
      <c r="K232" s="1230"/>
      <c r="L232" s="1230"/>
      <c r="M232" s="1230"/>
      <c r="N232" s="1230"/>
      <c r="O232" s="1230"/>
      <c r="P232" s="1230"/>
      <c r="Q232" s="1230"/>
      <c r="R232" s="1230"/>
      <c r="S232" s="1230"/>
      <c r="T232" s="1230"/>
      <c r="U232" s="1230"/>
      <c r="V232" s="1230"/>
      <c r="W232" s="1230"/>
      <c r="X232" s="1230"/>
      <c r="Y232" s="1230"/>
      <c r="Z232" s="1230"/>
      <c r="AA232" s="1230"/>
      <c r="AB232" s="1230"/>
      <c r="AC232" s="1230"/>
      <c r="AD232" s="1230"/>
      <c r="AE232" s="1230"/>
      <c r="AF232" s="1230"/>
      <c r="AG232" s="1230"/>
      <c r="AH232" s="1230"/>
      <c r="AI232" s="1230"/>
    </row>
    <row r="233">
      <c r="A233" s="1240"/>
      <c r="B233" s="1241"/>
      <c r="C233" s="1230"/>
      <c r="D233" s="1230"/>
      <c r="E233" s="1230"/>
      <c r="F233" s="1230"/>
      <c r="G233" s="1230"/>
      <c r="H233" s="1230"/>
      <c r="I233" s="1230"/>
      <c r="J233" s="1230"/>
      <c r="K233" s="1230"/>
      <c r="L233" s="1230"/>
      <c r="M233" s="1230"/>
      <c r="N233" s="1230"/>
      <c r="O233" s="1230"/>
      <c r="P233" s="1230"/>
      <c r="Q233" s="1230"/>
      <c r="R233" s="1230"/>
      <c r="S233" s="1230"/>
      <c r="T233" s="1230"/>
      <c r="U233" s="1230"/>
      <c r="V233" s="1230"/>
      <c r="W233" s="1230"/>
      <c r="X233" s="1230"/>
      <c r="Y233" s="1230"/>
      <c r="Z233" s="1230"/>
      <c r="AA233" s="1230"/>
      <c r="AB233" s="1230"/>
      <c r="AC233" s="1230"/>
      <c r="AD233" s="1230"/>
      <c r="AE233" s="1230"/>
      <c r="AF233" s="1230"/>
      <c r="AG233" s="1230"/>
      <c r="AH233" s="1230"/>
      <c r="AI233" s="1230"/>
    </row>
    <row r="234">
      <c r="A234" s="1240"/>
      <c r="B234" s="1241"/>
      <c r="C234" s="1230"/>
      <c r="D234" s="1230"/>
      <c r="E234" s="1230"/>
      <c r="F234" s="1230"/>
      <c r="G234" s="1230"/>
      <c r="H234" s="1230"/>
      <c r="I234" s="1230"/>
      <c r="J234" s="1230"/>
      <c r="K234" s="1230"/>
      <c r="L234" s="1230"/>
      <c r="M234" s="1230"/>
      <c r="N234" s="1230"/>
      <c r="O234" s="1230"/>
      <c r="P234" s="1230"/>
      <c r="Q234" s="1230"/>
      <c r="R234" s="1230"/>
      <c r="S234" s="1230"/>
      <c r="T234" s="1230"/>
      <c r="U234" s="1230"/>
      <c r="V234" s="1230"/>
      <c r="W234" s="1230"/>
      <c r="X234" s="1230"/>
      <c r="Y234" s="1230"/>
      <c r="Z234" s="1230"/>
      <c r="AA234" s="1230"/>
      <c r="AB234" s="1230"/>
      <c r="AC234" s="1230"/>
      <c r="AD234" s="1230"/>
      <c r="AE234" s="1230"/>
      <c r="AF234" s="1230"/>
      <c r="AG234" s="1230"/>
      <c r="AH234" s="1230"/>
      <c r="AI234" s="1230"/>
    </row>
    <row r="235">
      <c r="A235" s="1240"/>
      <c r="B235" s="1241"/>
      <c r="C235" s="1230"/>
      <c r="D235" s="1230"/>
      <c r="E235" s="1230"/>
      <c r="F235" s="1230"/>
      <c r="G235" s="1230"/>
      <c r="H235" s="1230"/>
      <c r="I235" s="1230"/>
      <c r="J235" s="1230"/>
      <c r="K235" s="1230"/>
      <c r="L235" s="1230"/>
      <c r="M235" s="1230"/>
      <c r="N235" s="1230"/>
      <c r="O235" s="1230"/>
      <c r="P235" s="1230"/>
      <c r="Q235" s="1230"/>
      <c r="R235" s="1230"/>
      <c r="S235" s="1230"/>
      <c r="T235" s="1230"/>
      <c r="U235" s="1230"/>
      <c r="V235" s="1230"/>
      <c r="W235" s="1230"/>
      <c r="X235" s="1230"/>
      <c r="Y235" s="1230"/>
      <c r="Z235" s="1230"/>
      <c r="AA235" s="1230"/>
      <c r="AB235" s="1230"/>
      <c r="AC235" s="1230"/>
      <c r="AD235" s="1230"/>
      <c r="AE235" s="1230"/>
      <c r="AF235" s="1230"/>
      <c r="AG235" s="1230"/>
      <c r="AH235" s="1230"/>
      <c r="AI235" s="1230"/>
    </row>
    <row r="236">
      <c r="A236" s="1240"/>
      <c r="B236" s="1241"/>
      <c r="C236" s="1230"/>
      <c r="D236" s="1230"/>
      <c r="E236" s="1230"/>
      <c r="F236" s="1230"/>
      <c r="G236" s="1230"/>
      <c r="H236" s="1230"/>
      <c r="I236" s="1230"/>
      <c r="J236" s="1230"/>
      <c r="K236" s="1230"/>
      <c r="L236" s="1230"/>
      <c r="M236" s="1230"/>
      <c r="N236" s="1230"/>
      <c r="O236" s="1230"/>
      <c r="P236" s="1230"/>
      <c r="Q236" s="1230"/>
      <c r="R236" s="1230"/>
      <c r="S236" s="1230"/>
      <c r="T236" s="1230"/>
      <c r="U236" s="1230"/>
      <c r="V236" s="1230"/>
      <c r="W236" s="1230"/>
      <c r="X236" s="1230"/>
      <c r="Y236" s="1230"/>
      <c r="Z236" s="1230"/>
      <c r="AA236" s="1230"/>
      <c r="AB236" s="1230"/>
      <c r="AC236" s="1230"/>
      <c r="AD236" s="1230"/>
      <c r="AE236" s="1230"/>
      <c r="AF236" s="1230"/>
      <c r="AG236" s="1230"/>
      <c r="AH236" s="1230"/>
      <c r="AI236" s="1230"/>
    </row>
    <row r="237">
      <c r="A237" s="1240"/>
      <c r="B237" s="1241"/>
      <c r="C237" s="1230"/>
      <c r="D237" s="1230"/>
      <c r="E237" s="1230"/>
      <c r="F237" s="1230"/>
      <c r="G237" s="1230"/>
      <c r="H237" s="1230"/>
      <c r="I237" s="1230"/>
      <c r="J237" s="1230"/>
      <c r="K237" s="1230"/>
      <c r="L237" s="1230"/>
      <c r="M237" s="1230"/>
      <c r="N237" s="1230"/>
      <c r="O237" s="1230"/>
      <c r="P237" s="1230"/>
      <c r="Q237" s="1230"/>
      <c r="R237" s="1230"/>
      <c r="S237" s="1230"/>
      <c r="T237" s="1230"/>
      <c r="U237" s="1230"/>
      <c r="V237" s="1230"/>
      <c r="W237" s="1230"/>
      <c r="X237" s="1230"/>
      <c r="Y237" s="1230"/>
      <c r="Z237" s="1230"/>
      <c r="AA237" s="1230"/>
      <c r="AB237" s="1230"/>
      <c r="AC237" s="1230"/>
      <c r="AD237" s="1230"/>
      <c r="AE237" s="1230"/>
      <c r="AF237" s="1230"/>
      <c r="AG237" s="1230"/>
      <c r="AH237" s="1230"/>
      <c r="AI237" s="1230"/>
    </row>
    <row r="238">
      <c r="A238" s="1240"/>
      <c r="B238" s="1241"/>
      <c r="C238" s="1230"/>
      <c r="D238" s="1230"/>
      <c r="E238" s="1230"/>
      <c r="F238" s="1230"/>
      <c r="G238" s="1230"/>
      <c r="H238" s="1230"/>
      <c r="I238" s="1230"/>
      <c r="J238" s="1230"/>
      <c r="K238" s="1230"/>
      <c r="L238" s="1230"/>
      <c r="M238" s="1230"/>
      <c r="N238" s="1230"/>
      <c r="O238" s="1230"/>
      <c r="P238" s="1230"/>
      <c r="Q238" s="1230"/>
      <c r="R238" s="1230"/>
      <c r="S238" s="1230"/>
      <c r="T238" s="1230"/>
      <c r="U238" s="1230"/>
      <c r="V238" s="1230"/>
      <c r="W238" s="1230"/>
      <c r="X238" s="1230"/>
      <c r="Y238" s="1230"/>
      <c r="Z238" s="1230"/>
      <c r="AA238" s="1230"/>
      <c r="AB238" s="1230"/>
      <c r="AC238" s="1230"/>
      <c r="AD238" s="1230"/>
      <c r="AE238" s="1230"/>
      <c r="AF238" s="1230"/>
      <c r="AG238" s="1230"/>
      <c r="AH238" s="1230"/>
      <c r="AI238" s="1230"/>
    </row>
    <row r="239">
      <c r="A239" s="1240"/>
      <c r="B239" s="1241"/>
      <c r="C239" s="1230"/>
      <c r="D239" s="1230"/>
      <c r="E239" s="1230"/>
      <c r="F239" s="1230"/>
      <c r="G239" s="1230"/>
      <c r="H239" s="1230"/>
      <c r="I239" s="1230"/>
      <c r="J239" s="1230"/>
      <c r="K239" s="1230"/>
      <c r="L239" s="1230"/>
      <c r="M239" s="1230"/>
      <c r="N239" s="1230"/>
      <c r="O239" s="1230"/>
      <c r="P239" s="1230"/>
      <c r="Q239" s="1230"/>
      <c r="R239" s="1230"/>
      <c r="S239" s="1230"/>
      <c r="T239" s="1230"/>
      <c r="U239" s="1230"/>
      <c r="V239" s="1230"/>
      <c r="W239" s="1230"/>
      <c r="X239" s="1230"/>
      <c r="Y239" s="1230"/>
      <c r="Z239" s="1230"/>
      <c r="AA239" s="1230"/>
      <c r="AB239" s="1230"/>
      <c r="AC239" s="1230"/>
      <c r="AD239" s="1230"/>
      <c r="AE239" s="1230"/>
      <c r="AF239" s="1230"/>
      <c r="AG239" s="1230"/>
      <c r="AH239" s="1230"/>
      <c r="AI239" s="1230"/>
    </row>
    <row r="240">
      <c r="A240" s="1240"/>
      <c r="B240" s="1241"/>
      <c r="C240" s="1230"/>
      <c r="D240" s="1230"/>
      <c r="E240" s="1230"/>
      <c r="F240" s="1230"/>
      <c r="G240" s="1230"/>
      <c r="H240" s="1230"/>
      <c r="I240" s="1230"/>
      <c r="J240" s="1230"/>
      <c r="K240" s="1230"/>
      <c r="L240" s="1230"/>
      <c r="M240" s="1230"/>
      <c r="N240" s="1230"/>
      <c r="O240" s="1230"/>
      <c r="P240" s="1230"/>
      <c r="Q240" s="1230"/>
      <c r="R240" s="1230"/>
      <c r="S240" s="1230"/>
      <c r="T240" s="1230"/>
      <c r="U240" s="1230"/>
      <c r="V240" s="1230"/>
      <c r="W240" s="1230"/>
      <c r="X240" s="1230"/>
      <c r="Y240" s="1230"/>
      <c r="Z240" s="1230"/>
      <c r="AA240" s="1230"/>
      <c r="AB240" s="1230"/>
      <c r="AC240" s="1230"/>
      <c r="AD240" s="1230"/>
      <c r="AE240" s="1230"/>
      <c r="AF240" s="1230"/>
      <c r="AG240" s="1230"/>
      <c r="AH240" s="1230"/>
      <c r="AI240" s="1230"/>
    </row>
    <row r="241">
      <c r="A241" s="1240"/>
      <c r="B241" s="1241"/>
      <c r="C241" s="1230"/>
      <c r="D241" s="1230"/>
      <c r="E241" s="1230"/>
      <c r="F241" s="1230"/>
      <c r="G241" s="1230"/>
      <c r="H241" s="1230"/>
      <c r="I241" s="1230"/>
      <c r="J241" s="1230"/>
      <c r="K241" s="1230"/>
      <c r="L241" s="1230"/>
      <c r="M241" s="1230"/>
      <c r="N241" s="1230"/>
      <c r="O241" s="1230"/>
      <c r="P241" s="1230"/>
      <c r="Q241" s="1230"/>
      <c r="R241" s="1230"/>
      <c r="S241" s="1230"/>
      <c r="T241" s="1230"/>
      <c r="U241" s="1230"/>
      <c r="V241" s="1230"/>
      <c r="W241" s="1230"/>
      <c r="X241" s="1230"/>
      <c r="Y241" s="1230"/>
      <c r="Z241" s="1230"/>
      <c r="AA241" s="1230"/>
      <c r="AB241" s="1230"/>
      <c r="AC241" s="1230"/>
      <c r="AD241" s="1230"/>
      <c r="AE241" s="1230"/>
      <c r="AF241" s="1230"/>
      <c r="AG241" s="1230"/>
      <c r="AH241" s="1230"/>
      <c r="AI241" s="1230"/>
    </row>
    <row r="242">
      <c r="A242" s="1240"/>
      <c r="B242" s="1241"/>
      <c r="C242" s="1230"/>
      <c r="D242" s="1230"/>
      <c r="E242" s="1230"/>
      <c r="F242" s="1230"/>
      <c r="G242" s="1230"/>
      <c r="H242" s="1230"/>
      <c r="I242" s="1230"/>
      <c r="J242" s="1230"/>
      <c r="K242" s="1230"/>
      <c r="L242" s="1230"/>
      <c r="M242" s="1230"/>
      <c r="N242" s="1230"/>
      <c r="O242" s="1230"/>
      <c r="P242" s="1230"/>
      <c r="Q242" s="1230"/>
      <c r="R242" s="1230"/>
      <c r="S242" s="1230"/>
      <c r="T242" s="1230"/>
      <c r="U242" s="1230"/>
      <c r="V242" s="1230"/>
      <c r="W242" s="1230"/>
      <c r="X242" s="1230"/>
      <c r="Y242" s="1230"/>
      <c r="Z242" s="1230"/>
      <c r="AA242" s="1230"/>
      <c r="AB242" s="1230"/>
      <c r="AC242" s="1230"/>
      <c r="AD242" s="1230"/>
      <c r="AE242" s="1230"/>
      <c r="AF242" s="1230"/>
      <c r="AG242" s="1230"/>
      <c r="AH242" s="1230"/>
      <c r="AI242" s="1230"/>
    </row>
    <row r="243">
      <c r="A243" s="1240"/>
      <c r="B243" s="1241"/>
      <c r="C243" s="1230"/>
      <c r="D243" s="1230"/>
      <c r="E243" s="1230"/>
      <c r="F243" s="1230"/>
      <c r="G243" s="1230"/>
      <c r="H243" s="1230"/>
      <c r="I243" s="1230"/>
      <c r="J243" s="1230"/>
      <c r="K243" s="1230"/>
      <c r="L243" s="1230"/>
      <c r="M243" s="1230"/>
      <c r="N243" s="1230"/>
      <c r="O243" s="1230"/>
      <c r="P243" s="1230"/>
      <c r="Q243" s="1230"/>
      <c r="R243" s="1230"/>
      <c r="S243" s="1230"/>
      <c r="T243" s="1230"/>
      <c r="U243" s="1230"/>
      <c r="V243" s="1230"/>
      <c r="W243" s="1230"/>
      <c r="X243" s="1230"/>
      <c r="Y243" s="1230"/>
      <c r="Z243" s="1230"/>
      <c r="AA243" s="1230"/>
      <c r="AB243" s="1230"/>
      <c r="AC243" s="1230"/>
      <c r="AD243" s="1230"/>
      <c r="AE243" s="1230"/>
      <c r="AF243" s="1230"/>
      <c r="AG243" s="1230"/>
      <c r="AH243" s="1230"/>
      <c r="AI243" s="1230"/>
    </row>
    <row r="244">
      <c r="A244" s="1240"/>
      <c r="B244" s="1241"/>
      <c r="C244" s="1230"/>
      <c r="D244" s="1230"/>
      <c r="E244" s="1230"/>
      <c r="F244" s="1230"/>
      <c r="G244" s="1230"/>
      <c r="H244" s="1230"/>
      <c r="I244" s="1230"/>
      <c r="J244" s="1230"/>
      <c r="K244" s="1230"/>
      <c r="L244" s="1230"/>
      <c r="M244" s="1230"/>
      <c r="N244" s="1230"/>
      <c r="O244" s="1230"/>
      <c r="P244" s="1230"/>
      <c r="Q244" s="1230"/>
      <c r="R244" s="1230"/>
      <c r="S244" s="1230"/>
      <c r="T244" s="1230"/>
      <c r="U244" s="1230"/>
      <c r="V244" s="1230"/>
      <c r="W244" s="1230"/>
      <c r="X244" s="1230"/>
      <c r="Y244" s="1230"/>
      <c r="Z244" s="1230"/>
      <c r="AA244" s="1230"/>
      <c r="AB244" s="1230"/>
      <c r="AC244" s="1230"/>
      <c r="AD244" s="1230"/>
      <c r="AE244" s="1230"/>
      <c r="AF244" s="1230"/>
      <c r="AG244" s="1230"/>
      <c r="AH244" s="1230"/>
      <c r="AI244" s="1230"/>
    </row>
    <row r="245">
      <c r="A245" s="1240"/>
      <c r="B245" s="1241"/>
      <c r="C245" s="1230"/>
      <c r="D245" s="1230"/>
      <c r="E245" s="1230"/>
      <c r="F245" s="1230"/>
      <c r="G245" s="1230"/>
      <c r="H245" s="1230"/>
      <c r="I245" s="1230"/>
      <c r="J245" s="1230"/>
      <c r="K245" s="1230"/>
      <c r="L245" s="1230"/>
      <c r="M245" s="1230"/>
      <c r="N245" s="1230"/>
      <c r="O245" s="1230"/>
      <c r="P245" s="1230"/>
      <c r="Q245" s="1230"/>
      <c r="R245" s="1230"/>
      <c r="S245" s="1230"/>
      <c r="T245" s="1230"/>
      <c r="U245" s="1230"/>
      <c r="V245" s="1230"/>
      <c r="W245" s="1230"/>
      <c r="X245" s="1230"/>
      <c r="Y245" s="1230"/>
      <c r="Z245" s="1230"/>
      <c r="AA245" s="1230"/>
      <c r="AB245" s="1230"/>
      <c r="AC245" s="1230"/>
      <c r="AD245" s="1230"/>
      <c r="AE245" s="1230"/>
      <c r="AF245" s="1230"/>
      <c r="AG245" s="1230"/>
      <c r="AH245" s="1230"/>
      <c r="AI245" s="1230"/>
    </row>
    <row r="246">
      <c r="A246" s="1240"/>
      <c r="B246" s="1241"/>
      <c r="C246" s="1230"/>
      <c r="D246" s="1230"/>
      <c r="E246" s="1230"/>
      <c r="F246" s="1230"/>
      <c r="G246" s="1230"/>
      <c r="H246" s="1230"/>
      <c r="I246" s="1230"/>
      <c r="J246" s="1230"/>
      <c r="K246" s="1230"/>
      <c r="L246" s="1230"/>
      <c r="M246" s="1230"/>
      <c r="N246" s="1230"/>
      <c r="O246" s="1230"/>
      <c r="P246" s="1230"/>
      <c r="Q246" s="1230"/>
      <c r="R246" s="1230"/>
      <c r="S246" s="1230"/>
      <c r="T246" s="1230"/>
      <c r="U246" s="1230"/>
      <c r="V246" s="1230"/>
      <c r="W246" s="1230"/>
      <c r="X246" s="1230"/>
      <c r="Y246" s="1230"/>
      <c r="Z246" s="1230"/>
      <c r="AA246" s="1230"/>
      <c r="AB246" s="1230"/>
      <c r="AC246" s="1230"/>
      <c r="AD246" s="1230"/>
      <c r="AE246" s="1230"/>
      <c r="AF246" s="1230"/>
      <c r="AG246" s="1230"/>
      <c r="AH246" s="1230"/>
      <c r="AI246" s="1230"/>
    </row>
    <row r="247">
      <c r="A247" s="1240"/>
      <c r="B247" s="1241"/>
      <c r="C247" s="1230"/>
      <c r="D247" s="1230"/>
      <c r="E247" s="1230"/>
      <c r="F247" s="1230"/>
      <c r="G247" s="1230"/>
      <c r="H247" s="1230"/>
      <c r="I247" s="1230"/>
      <c r="J247" s="1230"/>
      <c r="K247" s="1230"/>
      <c r="L247" s="1230"/>
      <c r="M247" s="1230"/>
      <c r="N247" s="1230"/>
      <c r="O247" s="1230"/>
      <c r="P247" s="1230"/>
      <c r="Q247" s="1230"/>
      <c r="R247" s="1230"/>
      <c r="S247" s="1230"/>
      <c r="T247" s="1230"/>
      <c r="U247" s="1230"/>
      <c r="V247" s="1230"/>
      <c r="W247" s="1230"/>
      <c r="X247" s="1230"/>
      <c r="Y247" s="1230"/>
      <c r="Z247" s="1230"/>
      <c r="AA247" s="1230"/>
      <c r="AB247" s="1230"/>
      <c r="AC247" s="1230"/>
      <c r="AD247" s="1230"/>
      <c r="AE247" s="1230"/>
      <c r="AF247" s="1230"/>
      <c r="AG247" s="1230"/>
      <c r="AH247" s="1230"/>
      <c r="AI247" s="1230"/>
    </row>
    <row r="248">
      <c r="A248" s="1240"/>
      <c r="B248" s="1241"/>
      <c r="C248" s="1230"/>
      <c r="D248" s="1230"/>
      <c r="E248" s="1230"/>
      <c r="F248" s="1230"/>
      <c r="G248" s="1230"/>
      <c r="H248" s="1230"/>
      <c r="I248" s="1230"/>
      <c r="J248" s="1230"/>
      <c r="K248" s="1230"/>
      <c r="L248" s="1230"/>
      <c r="M248" s="1230"/>
      <c r="N248" s="1230"/>
      <c r="O248" s="1230"/>
      <c r="P248" s="1230"/>
      <c r="Q248" s="1230"/>
      <c r="R248" s="1230"/>
      <c r="S248" s="1230"/>
      <c r="T248" s="1230"/>
      <c r="U248" s="1230"/>
      <c r="V248" s="1230"/>
      <c r="W248" s="1230"/>
      <c r="X248" s="1230"/>
      <c r="Y248" s="1230"/>
      <c r="Z248" s="1230"/>
      <c r="AA248" s="1230"/>
      <c r="AB248" s="1230"/>
      <c r="AC248" s="1230"/>
      <c r="AD248" s="1230"/>
      <c r="AE248" s="1230"/>
      <c r="AF248" s="1230"/>
      <c r="AG248" s="1230"/>
      <c r="AH248" s="1230"/>
      <c r="AI248" s="1230"/>
    </row>
    <row r="249">
      <c r="A249" s="1240"/>
      <c r="B249" s="1241"/>
      <c r="C249" s="1230"/>
      <c r="D249" s="1230"/>
      <c r="E249" s="1230"/>
      <c r="F249" s="1230"/>
      <c r="G249" s="1230"/>
      <c r="H249" s="1230"/>
      <c r="I249" s="1230"/>
      <c r="J249" s="1230"/>
      <c r="K249" s="1230"/>
      <c r="L249" s="1230"/>
      <c r="M249" s="1230"/>
      <c r="N249" s="1230"/>
      <c r="O249" s="1230"/>
      <c r="P249" s="1230"/>
      <c r="Q249" s="1230"/>
      <c r="R249" s="1230"/>
      <c r="S249" s="1230"/>
      <c r="T249" s="1230"/>
      <c r="U249" s="1230"/>
      <c r="V249" s="1230"/>
      <c r="W249" s="1230"/>
      <c r="X249" s="1230"/>
      <c r="Y249" s="1230"/>
      <c r="Z249" s="1230"/>
      <c r="AA249" s="1230"/>
      <c r="AB249" s="1230"/>
      <c r="AC249" s="1230"/>
      <c r="AD249" s="1230"/>
      <c r="AE249" s="1230"/>
      <c r="AF249" s="1230"/>
      <c r="AG249" s="1230"/>
      <c r="AH249" s="1230"/>
      <c r="AI249" s="1230"/>
    </row>
    <row r="250">
      <c r="A250" s="1240"/>
      <c r="B250" s="1241"/>
      <c r="C250" s="1230"/>
      <c r="D250" s="1230"/>
      <c r="E250" s="1230"/>
      <c r="F250" s="1230"/>
      <c r="G250" s="1230"/>
      <c r="H250" s="1230"/>
      <c r="I250" s="1230"/>
      <c r="J250" s="1230"/>
      <c r="K250" s="1230"/>
      <c r="L250" s="1230"/>
      <c r="M250" s="1230"/>
      <c r="N250" s="1230"/>
      <c r="O250" s="1230"/>
      <c r="P250" s="1230"/>
      <c r="Q250" s="1230"/>
      <c r="R250" s="1230"/>
      <c r="S250" s="1230"/>
      <c r="T250" s="1230"/>
      <c r="U250" s="1230"/>
      <c r="V250" s="1230"/>
      <c r="W250" s="1230"/>
      <c r="X250" s="1230"/>
      <c r="Y250" s="1230"/>
      <c r="Z250" s="1230"/>
      <c r="AA250" s="1230"/>
      <c r="AB250" s="1230"/>
      <c r="AC250" s="1230"/>
      <c r="AD250" s="1230"/>
      <c r="AE250" s="1230"/>
      <c r="AF250" s="1230"/>
      <c r="AG250" s="1230"/>
      <c r="AH250" s="1230"/>
      <c r="AI250" s="1230"/>
    </row>
    <row r="251">
      <c r="A251" s="1240"/>
      <c r="B251" s="1241"/>
      <c r="C251" s="1230"/>
      <c r="D251" s="1230"/>
      <c r="E251" s="1230"/>
      <c r="F251" s="1230"/>
      <c r="G251" s="1230"/>
      <c r="H251" s="1230"/>
      <c r="I251" s="1230"/>
      <c r="J251" s="1230"/>
      <c r="K251" s="1230"/>
      <c r="L251" s="1230"/>
      <c r="M251" s="1230"/>
      <c r="N251" s="1230"/>
      <c r="O251" s="1230"/>
      <c r="P251" s="1230"/>
      <c r="Q251" s="1230"/>
      <c r="R251" s="1230"/>
      <c r="S251" s="1230"/>
      <c r="T251" s="1230"/>
      <c r="U251" s="1230"/>
      <c r="V251" s="1230"/>
      <c r="W251" s="1230"/>
      <c r="X251" s="1230"/>
      <c r="Y251" s="1230"/>
      <c r="Z251" s="1230"/>
      <c r="AA251" s="1230"/>
      <c r="AB251" s="1230"/>
      <c r="AC251" s="1230"/>
      <c r="AD251" s="1230"/>
      <c r="AE251" s="1230"/>
      <c r="AF251" s="1230"/>
      <c r="AG251" s="1230"/>
      <c r="AH251" s="1230"/>
      <c r="AI251" s="1230"/>
    </row>
    <row r="252">
      <c r="A252" s="1240"/>
      <c r="B252" s="1241"/>
      <c r="C252" s="1230"/>
      <c r="D252" s="1230"/>
      <c r="E252" s="1230"/>
      <c r="F252" s="1230"/>
      <c r="G252" s="1230"/>
      <c r="H252" s="1230"/>
      <c r="I252" s="1230"/>
      <c r="J252" s="1230"/>
      <c r="K252" s="1230"/>
      <c r="L252" s="1230"/>
      <c r="M252" s="1230"/>
      <c r="N252" s="1230"/>
      <c r="O252" s="1230"/>
      <c r="P252" s="1230"/>
      <c r="Q252" s="1230"/>
      <c r="R252" s="1230"/>
      <c r="S252" s="1230"/>
      <c r="T252" s="1230"/>
      <c r="U252" s="1230"/>
      <c r="V252" s="1230"/>
      <c r="W252" s="1230"/>
      <c r="X252" s="1230"/>
      <c r="Y252" s="1230"/>
      <c r="Z252" s="1230"/>
      <c r="AA252" s="1230"/>
      <c r="AB252" s="1230"/>
      <c r="AC252" s="1230"/>
      <c r="AD252" s="1230"/>
      <c r="AE252" s="1230"/>
      <c r="AF252" s="1230"/>
      <c r="AG252" s="1230"/>
      <c r="AH252" s="1230"/>
      <c r="AI252" s="1230"/>
    </row>
    <row r="253">
      <c r="A253" s="1240"/>
      <c r="B253" s="1241"/>
      <c r="C253" s="1230"/>
      <c r="D253" s="1230"/>
      <c r="E253" s="1230"/>
      <c r="F253" s="1230"/>
      <c r="G253" s="1230"/>
      <c r="H253" s="1230"/>
      <c r="I253" s="1230"/>
      <c r="J253" s="1230"/>
      <c r="K253" s="1230"/>
      <c r="L253" s="1230"/>
      <c r="M253" s="1230"/>
      <c r="N253" s="1230"/>
      <c r="O253" s="1230"/>
      <c r="P253" s="1230"/>
      <c r="Q253" s="1230"/>
      <c r="R253" s="1230"/>
      <c r="S253" s="1230"/>
      <c r="T253" s="1230"/>
      <c r="U253" s="1230"/>
      <c r="V253" s="1230"/>
      <c r="W253" s="1230"/>
      <c r="X253" s="1230"/>
      <c r="Y253" s="1230"/>
      <c r="Z253" s="1230"/>
      <c r="AA253" s="1230"/>
      <c r="AB253" s="1230"/>
      <c r="AC253" s="1230"/>
      <c r="AD253" s="1230"/>
      <c r="AE253" s="1230"/>
      <c r="AF253" s="1230"/>
      <c r="AG253" s="1230"/>
      <c r="AH253" s="1230"/>
      <c r="AI253" s="1230"/>
    </row>
    <row r="254">
      <c r="A254" s="1240"/>
      <c r="B254" s="1241"/>
      <c r="C254" s="1230"/>
      <c r="D254" s="1230"/>
      <c r="E254" s="1230"/>
      <c r="F254" s="1230"/>
      <c r="G254" s="1230"/>
      <c r="H254" s="1230"/>
      <c r="I254" s="1230"/>
      <c r="J254" s="1230"/>
      <c r="K254" s="1230"/>
      <c r="L254" s="1230"/>
      <c r="M254" s="1230"/>
      <c r="N254" s="1230"/>
      <c r="O254" s="1230"/>
      <c r="P254" s="1230"/>
      <c r="Q254" s="1230"/>
      <c r="R254" s="1230"/>
      <c r="S254" s="1230"/>
      <c r="T254" s="1230"/>
      <c r="U254" s="1230"/>
      <c r="V254" s="1230"/>
      <c r="W254" s="1230"/>
      <c r="X254" s="1230"/>
      <c r="Y254" s="1230"/>
      <c r="Z254" s="1230"/>
      <c r="AA254" s="1230"/>
      <c r="AB254" s="1230"/>
      <c r="AC254" s="1230"/>
      <c r="AD254" s="1230"/>
      <c r="AE254" s="1230"/>
      <c r="AF254" s="1230"/>
      <c r="AG254" s="1230"/>
      <c r="AH254" s="1230"/>
      <c r="AI254" s="1230"/>
    </row>
    <row r="255">
      <c r="A255" s="1240"/>
      <c r="B255" s="1241"/>
      <c r="C255" s="1230"/>
      <c r="D255" s="1230"/>
      <c r="E255" s="1230"/>
      <c r="F255" s="1230"/>
      <c r="G255" s="1230"/>
      <c r="H255" s="1230"/>
      <c r="I255" s="1230"/>
      <c r="J255" s="1230"/>
      <c r="K255" s="1230"/>
      <c r="L255" s="1230"/>
      <c r="M255" s="1230"/>
      <c r="N255" s="1230"/>
      <c r="O255" s="1230"/>
      <c r="P255" s="1230"/>
      <c r="Q255" s="1230"/>
      <c r="R255" s="1230"/>
      <c r="S255" s="1230"/>
      <c r="T255" s="1230"/>
      <c r="U255" s="1230"/>
      <c r="V255" s="1230"/>
      <c r="W255" s="1230"/>
      <c r="X255" s="1230"/>
      <c r="Y255" s="1230"/>
      <c r="Z255" s="1230"/>
      <c r="AA255" s="1230"/>
      <c r="AB255" s="1230"/>
      <c r="AC255" s="1230"/>
      <c r="AD255" s="1230"/>
      <c r="AE255" s="1230"/>
      <c r="AF255" s="1230"/>
      <c r="AG255" s="1230"/>
      <c r="AH255" s="1230"/>
      <c r="AI255" s="1230"/>
    </row>
    <row r="256">
      <c r="A256" s="1240"/>
      <c r="B256" s="1241"/>
      <c r="C256" s="1230"/>
      <c r="D256" s="1230"/>
      <c r="E256" s="1230"/>
      <c r="F256" s="1230"/>
      <c r="G256" s="1230"/>
      <c r="H256" s="1230"/>
      <c r="I256" s="1230"/>
      <c r="J256" s="1230"/>
      <c r="K256" s="1230"/>
      <c r="L256" s="1230"/>
      <c r="M256" s="1230"/>
      <c r="N256" s="1230"/>
      <c r="O256" s="1230"/>
      <c r="P256" s="1230"/>
      <c r="Q256" s="1230"/>
      <c r="R256" s="1230"/>
      <c r="S256" s="1230"/>
      <c r="T256" s="1230"/>
      <c r="U256" s="1230"/>
      <c r="V256" s="1230"/>
      <c r="W256" s="1230"/>
      <c r="X256" s="1230"/>
      <c r="Y256" s="1230"/>
      <c r="Z256" s="1230"/>
      <c r="AA256" s="1230"/>
      <c r="AB256" s="1230"/>
      <c r="AC256" s="1230"/>
      <c r="AD256" s="1230"/>
      <c r="AE256" s="1230"/>
      <c r="AF256" s="1230"/>
      <c r="AG256" s="1230"/>
      <c r="AH256" s="1230"/>
      <c r="AI256" s="1230"/>
    </row>
    <row r="257">
      <c r="A257" s="1240"/>
      <c r="B257" s="1241"/>
      <c r="C257" s="1230"/>
      <c r="D257" s="1230"/>
      <c r="E257" s="1230"/>
      <c r="F257" s="1230"/>
      <c r="G257" s="1230"/>
      <c r="H257" s="1230"/>
      <c r="I257" s="1230"/>
      <c r="J257" s="1230"/>
      <c r="K257" s="1230"/>
      <c r="L257" s="1230"/>
      <c r="M257" s="1230"/>
      <c r="N257" s="1230"/>
      <c r="O257" s="1230"/>
      <c r="P257" s="1230"/>
      <c r="Q257" s="1230"/>
      <c r="R257" s="1230"/>
      <c r="S257" s="1230"/>
      <c r="T257" s="1230"/>
      <c r="U257" s="1230"/>
      <c r="V257" s="1230"/>
      <c r="W257" s="1230"/>
      <c r="X257" s="1230"/>
      <c r="Y257" s="1230"/>
      <c r="Z257" s="1230"/>
      <c r="AA257" s="1230"/>
      <c r="AB257" s="1230"/>
      <c r="AC257" s="1230"/>
      <c r="AD257" s="1230"/>
      <c r="AE257" s="1230"/>
      <c r="AF257" s="1230"/>
      <c r="AG257" s="1230"/>
      <c r="AH257" s="1230"/>
      <c r="AI257" s="1230"/>
    </row>
    <row r="258">
      <c r="A258" s="1240"/>
      <c r="B258" s="1241"/>
      <c r="C258" s="1230"/>
      <c r="D258" s="1230"/>
      <c r="E258" s="1230"/>
      <c r="F258" s="1230"/>
      <c r="G258" s="1230"/>
      <c r="H258" s="1230"/>
      <c r="I258" s="1230"/>
      <c r="J258" s="1230"/>
      <c r="K258" s="1230"/>
      <c r="L258" s="1230"/>
      <c r="M258" s="1230"/>
      <c r="N258" s="1230"/>
      <c r="O258" s="1230"/>
      <c r="P258" s="1230"/>
      <c r="Q258" s="1230"/>
      <c r="R258" s="1230"/>
      <c r="S258" s="1230"/>
      <c r="T258" s="1230"/>
      <c r="U258" s="1230"/>
      <c r="V258" s="1230"/>
      <c r="W258" s="1230"/>
      <c r="X258" s="1230"/>
      <c r="Y258" s="1230"/>
      <c r="Z258" s="1230"/>
      <c r="AA258" s="1230"/>
      <c r="AB258" s="1230"/>
      <c r="AC258" s="1230"/>
      <c r="AD258" s="1230"/>
      <c r="AE258" s="1230"/>
      <c r="AF258" s="1230"/>
      <c r="AG258" s="1230"/>
      <c r="AH258" s="1230"/>
      <c r="AI258" s="1230"/>
    </row>
    <row r="259">
      <c r="A259" s="1240"/>
      <c r="B259" s="1241"/>
      <c r="C259" s="1230"/>
      <c r="D259" s="1230"/>
      <c r="E259" s="1230"/>
      <c r="F259" s="1230"/>
      <c r="G259" s="1230"/>
      <c r="H259" s="1230"/>
      <c r="I259" s="1230"/>
      <c r="J259" s="1230"/>
      <c r="K259" s="1230"/>
      <c r="L259" s="1230"/>
      <c r="M259" s="1230"/>
      <c r="N259" s="1230"/>
      <c r="O259" s="1230"/>
      <c r="P259" s="1230"/>
      <c r="Q259" s="1230"/>
      <c r="R259" s="1230"/>
      <c r="S259" s="1230"/>
      <c r="T259" s="1230"/>
      <c r="U259" s="1230"/>
      <c r="V259" s="1230"/>
      <c r="W259" s="1230"/>
      <c r="X259" s="1230"/>
      <c r="Y259" s="1230"/>
      <c r="Z259" s="1230"/>
      <c r="AA259" s="1230"/>
      <c r="AB259" s="1230"/>
      <c r="AC259" s="1230"/>
      <c r="AD259" s="1230"/>
      <c r="AE259" s="1230"/>
      <c r="AF259" s="1230"/>
      <c r="AG259" s="1230"/>
      <c r="AH259" s="1230"/>
      <c r="AI259" s="1230"/>
    </row>
    <row r="260">
      <c r="A260" s="1240"/>
      <c r="B260" s="1241"/>
      <c r="C260" s="1230"/>
      <c r="D260" s="1230"/>
      <c r="E260" s="1230"/>
      <c r="F260" s="1230"/>
      <c r="G260" s="1230"/>
      <c r="H260" s="1230"/>
      <c r="I260" s="1230"/>
      <c r="J260" s="1230"/>
      <c r="K260" s="1230"/>
      <c r="L260" s="1230"/>
      <c r="M260" s="1230"/>
      <c r="N260" s="1230"/>
      <c r="O260" s="1230"/>
      <c r="P260" s="1230"/>
      <c r="Q260" s="1230"/>
      <c r="R260" s="1230"/>
      <c r="S260" s="1230"/>
      <c r="T260" s="1230"/>
      <c r="U260" s="1230"/>
      <c r="V260" s="1230"/>
      <c r="W260" s="1230"/>
      <c r="X260" s="1230"/>
      <c r="Y260" s="1230"/>
      <c r="Z260" s="1230"/>
      <c r="AA260" s="1230"/>
      <c r="AB260" s="1230"/>
      <c r="AC260" s="1230"/>
      <c r="AD260" s="1230"/>
      <c r="AE260" s="1230"/>
      <c r="AF260" s="1230"/>
      <c r="AG260" s="1230"/>
      <c r="AH260" s="1230"/>
      <c r="AI260" s="1230"/>
    </row>
    <row r="261">
      <c r="A261" s="1240"/>
      <c r="B261" s="1241"/>
      <c r="C261" s="1230"/>
      <c r="D261" s="1230"/>
      <c r="E261" s="1230"/>
      <c r="F261" s="1230"/>
      <c r="G261" s="1230"/>
      <c r="H261" s="1230"/>
      <c r="I261" s="1230"/>
      <c r="J261" s="1230"/>
      <c r="K261" s="1230"/>
      <c r="L261" s="1230"/>
      <c r="M261" s="1230"/>
      <c r="N261" s="1230"/>
      <c r="O261" s="1230"/>
      <c r="P261" s="1230"/>
      <c r="Q261" s="1230"/>
      <c r="R261" s="1230"/>
      <c r="S261" s="1230"/>
      <c r="T261" s="1230"/>
      <c r="U261" s="1230"/>
      <c r="V261" s="1230"/>
      <c r="W261" s="1230"/>
      <c r="X261" s="1230"/>
      <c r="Y261" s="1230"/>
      <c r="Z261" s="1230"/>
      <c r="AA261" s="1230"/>
      <c r="AB261" s="1230"/>
      <c r="AC261" s="1230"/>
      <c r="AD261" s="1230"/>
      <c r="AE261" s="1230"/>
      <c r="AF261" s="1230"/>
      <c r="AG261" s="1230"/>
      <c r="AH261" s="1230"/>
      <c r="AI261" s="1230"/>
    </row>
    <row r="262">
      <c r="A262" s="1240"/>
      <c r="B262" s="1241"/>
      <c r="C262" s="1230"/>
      <c r="D262" s="1230"/>
      <c r="E262" s="1230"/>
      <c r="F262" s="1230"/>
      <c r="G262" s="1230"/>
      <c r="H262" s="1230"/>
      <c r="I262" s="1230"/>
      <c r="J262" s="1230"/>
      <c r="K262" s="1230"/>
      <c r="L262" s="1230"/>
      <c r="M262" s="1230"/>
      <c r="N262" s="1230"/>
      <c r="O262" s="1230"/>
      <c r="P262" s="1230"/>
      <c r="Q262" s="1230"/>
      <c r="R262" s="1230"/>
      <c r="S262" s="1230"/>
      <c r="T262" s="1230"/>
      <c r="U262" s="1230"/>
      <c r="V262" s="1230"/>
      <c r="W262" s="1230"/>
      <c r="X262" s="1230"/>
      <c r="Y262" s="1230"/>
      <c r="Z262" s="1230"/>
      <c r="AA262" s="1230"/>
      <c r="AB262" s="1230"/>
      <c r="AC262" s="1230"/>
      <c r="AD262" s="1230"/>
      <c r="AE262" s="1230"/>
      <c r="AF262" s="1230"/>
      <c r="AG262" s="1230"/>
      <c r="AH262" s="1230"/>
      <c r="AI262" s="1230"/>
    </row>
    <row r="263">
      <c r="A263" s="1240"/>
      <c r="B263" s="1241"/>
      <c r="C263" s="1230"/>
      <c r="D263" s="1230"/>
      <c r="E263" s="1230"/>
      <c r="F263" s="1230"/>
      <c r="G263" s="1230"/>
      <c r="H263" s="1230"/>
      <c r="I263" s="1230"/>
      <c r="J263" s="1230"/>
      <c r="K263" s="1230"/>
      <c r="L263" s="1230"/>
      <c r="M263" s="1230"/>
      <c r="N263" s="1230"/>
      <c r="O263" s="1230"/>
      <c r="P263" s="1230"/>
      <c r="Q263" s="1230"/>
      <c r="R263" s="1230"/>
      <c r="S263" s="1230"/>
      <c r="T263" s="1230"/>
      <c r="U263" s="1230"/>
      <c r="V263" s="1230"/>
      <c r="W263" s="1230"/>
      <c r="X263" s="1230"/>
      <c r="Y263" s="1230"/>
      <c r="Z263" s="1230"/>
      <c r="AA263" s="1230"/>
      <c r="AB263" s="1230"/>
      <c r="AC263" s="1230"/>
      <c r="AD263" s="1230"/>
      <c r="AE263" s="1230"/>
      <c r="AF263" s="1230"/>
      <c r="AG263" s="1230"/>
      <c r="AH263" s="1230"/>
      <c r="AI263" s="1230"/>
    </row>
    <row r="264">
      <c r="A264" s="1240"/>
      <c r="B264" s="1241"/>
      <c r="C264" s="1230"/>
      <c r="D264" s="1230"/>
      <c r="E264" s="1230"/>
      <c r="F264" s="1230"/>
      <c r="G264" s="1230"/>
      <c r="H264" s="1230"/>
      <c r="I264" s="1230"/>
      <c r="J264" s="1230"/>
      <c r="K264" s="1230"/>
      <c r="L264" s="1230"/>
      <c r="M264" s="1230"/>
      <c r="N264" s="1230"/>
      <c r="O264" s="1230"/>
      <c r="P264" s="1230"/>
      <c r="Q264" s="1230"/>
      <c r="R264" s="1230"/>
      <c r="S264" s="1230"/>
      <c r="T264" s="1230"/>
      <c r="U264" s="1230"/>
      <c r="V264" s="1230"/>
      <c r="W264" s="1230"/>
      <c r="X264" s="1230"/>
      <c r="Y264" s="1230"/>
      <c r="Z264" s="1230"/>
      <c r="AA264" s="1230"/>
      <c r="AB264" s="1230"/>
      <c r="AC264" s="1230"/>
      <c r="AD264" s="1230"/>
      <c r="AE264" s="1230"/>
      <c r="AF264" s="1230"/>
      <c r="AG264" s="1230"/>
      <c r="AH264" s="1230"/>
      <c r="AI264" s="1230"/>
    </row>
    <row r="265">
      <c r="A265" s="1240"/>
      <c r="B265" s="1241"/>
      <c r="C265" s="1230"/>
      <c r="D265" s="1230"/>
      <c r="E265" s="1230"/>
      <c r="F265" s="1230"/>
      <c r="G265" s="1230"/>
      <c r="H265" s="1230"/>
      <c r="I265" s="1230"/>
      <c r="J265" s="1230"/>
      <c r="K265" s="1230"/>
      <c r="L265" s="1230"/>
      <c r="M265" s="1230"/>
      <c r="N265" s="1230"/>
      <c r="O265" s="1230"/>
      <c r="P265" s="1230"/>
      <c r="Q265" s="1230"/>
      <c r="R265" s="1230"/>
      <c r="S265" s="1230"/>
      <c r="T265" s="1230"/>
      <c r="U265" s="1230"/>
      <c r="V265" s="1230"/>
      <c r="W265" s="1230"/>
      <c r="X265" s="1230"/>
      <c r="Y265" s="1230"/>
      <c r="Z265" s="1230"/>
      <c r="AA265" s="1230"/>
      <c r="AB265" s="1230"/>
      <c r="AC265" s="1230"/>
      <c r="AD265" s="1230"/>
      <c r="AE265" s="1230"/>
      <c r="AF265" s="1230"/>
      <c r="AG265" s="1230"/>
      <c r="AH265" s="1230"/>
      <c r="AI265" s="1230"/>
    </row>
    <row r="266">
      <c r="A266" s="1240"/>
      <c r="B266" s="1241"/>
      <c r="C266" s="1230"/>
      <c r="D266" s="1230"/>
      <c r="E266" s="1230"/>
      <c r="F266" s="1230"/>
      <c r="G266" s="1230"/>
      <c r="H266" s="1230"/>
      <c r="I266" s="1230"/>
      <c r="J266" s="1230"/>
      <c r="K266" s="1230"/>
      <c r="L266" s="1230"/>
      <c r="M266" s="1230"/>
      <c r="N266" s="1230"/>
      <c r="O266" s="1230"/>
      <c r="P266" s="1230"/>
      <c r="Q266" s="1230"/>
      <c r="R266" s="1230"/>
      <c r="S266" s="1230"/>
      <c r="T266" s="1230"/>
      <c r="U266" s="1230"/>
      <c r="V266" s="1230"/>
      <c r="W266" s="1230"/>
      <c r="X266" s="1230"/>
      <c r="Y266" s="1230"/>
      <c r="Z266" s="1230"/>
      <c r="AA266" s="1230"/>
      <c r="AB266" s="1230"/>
      <c r="AC266" s="1230"/>
      <c r="AD266" s="1230"/>
      <c r="AE266" s="1230"/>
      <c r="AF266" s="1230"/>
      <c r="AG266" s="1230"/>
      <c r="AH266" s="1230"/>
      <c r="AI266" s="1230"/>
    </row>
    <row r="267">
      <c r="A267" s="1240"/>
      <c r="B267" s="1241"/>
      <c r="C267" s="1230"/>
      <c r="D267" s="1230"/>
      <c r="E267" s="1230"/>
      <c r="F267" s="1230"/>
      <c r="G267" s="1230"/>
      <c r="H267" s="1230"/>
      <c r="I267" s="1230"/>
      <c r="J267" s="1230"/>
      <c r="K267" s="1230"/>
      <c r="L267" s="1230"/>
      <c r="M267" s="1230"/>
      <c r="N267" s="1230"/>
      <c r="O267" s="1230"/>
      <c r="P267" s="1230"/>
      <c r="Q267" s="1230"/>
      <c r="R267" s="1230"/>
      <c r="S267" s="1230"/>
      <c r="T267" s="1230"/>
      <c r="U267" s="1230"/>
      <c r="V267" s="1230"/>
      <c r="W267" s="1230"/>
      <c r="X267" s="1230"/>
      <c r="Y267" s="1230"/>
      <c r="Z267" s="1230"/>
      <c r="AA267" s="1230"/>
      <c r="AB267" s="1230"/>
      <c r="AC267" s="1230"/>
      <c r="AD267" s="1230"/>
      <c r="AE267" s="1230"/>
      <c r="AF267" s="1230"/>
      <c r="AG267" s="1230"/>
      <c r="AH267" s="1230"/>
      <c r="AI267" s="1230"/>
    </row>
    <row r="268">
      <c r="A268" s="1240"/>
      <c r="B268" s="1241"/>
      <c r="C268" s="1230"/>
      <c r="D268" s="1230"/>
      <c r="E268" s="1230"/>
      <c r="F268" s="1230"/>
      <c r="G268" s="1230"/>
      <c r="H268" s="1230"/>
      <c r="I268" s="1230"/>
      <c r="J268" s="1230"/>
      <c r="K268" s="1230"/>
      <c r="L268" s="1230"/>
      <c r="M268" s="1230"/>
      <c r="N268" s="1230"/>
      <c r="O268" s="1230"/>
      <c r="P268" s="1230"/>
      <c r="Q268" s="1230"/>
      <c r="R268" s="1230"/>
      <c r="S268" s="1230"/>
      <c r="T268" s="1230"/>
      <c r="U268" s="1230"/>
      <c r="V268" s="1230"/>
      <c r="W268" s="1230"/>
      <c r="X268" s="1230"/>
      <c r="Y268" s="1230"/>
      <c r="Z268" s="1230"/>
      <c r="AA268" s="1230"/>
      <c r="AB268" s="1230"/>
      <c r="AC268" s="1230"/>
      <c r="AD268" s="1230"/>
      <c r="AE268" s="1230"/>
      <c r="AF268" s="1230"/>
      <c r="AG268" s="1230"/>
      <c r="AH268" s="1230"/>
      <c r="AI268" s="1230"/>
    </row>
    <row r="269">
      <c r="A269" s="1240"/>
      <c r="B269" s="1241"/>
      <c r="C269" s="1230"/>
      <c r="D269" s="1230"/>
      <c r="E269" s="1230"/>
      <c r="F269" s="1230"/>
      <c r="G269" s="1230"/>
      <c r="H269" s="1230"/>
      <c r="I269" s="1230"/>
      <c r="J269" s="1230"/>
      <c r="K269" s="1230"/>
      <c r="L269" s="1230"/>
      <c r="M269" s="1230"/>
      <c r="N269" s="1230"/>
      <c r="O269" s="1230"/>
      <c r="P269" s="1230"/>
      <c r="Q269" s="1230"/>
      <c r="R269" s="1230"/>
      <c r="S269" s="1230"/>
      <c r="T269" s="1230"/>
      <c r="U269" s="1230"/>
      <c r="V269" s="1230"/>
      <c r="W269" s="1230"/>
      <c r="X269" s="1230"/>
      <c r="Y269" s="1230"/>
      <c r="Z269" s="1230"/>
      <c r="AA269" s="1230"/>
      <c r="AB269" s="1230"/>
      <c r="AC269" s="1230"/>
      <c r="AD269" s="1230"/>
      <c r="AE269" s="1230"/>
      <c r="AF269" s="1230"/>
      <c r="AG269" s="1230"/>
      <c r="AH269" s="1230"/>
      <c r="AI269" s="1230"/>
    </row>
    <row r="270">
      <c r="A270" s="1240"/>
      <c r="B270" s="1241"/>
      <c r="C270" s="1230"/>
      <c r="D270" s="1230"/>
      <c r="E270" s="1230"/>
      <c r="F270" s="1230"/>
      <c r="G270" s="1230"/>
      <c r="H270" s="1230"/>
      <c r="I270" s="1230"/>
      <c r="J270" s="1230"/>
      <c r="K270" s="1230"/>
      <c r="L270" s="1230"/>
      <c r="M270" s="1230"/>
      <c r="N270" s="1230"/>
      <c r="O270" s="1230"/>
      <c r="P270" s="1230"/>
      <c r="Q270" s="1230"/>
      <c r="R270" s="1230"/>
      <c r="S270" s="1230"/>
      <c r="T270" s="1230"/>
      <c r="U270" s="1230"/>
      <c r="V270" s="1230"/>
      <c r="W270" s="1230"/>
      <c r="X270" s="1230"/>
      <c r="Y270" s="1230"/>
      <c r="Z270" s="1230"/>
      <c r="AA270" s="1230"/>
      <c r="AB270" s="1230"/>
      <c r="AC270" s="1230"/>
      <c r="AD270" s="1230"/>
      <c r="AE270" s="1230"/>
      <c r="AF270" s="1230"/>
      <c r="AG270" s="1230"/>
      <c r="AH270" s="1230"/>
      <c r="AI270" s="1230"/>
    </row>
    <row r="271">
      <c r="A271" s="1240"/>
      <c r="B271" s="1241"/>
      <c r="C271" s="1230"/>
      <c r="D271" s="1230"/>
      <c r="E271" s="1230"/>
      <c r="F271" s="1230"/>
      <c r="G271" s="1230"/>
      <c r="H271" s="1230"/>
      <c r="I271" s="1230"/>
      <c r="J271" s="1230"/>
      <c r="K271" s="1230"/>
      <c r="L271" s="1230"/>
      <c r="M271" s="1230"/>
      <c r="N271" s="1230"/>
      <c r="O271" s="1230"/>
      <c r="P271" s="1230"/>
      <c r="Q271" s="1230"/>
      <c r="R271" s="1230"/>
      <c r="S271" s="1230"/>
      <c r="T271" s="1230"/>
      <c r="U271" s="1230"/>
      <c r="V271" s="1230"/>
      <c r="W271" s="1230"/>
      <c r="X271" s="1230"/>
      <c r="Y271" s="1230"/>
      <c r="Z271" s="1230"/>
      <c r="AA271" s="1230"/>
      <c r="AB271" s="1230"/>
      <c r="AC271" s="1230"/>
      <c r="AD271" s="1230"/>
      <c r="AE271" s="1230"/>
      <c r="AF271" s="1230"/>
      <c r="AG271" s="1230"/>
      <c r="AH271" s="1230"/>
      <c r="AI271" s="1230"/>
    </row>
    <row r="272">
      <c r="A272" s="1240"/>
      <c r="B272" s="1241"/>
      <c r="C272" s="1230"/>
      <c r="D272" s="1230"/>
      <c r="E272" s="1230"/>
      <c r="F272" s="1230"/>
      <c r="G272" s="1230"/>
      <c r="H272" s="1230"/>
      <c r="I272" s="1230"/>
      <c r="J272" s="1230"/>
      <c r="K272" s="1230"/>
      <c r="L272" s="1230"/>
      <c r="M272" s="1230"/>
      <c r="N272" s="1230"/>
      <c r="O272" s="1230"/>
      <c r="P272" s="1230"/>
      <c r="Q272" s="1230"/>
      <c r="R272" s="1230"/>
      <c r="S272" s="1230"/>
      <c r="T272" s="1230"/>
      <c r="U272" s="1230"/>
      <c r="V272" s="1230"/>
      <c r="W272" s="1230"/>
      <c r="X272" s="1230"/>
      <c r="Y272" s="1230"/>
      <c r="Z272" s="1230"/>
      <c r="AA272" s="1230"/>
      <c r="AB272" s="1230"/>
      <c r="AC272" s="1230"/>
      <c r="AD272" s="1230"/>
      <c r="AE272" s="1230"/>
      <c r="AF272" s="1230"/>
      <c r="AG272" s="1230"/>
      <c r="AH272" s="1230"/>
      <c r="AI272" s="1230"/>
    </row>
    <row r="273">
      <c r="A273" s="1240"/>
      <c r="B273" s="1241"/>
      <c r="C273" s="1230"/>
      <c r="D273" s="1230"/>
      <c r="E273" s="1230"/>
      <c r="F273" s="1230"/>
      <c r="G273" s="1230"/>
      <c r="H273" s="1230"/>
      <c r="I273" s="1230"/>
      <c r="J273" s="1230"/>
      <c r="K273" s="1230"/>
      <c r="L273" s="1230"/>
      <c r="M273" s="1230"/>
      <c r="N273" s="1230"/>
      <c r="O273" s="1230"/>
      <c r="P273" s="1230"/>
      <c r="Q273" s="1230"/>
      <c r="R273" s="1230"/>
      <c r="S273" s="1230"/>
      <c r="T273" s="1230"/>
      <c r="U273" s="1230"/>
      <c r="V273" s="1230"/>
      <c r="W273" s="1230"/>
      <c r="X273" s="1230"/>
      <c r="Y273" s="1230"/>
      <c r="Z273" s="1230"/>
      <c r="AA273" s="1230"/>
      <c r="AB273" s="1230"/>
      <c r="AC273" s="1230"/>
      <c r="AD273" s="1230"/>
      <c r="AE273" s="1230"/>
      <c r="AF273" s="1230"/>
      <c r="AG273" s="1230"/>
      <c r="AH273" s="1230"/>
      <c r="AI273" s="1230"/>
    </row>
    <row r="274">
      <c r="A274" s="1240"/>
      <c r="B274" s="1241"/>
      <c r="C274" s="1230"/>
      <c r="D274" s="1230"/>
      <c r="E274" s="1230"/>
      <c r="F274" s="1230"/>
      <c r="G274" s="1230"/>
      <c r="H274" s="1230"/>
      <c r="I274" s="1230"/>
      <c r="J274" s="1230"/>
      <c r="K274" s="1230"/>
      <c r="L274" s="1230"/>
      <c r="M274" s="1230"/>
      <c r="N274" s="1230"/>
      <c r="O274" s="1230"/>
      <c r="P274" s="1230"/>
      <c r="Q274" s="1230"/>
      <c r="R274" s="1230"/>
      <c r="S274" s="1230"/>
      <c r="T274" s="1230"/>
      <c r="U274" s="1230"/>
      <c r="V274" s="1230"/>
      <c r="W274" s="1230"/>
      <c r="X274" s="1230"/>
      <c r="Y274" s="1230"/>
      <c r="Z274" s="1230"/>
      <c r="AA274" s="1230"/>
      <c r="AB274" s="1230"/>
      <c r="AC274" s="1230"/>
      <c r="AD274" s="1230"/>
      <c r="AE274" s="1230"/>
      <c r="AF274" s="1230"/>
      <c r="AG274" s="1230"/>
      <c r="AH274" s="1230"/>
      <c r="AI274" s="1230"/>
    </row>
    <row r="275">
      <c r="A275" s="1240"/>
      <c r="B275" s="1241"/>
      <c r="C275" s="1230"/>
      <c r="D275" s="1230"/>
      <c r="E275" s="1230"/>
      <c r="F275" s="1230"/>
      <c r="G275" s="1230"/>
      <c r="H275" s="1230"/>
      <c r="I275" s="1230"/>
      <c r="J275" s="1230"/>
      <c r="K275" s="1230"/>
      <c r="L275" s="1230"/>
      <c r="M275" s="1230"/>
      <c r="N275" s="1230"/>
      <c r="O275" s="1230"/>
      <c r="P275" s="1230"/>
      <c r="Q275" s="1230"/>
      <c r="R275" s="1230"/>
      <c r="S275" s="1230"/>
      <c r="T275" s="1230"/>
      <c r="U275" s="1230"/>
      <c r="V275" s="1230"/>
      <c r="W275" s="1230"/>
      <c r="X275" s="1230"/>
      <c r="Y275" s="1230"/>
      <c r="Z275" s="1230"/>
      <c r="AA275" s="1230"/>
      <c r="AB275" s="1230"/>
      <c r="AC275" s="1230"/>
      <c r="AD275" s="1230"/>
      <c r="AE275" s="1230"/>
      <c r="AF275" s="1230"/>
      <c r="AG275" s="1230"/>
      <c r="AH275" s="1230"/>
      <c r="AI275" s="1230"/>
    </row>
    <row r="276">
      <c r="A276" s="1240"/>
      <c r="B276" s="1241"/>
      <c r="C276" s="1230"/>
      <c r="D276" s="1230"/>
      <c r="E276" s="1230"/>
      <c r="F276" s="1230"/>
      <c r="G276" s="1230"/>
      <c r="H276" s="1230"/>
      <c r="I276" s="1230"/>
      <c r="J276" s="1230"/>
      <c r="K276" s="1230"/>
      <c r="L276" s="1230"/>
      <c r="M276" s="1230"/>
      <c r="N276" s="1230"/>
      <c r="O276" s="1230"/>
      <c r="P276" s="1230"/>
      <c r="Q276" s="1230"/>
      <c r="R276" s="1230"/>
      <c r="S276" s="1230"/>
      <c r="T276" s="1230"/>
      <c r="U276" s="1230"/>
      <c r="V276" s="1230"/>
      <c r="W276" s="1230"/>
      <c r="X276" s="1230"/>
      <c r="Y276" s="1230"/>
      <c r="Z276" s="1230"/>
      <c r="AA276" s="1230"/>
      <c r="AB276" s="1230"/>
      <c r="AC276" s="1230"/>
      <c r="AD276" s="1230"/>
      <c r="AE276" s="1230"/>
      <c r="AF276" s="1230"/>
      <c r="AG276" s="1230"/>
      <c r="AH276" s="1230"/>
      <c r="AI276" s="1230"/>
    </row>
    <row r="277">
      <c r="A277" s="1240"/>
      <c r="B277" s="1241"/>
      <c r="C277" s="1230"/>
      <c r="D277" s="1230"/>
      <c r="E277" s="1230"/>
      <c r="F277" s="1230"/>
      <c r="G277" s="1230"/>
      <c r="H277" s="1230"/>
      <c r="I277" s="1230"/>
      <c r="J277" s="1230"/>
      <c r="K277" s="1230"/>
      <c r="L277" s="1230"/>
      <c r="M277" s="1230"/>
      <c r="N277" s="1230"/>
      <c r="O277" s="1230"/>
      <c r="P277" s="1230"/>
      <c r="Q277" s="1230"/>
      <c r="R277" s="1230"/>
      <c r="S277" s="1230"/>
      <c r="T277" s="1230"/>
      <c r="U277" s="1230"/>
      <c r="V277" s="1230"/>
      <c r="W277" s="1230"/>
      <c r="X277" s="1230"/>
      <c r="Y277" s="1230"/>
      <c r="Z277" s="1230"/>
      <c r="AA277" s="1230"/>
      <c r="AB277" s="1230"/>
      <c r="AC277" s="1230"/>
      <c r="AD277" s="1230"/>
      <c r="AE277" s="1230"/>
      <c r="AF277" s="1230"/>
      <c r="AG277" s="1230"/>
      <c r="AH277" s="1230"/>
      <c r="AI277" s="1230"/>
    </row>
    <row r="278">
      <c r="A278" s="1240"/>
      <c r="B278" s="1241"/>
      <c r="C278" s="1230"/>
      <c r="D278" s="1230"/>
      <c r="E278" s="1230"/>
      <c r="F278" s="1230"/>
      <c r="G278" s="1230"/>
      <c r="H278" s="1230"/>
      <c r="I278" s="1230"/>
      <c r="J278" s="1230"/>
      <c r="K278" s="1230"/>
      <c r="L278" s="1230"/>
      <c r="M278" s="1230"/>
      <c r="N278" s="1230"/>
      <c r="O278" s="1230"/>
      <c r="P278" s="1230"/>
      <c r="Q278" s="1230"/>
      <c r="R278" s="1230"/>
      <c r="S278" s="1230"/>
      <c r="T278" s="1230"/>
      <c r="U278" s="1230"/>
      <c r="V278" s="1230"/>
      <c r="W278" s="1230"/>
      <c r="X278" s="1230"/>
      <c r="Y278" s="1230"/>
      <c r="Z278" s="1230"/>
      <c r="AA278" s="1230"/>
      <c r="AB278" s="1230"/>
      <c r="AC278" s="1230"/>
      <c r="AD278" s="1230"/>
      <c r="AE278" s="1230"/>
      <c r="AF278" s="1230"/>
      <c r="AG278" s="1230"/>
      <c r="AH278" s="1230"/>
      <c r="AI278" s="1230"/>
    </row>
    <row r="279">
      <c r="A279" s="1240"/>
      <c r="B279" s="1241"/>
      <c r="C279" s="1230"/>
      <c r="D279" s="1230"/>
      <c r="E279" s="1230"/>
      <c r="F279" s="1230"/>
      <c r="G279" s="1230"/>
      <c r="H279" s="1230"/>
      <c r="I279" s="1230"/>
      <c r="J279" s="1230"/>
      <c r="K279" s="1230"/>
      <c r="L279" s="1230"/>
      <c r="M279" s="1230"/>
      <c r="N279" s="1230"/>
      <c r="O279" s="1230"/>
      <c r="P279" s="1230"/>
      <c r="Q279" s="1230"/>
      <c r="R279" s="1230"/>
      <c r="S279" s="1230"/>
      <c r="T279" s="1230"/>
      <c r="U279" s="1230"/>
      <c r="V279" s="1230"/>
      <c r="W279" s="1230"/>
      <c r="X279" s="1230"/>
      <c r="Y279" s="1230"/>
      <c r="Z279" s="1230"/>
      <c r="AA279" s="1230"/>
      <c r="AB279" s="1230"/>
      <c r="AC279" s="1230"/>
      <c r="AD279" s="1230"/>
      <c r="AE279" s="1230"/>
      <c r="AF279" s="1230"/>
      <c r="AG279" s="1230"/>
      <c r="AH279" s="1230"/>
      <c r="AI279" s="1230"/>
    </row>
    <row r="280">
      <c r="A280" s="1240"/>
      <c r="B280" s="1241"/>
      <c r="C280" s="1230"/>
      <c r="D280" s="1230"/>
      <c r="E280" s="1230"/>
      <c r="F280" s="1230"/>
      <c r="G280" s="1230"/>
      <c r="H280" s="1230"/>
      <c r="I280" s="1230"/>
      <c r="J280" s="1230"/>
      <c r="K280" s="1230"/>
      <c r="L280" s="1230"/>
      <c r="M280" s="1230"/>
      <c r="N280" s="1230"/>
      <c r="O280" s="1230"/>
      <c r="P280" s="1230"/>
      <c r="Q280" s="1230"/>
      <c r="R280" s="1230"/>
      <c r="S280" s="1230"/>
      <c r="T280" s="1230"/>
      <c r="U280" s="1230"/>
      <c r="V280" s="1230"/>
      <c r="W280" s="1230"/>
      <c r="X280" s="1230"/>
      <c r="Y280" s="1230"/>
      <c r="Z280" s="1230"/>
      <c r="AA280" s="1230"/>
      <c r="AB280" s="1230"/>
      <c r="AC280" s="1230"/>
      <c r="AD280" s="1230"/>
      <c r="AE280" s="1230"/>
      <c r="AF280" s="1230"/>
      <c r="AG280" s="1230"/>
      <c r="AH280" s="1230"/>
      <c r="AI280" s="1230"/>
    </row>
    <row r="281">
      <c r="A281" s="1240"/>
      <c r="B281" s="1241"/>
      <c r="C281" s="1230"/>
      <c r="D281" s="1230"/>
      <c r="E281" s="1230"/>
      <c r="F281" s="1230"/>
      <c r="G281" s="1230"/>
      <c r="H281" s="1230"/>
      <c r="I281" s="1230"/>
      <c r="J281" s="1230"/>
      <c r="K281" s="1230"/>
      <c r="L281" s="1230"/>
      <c r="M281" s="1230"/>
      <c r="N281" s="1230"/>
      <c r="O281" s="1230"/>
      <c r="P281" s="1230"/>
      <c r="Q281" s="1230"/>
      <c r="R281" s="1230"/>
      <c r="S281" s="1230"/>
      <c r="T281" s="1230"/>
      <c r="U281" s="1230"/>
      <c r="V281" s="1230"/>
      <c r="W281" s="1230"/>
      <c r="X281" s="1230"/>
      <c r="Y281" s="1230"/>
      <c r="Z281" s="1230"/>
      <c r="AA281" s="1230"/>
      <c r="AB281" s="1230"/>
      <c r="AC281" s="1230"/>
      <c r="AD281" s="1230"/>
      <c r="AE281" s="1230"/>
      <c r="AF281" s="1230"/>
      <c r="AG281" s="1230"/>
      <c r="AH281" s="1230"/>
      <c r="AI281" s="1230"/>
    </row>
    <row r="282">
      <c r="A282" s="1240"/>
      <c r="B282" s="1241"/>
      <c r="C282" s="1230"/>
      <c r="D282" s="1230"/>
      <c r="E282" s="1230"/>
      <c r="F282" s="1230"/>
      <c r="G282" s="1230"/>
      <c r="H282" s="1230"/>
      <c r="I282" s="1230"/>
      <c r="J282" s="1230"/>
      <c r="K282" s="1230"/>
      <c r="L282" s="1230"/>
      <c r="M282" s="1230"/>
      <c r="N282" s="1230"/>
      <c r="O282" s="1230"/>
      <c r="P282" s="1230"/>
      <c r="Q282" s="1230"/>
      <c r="R282" s="1230"/>
      <c r="S282" s="1230"/>
      <c r="T282" s="1230"/>
      <c r="U282" s="1230"/>
      <c r="V282" s="1230"/>
      <c r="W282" s="1230"/>
      <c r="X282" s="1230"/>
      <c r="Y282" s="1230"/>
      <c r="Z282" s="1230"/>
      <c r="AA282" s="1230"/>
      <c r="AB282" s="1230"/>
      <c r="AC282" s="1230"/>
      <c r="AD282" s="1230"/>
      <c r="AE282" s="1230"/>
      <c r="AF282" s="1230"/>
      <c r="AG282" s="1230"/>
      <c r="AH282" s="1230"/>
      <c r="AI282" s="1230"/>
    </row>
    <row r="283">
      <c r="A283" s="1240"/>
      <c r="B283" s="1241"/>
      <c r="C283" s="1230"/>
      <c r="D283" s="1230"/>
      <c r="E283" s="1230"/>
      <c r="F283" s="1230"/>
      <c r="G283" s="1230"/>
      <c r="H283" s="1230"/>
      <c r="I283" s="1230"/>
      <c r="J283" s="1230"/>
      <c r="K283" s="1230"/>
      <c r="L283" s="1230"/>
      <c r="M283" s="1230"/>
      <c r="N283" s="1230"/>
      <c r="O283" s="1230"/>
      <c r="P283" s="1230"/>
      <c r="Q283" s="1230"/>
      <c r="R283" s="1230"/>
      <c r="S283" s="1230"/>
      <c r="T283" s="1230"/>
      <c r="U283" s="1230"/>
      <c r="V283" s="1230"/>
      <c r="W283" s="1230"/>
      <c r="X283" s="1230"/>
      <c r="Y283" s="1230"/>
      <c r="Z283" s="1230"/>
      <c r="AA283" s="1230"/>
      <c r="AB283" s="1230"/>
      <c r="AC283" s="1230"/>
      <c r="AD283" s="1230"/>
      <c r="AE283" s="1230"/>
      <c r="AF283" s="1230"/>
      <c r="AG283" s="1230"/>
      <c r="AH283" s="1230"/>
      <c r="AI283" s="1230"/>
    </row>
    <row r="284">
      <c r="A284" s="1240"/>
      <c r="B284" s="1241"/>
      <c r="C284" s="1230"/>
      <c r="D284" s="1230"/>
      <c r="E284" s="1230"/>
      <c r="F284" s="1230"/>
      <c r="G284" s="1230"/>
      <c r="H284" s="1230"/>
      <c r="I284" s="1230"/>
      <c r="J284" s="1230"/>
      <c r="K284" s="1230"/>
      <c r="L284" s="1230"/>
      <c r="M284" s="1230"/>
      <c r="N284" s="1230"/>
      <c r="O284" s="1230"/>
      <c r="P284" s="1230"/>
      <c r="Q284" s="1230"/>
      <c r="R284" s="1230"/>
      <c r="S284" s="1230"/>
      <c r="T284" s="1230"/>
      <c r="U284" s="1230"/>
      <c r="V284" s="1230"/>
      <c r="W284" s="1230"/>
      <c r="X284" s="1230"/>
      <c r="Y284" s="1230"/>
      <c r="Z284" s="1230"/>
      <c r="AA284" s="1230"/>
      <c r="AB284" s="1230"/>
      <c r="AC284" s="1230"/>
      <c r="AD284" s="1230"/>
      <c r="AE284" s="1230"/>
      <c r="AF284" s="1230"/>
      <c r="AG284" s="1230"/>
      <c r="AH284" s="1230"/>
      <c r="AI284" s="1230"/>
    </row>
    <row r="285">
      <c r="A285" s="1240"/>
      <c r="B285" s="1241"/>
      <c r="C285" s="1230"/>
      <c r="D285" s="1230"/>
      <c r="E285" s="1230"/>
      <c r="F285" s="1230"/>
      <c r="G285" s="1230"/>
      <c r="H285" s="1230"/>
      <c r="I285" s="1230"/>
      <c r="J285" s="1230"/>
      <c r="K285" s="1230"/>
      <c r="L285" s="1230"/>
      <c r="M285" s="1230"/>
      <c r="N285" s="1230"/>
      <c r="O285" s="1230"/>
      <c r="P285" s="1230"/>
      <c r="Q285" s="1230"/>
      <c r="R285" s="1230"/>
      <c r="S285" s="1230"/>
      <c r="T285" s="1230"/>
      <c r="U285" s="1230"/>
      <c r="V285" s="1230"/>
      <c r="W285" s="1230"/>
      <c r="X285" s="1230"/>
      <c r="Y285" s="1230"/>
      <c r="Z285" s="1230"/>
      <c r="AA285" s="1230"/>
      <c r="AB285" s="1230"/>
      <c r="AC285" s="1230"/>
      <c r="AD285" s="1230"/>
      <c r="AE285" s="1230"/>
      <c r="AF285" s="1230"/>
      <c r="AG285" s="1230"/>
      <c r="AH285" s="1230"/>
      <c r="AI285" s="1230"/>
    </row>
    <row r="286">
      <c r="A286" s="1240"/>
      <c r="B286" s="1241"/>
      <c r="C286" s="1230"/>
      <c r="D286" s="1230"/>
      <c r="E286" s="1230"/>
      <c r="F286" s="1230"/>
      <c r="G286" s="1230"/>
      <c r="H286" s="1230"/>
      <c r="I286" s="1230"/>
      <c r="J286" s="1230"/>
      <c r="K286" s="1230"/>
      <c r="L286" s="1230"/>
      <c r="M286" s="1230"/>
      <c r="N286" s="1230"/>
      <c r="O286" s="1230"/>
      <c r="P286" s="1230"/>
      <c r="Q286" s="1230"/>
      <c r="R286" s="1230"/>
      <c r="S286" s="1230"/>
      <c r="T286" s="1230"/>
      <c r="U286" s="1230"/>
      <c r="V286" s="1230"/>
      <c r="W286" s="1230"/>
      <c r="X286" s="1230"/>
      <c r="Y286" s="1230"/>
      <c r="Z286" s="1230"/>
      <c r="AA286" s="1230"/>
      <c r="AB286" s="1230"/>
      <c r="AC286" s="1230"/>
      <c r="AD286" s="1230"/>
      <c r="AE286" s="1230"/>
      <c r="AF286" s="1230"/>
      <c r="AG286" s="1230"/>
      <c r="AH286" s="1230"/>
      <c r="AI286" s="1230"/>
    </row>
    <row r="287">
      <c r="A287" s="1240"/>
      <c r="B287" s="1241"/>
      <c r="C287" s="1230"/>
      <c r="D287" s="1230"/>
      <c r="E287" s="1230"/>
      <c r="F287" s="1230"/>
      <c r="G287" s="1230"/>
      <c r="H287" s="1230"/>
      <c r="I287" s="1230"/>
      <c r="J287" s="1230"/>
      <c r="K287" s="1230"/>
      <c r="L287" s="1230"/>
      <c r="M287" s="1230"/>
      <c r="N287" s="1230"/>
      <c r="O287" s="1230"/>
      <c r="P287" s="1230"/>
      <c r="Q287" s="1230"/>
      <c r="R287" s="1230"/>
      <c r="S287" s="1230"/>
      <c r="T287" s="1230"/>
      <c r="U287" s="1230"/>
      <c r="V287" s="1230"/>
      <c r="W287" s="1230"/>
      <c r="X287" s="1230"/>
      <c r="Y287" s="1230"/>
      <c r="Z287" s="1230"/>
      <c r="AA287" s="1230"/>
      <c r="AB287" s="1230"/>
      <c r="AC287" s="1230"/>
      <c r="AD287" s="1230"/>
      <c r="AE287" s="1230"/>
      <c r="AF287" s="1230"/>
      <c r="AG287" s="1230"/>
      <c r="AH287" s="1230"/>
      <c r="AI287" s="1230"/>
    </row>
    <row r="288">
      <c r="A288" s="1240"/>
      <c r="B288" s="1241"/>
      <c r="C288" s="1230"/>
      <c r="D288" s="1230"/>
      <c r="E288" s="1230"/>
      <c r="F288" s="1230"/>
      <c r="G288" s="1230"/>
      <c r="H288" s="1230"/>
      <c r="I288" s="1230"/>
      <c r="J288" s="1230"/>
      <c r="K288" s="1230"/>
      <c r="L288" s="1230"/>
      <c r="M288" s="1230"/>
      <c r="N288" s="1230"/>
      <c r="O288" s="1230"/>
      <c r="P288" s="1230"/>
      <c r="Q288" s="1230"/>
      <c r="R288" s="1230"/>
      <c r="S288" s="1230"/>
      <c r="T288" s="1230"/>
      <c r="U288" s="1230"/>
      <c r="V288" s="1230"/>
      <c r="W288" s="1230"/>
      <c r="X288" s="1230"/>
      <c r="Y288" s="1230"/>
      <c r="Z288" s="1230"/>
      <c r="AA288" s="1230"/>
      <c r="AB288" s="1230"/>
      <c r="AC288" s="1230"/>
      <c r="AD288" s="1230"/>
      <c r="AE288" s="1230"/>
      <c r="AF288" s="1230"/>
      <c r="AG288" s="1230"/>
      <c r="AH288" s="1230"/>
      <c r="AI288" s="1230"/>
    </row>
    <row r="289">
      <c r="A289" s="1240"/>
      <c r="B289" s="1241"/>
      <c r="C289" s="1230"/>
      <c r="D289" s="1230"/>
      <c r="E289" s="1230"/>
      <c r="F289" s="1230"/>
      <c r="G289" s="1230"/>
      <c r="H289" s="1230"/>
      <c r="I289" s="1230"/>
      <c r="J289" s="1230"/>
      <c r="K289" s="1230"/>
      <c r="L289" s="1230"/>
      <c r="M289" s="1230"/>
      <c r="N289" s="1230"/>
      <c r="O289" s="1230"/>
      <c r="P289" s="1230"/>
      <c r="Q289" s="1230"/>
      <c r="R289" s="1230"/>
      <c r="S289" s="1230"/>
      <c r="T289" s="1230"/>
      <c r="U289" s="1230"/>
      <c r="V289" s="1230"/>
      <c r="W289" s="1230"/>
      <c r="X289" s="1230"/>
      <c r="Y289" s="1230"/>
      <c r="Z289" s="1230"/>
      <c r="AA289" s="1230"/>
      <c r="AB289" s="1230"/>
      <c r="AC289" s="1230"/>
      <c r="AD289" s="1230"/>
      <c r="AE289" s="1230"/>
      <c r="AF289" s="1230"/>
      <c r="AG289" s="1230"/>
      <c r="AH289" s="1230"/>
      <c r="AI289" s="1230"/>
    </row>
    <row r="290">
      <c r="A290" s="1240"/>
      <c r="B290" s="1241"/>
      <c r="C290" s="1230"/>
      <c r="D290" s="1230"/>
      <c r="E290" s="1230"/>
      <c r="F290" s="1230"/>
      <c r="G290" s="1230"/>
      <c r="H290" s="1230"/>
      <c r="I290" s="1230"/>
      <c r="J290" s="1230"/>
      <c r="K290" s="1230"/>
      <c r="L290" s="1230"/>
      <c r="M290" s="1230"/>
      <c r="N290" s="1230"/>
      <c r="O290" s="1230"/>
      <c r="P290" s="1230"/>
      <c r="Q290" s="1230"/>
      <c r="R290" s="1230"/>
      <c r="S290" s="1230"/>
      <c r="T290" s="1230"/>
      <c r="U290" s="1230"/>
      <c r="V290" s="1230"/>
      <c r="W290" s="1230"/>
      <c r="X290" s="1230"/>
      <c r="Y290" s="1230"/>
      <c r="Z290" s="1230"/>
      <c r="AA290" s="1230"/>
      <c r="AB290" s="1230"/>
      <c r="AC290" s="1230"/>
      <c r="AD290" s="1230"/>
      <c r="AE290" s="1230"/>
      <c r="AF290" s="1230"/>
      <c r="AG290" s="1230"/>
      <c r="AH290" s="1230"/>
      <c r="AI290" s="1230"/>
    </row>
    <row r="291">
      <c r="A291" s="1240"/>
      <c r="B291" s="1241"/>
      <c r="C291" s="1230"/>
      <c r="D291" s="1230"/>
      <c r="E291" s="1230"/>
      <c r="F291" s="1230"/>
      <c r="G291" s="1230"/>
      <c r="H291" s="1230"/>
      <c r="I291" s="1230"/>
      <c r="J291" s="1230"/>
      <c r="K291" s="1230"/>
      <c r="L291" s="1230"/>
      <c r="M291" s="1230"/>
      <c r="N291" s="1230"/>
      <c r="O291" s="1230"/>
      <c r="P291" s="1230"/>
      <c r="Q291" s="1230"/>
      <c r="R291" s="1230"/>
      <c r="S291" s="1230"/>
      <c r="T291" s="1230"/>
      <c r="U291" s="1230"/>
      <c r="V291" s="1230"/>
      <c r="W291" s="1230"/>
      <c r="X291" s="1230"/>
      <c r="Y291" s="1230"/>
      <c r="Z291" s="1230"/>
      <c r="AA291" s="1230"/>
      <c r="AB291" s="1230"/>
      <c r="AC291" s="1230"/>
      <c r="AD291" s="1230"/>
      <c r="AE291" s="1230"/>
      <c r="AF291" s="1230"/>
      <c r="AG291" s="1230"/>
      <c r="AH291" s="1230"/>
      <c r="AI291" s="1230"/>
    </row>
    <row r="292">
      <c r="A292" s="1240"/>
      <c r="B292" s="1241"/>
      <c r="C292" s="1230"/>
      <c r="D292" s="1230"/>
      <c r="E292" s="1230"/>
      <c r="F292" s="1230"/>
      <c r="G292" s="1230"/>
      <c r="H292" s="1230"/>
      <c r="I292" s="1230"/>
      <c r="J292" s="1230"/>
      <c r="K292" s="1230"/>
      <c r="L292" s="1230"/>
      <c r="M292" s="1230"/>
      <c r="N292" s="1230"/>
      <c r="O292" s="1230"/>
      <c r="P292" s="1230"/>
      <c r="Q292" s="1230"/>
      <c r="R292" s="1230"/>
      <c r="S292" s="1230"/>
      <c r="T292" s="1230"/>
      <c r="U292" s="1230"/>
      <c r="V292" s="1230"/>
      <c r="W292" s="1230"/>
      <c r="X292" s="1230"/>
      <c r="Y292" s="1230"/>
      <c r="Z292" s="1230"/>
      <c r="AA292" s="1230"/>
      <c r="AB292" s="1230"/>
      <c r="AC292" s="1230"/>
      <c r="AD292" s="1230"/>
      <c r="AE292" s="1230"/>
      <c r="AF292" s="1230"/>
      <c r="AG292" s="1230"/>
      <c r="AH292" s="1230"/>
      <c r="AI292" s="1230"/>
    </row>
    <row r="293">
      <c r="A293" s="1240"/>
      <c r="B293" s="1241"/>
      <c r="C293" s="1230"/>
      <c r="D293" s="1230"/>
      <c r="E293" s="1230"/>
      <c r="F293" s="1230"/>
      <c r="G293" s="1230"/>
      <c r="H293" s="1230"/>
      <c r="I293" s="1230"/>
      <c r="J293" s="1230"/>
      <c r="K293" s="1230"/>
      <c r="L293" s="1230"/>
      <c r="M293" s="1230"/>
      <c r="N293" s="1230"/>
      <c r="O293" s="1230"/>
      <c r="P293" s="1230"/>
      <c r="Q293" s="1230"/>
      <c r="R293" s="1230"/>
      <c r="S293" s="1230"/>
      <c r="T293" s="1230"/>
      <c r="U293" s="1230"/>
      <c r="V293" s="1230"/>
      <c r="W293" s="1230"/>
      <c r="X293" s="1230"/>
      <c r="Y293" s="1230"/>
      <c r="Z293" s="1230"/>
      <c r="AA293" s="1230"/>
      <c r="AB293" s="1230"/>
      <c r="AC293" s="1230"/>
      <c r="AD293" s="1230"/>
      <c r="AE293" s="1230"/>
      <c r="AF293" s="1230"/>
      <c r="AG293" s="1230"/>
      <c r="AH293" s="1230"/>
      <c r="AI293" s="1230"/>
    </row>
    <row r="294">
      <c r="A294" s="1240"/>
      <c r="B294" s="1241"/>
      <c r="C294" s="1230"/>
      <c r="D294" s="1230"/>
      <c r="E294" s="1230"/>
      <c r="F294" s="1230"/>
      <c r="G294" s="1230"/>
      <c r="H294" s="1230"/>
      <c r="I294" s="1230"/>
      <c r="J294" s="1230"/>
      <c r="K294" s="1230"/>
      <c r="L294" s="1230"/>
      <c r="M294" s="1230"/>
      <c r="N294" s="1230"/>
      <c r="O294" s="1230"/>
      <c r="P294" s="1230"/>
      <c r="Q294" s="1230"/>
      <c r="R294" s="1230"/>
      <c r="S294" s="1230"/>
      <c r="T294" s="1230"/>
      <c r="U294" s="1230"/>
      <c r="V294" s="1230"/>
      <c r="W294" s="1230"/>
      <c r="X294" s="1230"/>
      <c r="Y294" s="1230"/>
      <c r="Z294" s="1230"/>
      <c r="AA294" s="1230"/>
      <c r="AB294" s="1230"/>
      <c r="AC294" s="1230"/>
      <c r="AD294" s="1230"/>
      <c r="AE294" s="1230"/>
      <c r="AF294" s="1230"/>
      <c r="AG294" s="1230"/>
      <c r="AH294" s="1230"/>
      <c r="AI294" s="1230"/>
    </row>
    <row r="295">
      <c r="A295" s="1240"/>
      <c r="B295" s="1241"/>
      <c r="C295" s="1230"/>
      <c r="D295" s="1230"/>
      <c r="E295" s="1230"/>
      <c r="F295" s="1230"/>
      <c r="G295" s="1230"/>
      <c r="H295" s="1230"/>
      <c r="I295" s="1230"/>
      <c r="J295" s="1230"/>
      <c r="K295" s="1230"/>
      <c r="L295" s="1230"/>
      <c r="M295" s="1230"/>
      <c r="N295" s="1230"/>
      <c r="O295" s="1230"/>
      <c r="P295" s="1230"/>
      <c r="Q295" s="1230"/>
      <c r="R295" s="1230"/>
      <c r="S295" s="1230"/>
      <c r="T295" s="1230"/>
      <c r="U295" s="1230"/>
      <c r="V295" s="1230"/>
      <c r="W295" s="1230"/>
      <c r="X295" s="1230"/>
      <c r="Y295" s="1230"/>
      <c r="Z295" s="1230"/>
      <c r="AA295" s="1230"/>
      <c r="AB295" s="1230"/>
      <c r="AC295" s="1230"/>
      <c r="AD295" s="1230"/>
      <c r="AE295" s="1230"/>
      <c r="AF295" s="1230"/>
      <c r="AG295" s="1230"/>
      <c r="AH295" s="1230"/>
      <c r="AI295" s="1230"/>
    </row>
    <row r="296">
      <c r="A296" s="1240"/>
      <c r="B296" s="1241"/>
      <c r="C296" s="1230"/>
      <c r="D296" s="1230"/>
      <c r="E296" s="1230"/>
      <c r="F296" s="1230"/>
      <c r="G296" s="1230"/>
      <c r="H296" s="1230"/>
      <c r="I296" s="1230"/>
      <c r="J296" s="1230"/>
      <c r="K296" s="1230"/>
      <c r="L296" s="1230"/>
      <c r="M296" s="1230"/>
      <c r="N296" s="1230"/>
      <c r="O296" s="1230"/>
      <c r="P296" s="1230"/>
      <c r="Q296" s="1230"/>
      <c r="R296" s="1230"/>
      <c r="S296" s="1230"/>
      <c r="T296" s="1230"/>
      <c r="U296" s="1230"/>
      <c r="V296" s="1230"/>
      <c r="W296" s="1230"/>
      <c r="X296" s="1230"/>
      <c r="Y296" s="1230"/>
      <c r="Z296" s="1230"/>
      <c r="AA296" s="1230"/>
      <c r="AB296" s="1230"/>
      <c r="AC296" s="1230"/>
      <c r="AD296" s="1230"/>
      <c r="AE296" s="1230"/>
      <c r="AF296" s="1230"/>
      <c r="AG296" s="1230"/>
      <c r="AH296" s="1230"/>
      <c r="AI296" s="1230"/>
    </row>
    <row r="297">
      <c r="A297" s="1240"/>
      <c r="B297" s="1241"/>
      <c r="C297" s="1230"/>
      <c r="D297" s="1230"/>
      <c r="E297" s="1230"/>
      <c r="F297" s="1230"/>
      <c r="G297" s="1230"/>
      <c r="H297" s="1230"/>
      <c r="I297" s="1230"/>
      <c r="J297" s="1230"/>
      <c r="K297" s="1230"/>
      <c r="L297" s="1230"/>
      <c r="M297" s="1230"/>
      <c r="N297" s="1230"/>
      <c r="O297" s="1230"/>
      <c r="P297" s="1230"/>
      <c r="Q297" s="1230"/>
      <c r="R297" s="1230"/>
      <c r="S297" s="1230"/>
      <c r="T297" s="1230"/>
      <c r="U297" s="1230"/>
      <c r="V297" s="1230"/>
      <c r="W297" s="1230"/>
      <c r="X297" s="1230"/>
      <c r="Y297" s="1230"/>
      <c r="Z297" s="1230"/>
      <c r="AA297" s="1230"/>
      <c r="AB297" s="1230"/>
      <c r="AC297" s="1230"/>
      <c r="AD297" s="1230"/>
      <c r="AE297" s="1230"/>
      <c r="AF297" s="1230"/>
      <c r="AG297" s="1230"/>
      <c r="AH297" s="1230"/>
      <c r="AI297" s="1230"/>
    </row>
    <row r="298">
      <c r="A298" s="1240"/>
      <c r="B298" s="1241"/>
      <c r="C298" s="1230"/>
      <c r="D298" s="1230"/>
      <c r="E298" s="1230"/>
      <c r="F298" s="1230"/>
      <c r="G298" s="1230"/>
      <c r="H298" s="1230"/>
      <c r="I298" s="1230"/>
      <c r="J298" s="1230"/>
      <c r="K298" s="1230"/>
      <c r="L298" s="1230"/>
      <c r="M298" s="1230"/>
      <c r="N298" s="1230"/>
      <c r="O298" s="1230"/>
      <c r="P298" s="1230"/>
      <c r="Q298" s="1230"/>
      <c r="R298" s="1230"/>
      <c r="S298" s="1230"/>
      <c r="T298" s="1230"/>
      <c r="U298" s="1230"/>
      <c r="V298" s="1230"/>
      <c r="W298" s="1230"/>
      <c r="X298" s="1230"/>
      <c r="Y298" s="1230"/>
      <c r="Z298" s="1230"/>
      <c r="AA298" s="1230"/>
      <c r="AB298" s="1230"/>
      <c r="AC298" s="1230"/>
      <c r="AD298" s="1230"/>
      <c r="AE298" s="1230"/>
      <c r="AF298" s="1230"/>
      <c r="AG298" s="1230"/>
      <c r="AH298" s="1230"/>
      <c r="AI298" s="1230"/>
    </row>
    <row r="299">
      <c r="A299" s="1240"/>
      <c r="B299" s="1241"/>
      <c r="C299" s="1230"/>
      <c r="D299" s="1230"/>
      <c r="E299" s="1230"/>
      <c r="F299" s="1230"/>
      <c r="G299" s="1230"/>
      <c r="H299" s="1230"/>
      <c r="I299" s="1230"/>
      <c r="J299" s="1230"/>
      <c r="K299" s="1230"/>
      <c r="L299" s="1230"/>
      <c r="M299" s="1230"/>
      <c r="N299" s="1230"/>
      <c r="O299" s="1230"/>
      <c r="P299" s="1230"/>
      <c r="Q299" s="1230"/>
      <c r="R299" s="1230"/>
      <c r="S299" s="1230"/>
      <c r="T299" s="1230"/>
      <c r="U299" s="1230"/>
      <c r="V299" s="1230"/>
      <c r="W299" s="1230"/>
      <c r="X299" s="1230"/>
      <c r="Y299" s="1230"/>
      <c r="Z299" s="1230"/>
      <c r="AA299" s="1230"/>
      <c r="AB299" s="1230"/>
      <c r="AC299" s="1230"/>
      <c r="AD299" s="1230"/>
      <c r="AE299" s="1230"/>
      <c r="AF299" s="1230"/>
      <c r="AG299" s="1230"/>
      <c r="AH299" s="1230"/>
      <c r="AI299" s="1230"/>
    </row>
    <row r="300">
      <c r="A300" s="1240"/>
      <c r="B300" s="1241"/>
      <c r="C300" s="1230"/>
      <c r="D300" s="1230"/>
      <c r="E300" s="1230"/>
      <c r="F300" s="1230"/>
      <c r="G300" s="1230"/>
      <c r="H300" s="1230"/>
      <c r="I300" s="1230"/>
      <c r="J300" s="1230"/>
      <c r="K300" s="1230"/>
      <c r="L300" s="1230"/>
      <c r="M300" s="1230"/>
      <c r="N300" s="1230"/>
      <c r="O300" s="1230"/>
      <c r="P300" s="1230"/>
      <c r="Q300" s="1230"/>
      <c r="R300" s="1230"/>
      <c r="S300" s="1230"/>
      <c r="T300" s="1230"/>
      <c r="U300" s="1230"/>
      <c r="V300" s="1230"/>
      <c r="W300" s="1230"/>
      <c r="X300" s="1230"/>
      <c r="Y300" s="1230"/>
      <c r="Z300" s="1230"/>
      <c r="AA300" s="1230"/>
      <c r="AB300" s="1230"/>
      <c r="AC300" s="1230"/>
      <c r="AD300" s="1230"/>
      <c r="AE300" s="1230"/>
      <c r="AF300" s="1230"/>
      <c r="AG300" s="1230"/>
      <c r="AH300" s="1230"/>
      <c r="AI300" s="1230"/>
    </row>
    <row r="301">
      <c r="A301" s="1240"/>
      <c r="B301" s="1241"/>
      <c r="C301" s="1230"/>
      <c r="D301" s="1230"/>
      <c r="E301" s="1230"/>
      <c r="F301" s="1230"/>
      <c r="G301" s="1230"/>
      <c r="H301" s="1230"/>
      <c r="I301" s="1230"/>
      <c r="J301" s="1230"/>
      <c r="K301" s="1230"/>
      <c r="L301" s="1230"/>
      <c r="M301" s="1230"/>
      <c r="N301" s="1230"/>
      <c r="O301" s="1230"/>
      <c r="P301" s="1230"/>
      <c r="Q301" s="1230"/>
      <c r="R301" s="1230"/>
      <c r="S301" s="1230"/>
      <c r="T301" s="1230"/>
      <c r="U301" s="1230"/>
      <c r="V301" s="1230"/>
      <c r="W301" s="1230"/>
      <c r="X301" s="1230"/>
      <c r="Y301" s="1230"/>
      <c r="Z301" s="1230"/>
      <c r="AA301" s="1230"/>
      <c r="AB301" s="1230"/>
      <c r="AC301" s="1230"/>
      <c r="AD301" s="1230"/>
      <c r="AE301" s="1230"/>
      <c r="AF301" s="1230"/>
      <c r="AG301" s="1230"/>
      <c r="AH301" s="1230"/>
      <c r="AI301" s="1230"/>
    </row>
    <row r="302">
      <c r="A302" s="1240"/>
      <c r="B302" s="1241"/>
      <c r="C302" s="1230"/>
      <c r="D302" s="1230"/>
      <c r="E302" s="1230"/>
      <c r="F302" s="1230"/>
      <c r="G302" s="1230"/>
      <c r="H302" s="1230"/>
      <c r="I302" s="1230"/>
      <c r="J302" s="1230"/>
      <c r="K302" s="1230"/>
      <c r="L302" s="1230"/>
      <c r="M302" s="1230"/>
      <c r="N302" s="1230"/>
      <c r="O302" s="1230"/>
      <c r="P302" s="1230"/>
      <c r="Q302" s="1230"/>
      <c r="R302" s="1230"/>
      <c r="S302" s="1230"/>
      <c r="T302" s="1230"/>
      <c r="U302" s="1230"/>
      <c r="V302" s="1230"/>
      <c r="W302" s="1230"/>
      <c r="X302" s="1230"/>
      <c r="Y302" s="1230"/>
      <c r="Z302" s="1230"/>
      <c r="AA302" s="1230"/>
      <c r="AB302" s="1230"/>
      <c r="AC302" s="1230"/>
      <c r="AD302" s="1230"/>
      <c r="AE302" s="1230"/>
      <c r="AF302" s="1230"/>
      <c r="AG302" s="1230"/>
      <c r="AH302" s="1230"/>
      <c r="AI302" s="1230"/>
    </row>
    <row r="303">
      <c r="A303" s="1240"/>
      <c r="B303" s="1241"/>
      <c r="C303" s="1230"/>
      <c r="D303" s="1230"/>
      <c r="E303" s="1230"/>
      <c r="F303" s="1230"/>
      <c r="G303" s="1230"/>
      <c r="H303" s="1230"/>
      <c r="I303" s="1230"/>
      <c r="J303" s="1230"/>
      <c r="K303" s="1230"/>
      <c r="L303" s="1230"/>
      <c r="M303" s="1230"/>
      <c r="N303" s="1230"/>
      <c r="O303" s="1230"/>
      <c r="P303" s="1230"/>
      <c r="Q303" s="1230"/>
      <c r="R303" s="1230"/>
      <c r="S303" s="1230"/>
      <c r="T303" s="1230"/>
      <c r="U303" s="1230"/>
      <c r="V303" s="1230"/>
      <c r="W303" s="1230"/>
      <c r="X303" s="1230"/>
      <c r="Y303" s="1230"/>
      <c r="Z303" s="1230"/>
      <c r="AA303" s="1230"/>
      <c r="AB303" s="1230"/>
      <c r="AC303" s="1230"/>
      <c r="AD303" s="1230"/>
      <c r="AE303" s="1230"/>
      <c r="AF303" s="1230"/>
      <c r="AG303" s="1230"/>
      <c r="AH303" s="1230"/>
      <c r="AI303" s="1230"/>
    </row>
    <row r="304">
      <c r="A304" s="1240"/>
      <c r="B304" s="1241"/>
      <c r="C304" s="1230"/>
      <c r="D304" s="1230"/>
      <c r="E304" s="1230"/>
      <c r="F304" s="1230"/>
      <c r="G304" s="1230"/>
      <c r="H304" s="1230"/>
      <c r="I304" s="1230"/>
      <c r="J304" s="1230"/>
      <c r="K304" s="1230"/>
      <c r="L304" s="1230"/>
      <c r="M304" s="1230"/>
      <c r="N304" s="1230"/>
      <c r="O304" s="1230"/>
      <c r="P304" s="1230"/>
      <c r="Q304" s="1230"/>
      <c r="R304" s="1230"/>
      <c r="S304" s="1230"/>
      <c r="T304" s="1230"/>
      <c r="U304" s="1230"/>
      <c r="V304" s="1230"/>
      <c r="W304" s="1230"/>
      <c r="X304" s="1230"/>
      <c r="Y304" s="1230"/>
      <c r="Z304" s="1230"/>
      <c r="AA304" s="1230"/>
      <c r="AB304" s="1230"/>
      <c r="AC304" s="1230"/>
      <c r="AD304" s="1230"/>
      <c r="AE304" s="1230"/>
      <c r="AF304" s="1230"/>
      <c r="AG304" s="1230"/>
      <c r="AH304" s="1230"/>
      <c r="AI304" s="1230"/>
    </row>
    <row r="305">
      <c r="A305" s="1240"/>
      <c r="B305" s="1241"/>
      <c r="C305" s="1230"/>
      <c r="D305" s="1230"/>
      <c r="E305" s="1230"/>
      <c r="F305" s="1230"/>
      <c r="G305" s="1230"/>
      <c r="H305" s="1230"/>
      <c r="I305" s="1230"/>
      <c r="J305" s="1230"/>
      <c r="K305" s="1230"/>
      <c r="L305" s="1230"/>
      <c r="M305" s="1230"/>
      <c r="N305" s="1230"/>
      <c r="O305" s="1230"/>
      <c r="P305" s="1230"/>
      <c r="Q305" s="1230"/>
      <c r="R305" s="1230"/>
      <c r="S305" s="1230"/>
      <c r="T305" s="1230"/>
      <c r="U305" s="1230"/>
      <c r="V305" s="1230"/>
      <c r="W305" s="1230"/>
      <c r="X305" s="1230"/>
      <c r="Y305" s="1230"/>
      <c r="Z305" s="1230"/>
      <c r="AA305" s="1230"/>
      <c r="AB305" s="1230"/>
      <c r="AC305" s="1230"/>
      <c r="AD305" s="1230"/>
      <c r="AE305" s="1230"/>
      <c r="AF305" s="1230"/>
      <c r="AG305" s="1230"/>
      <c r="AH305" s="1230"/>
      <c r="AI305" s="1230"/>
    </row>
    <row r="306">
      <c r="A306" s="1240"/>
      <c r="B306" s="1241"/>
      <c r="C306" s="1230"/>
      <c r="D306" s="1230"/>
      <c r="E306" s="1230"/>
      <c r="F306" s="1230"/>
      <c r="G306" s="1230"/>
      <c r="H306" s="1230"/>
      <c r="I306" s="1230"/>
      <c r="J306" s="1230"/>
      <c r="K306" s="1230"/>
      <c r="L306" s="1230"/>
      <c r="M306" s="1230"/>
      <c r="N306" s="1230"/>
      <c r="O306" s="1230"/>
      <c r="P306" s="1230"/>
      <c r="Q306" s="1230"/>
      <c r="R306" s="1230"/>
      <c r="S306" s="1230"/>
      <c r="T306" s="1230"/>
      <c r="U306" s="1230"/>
      <c r="V306" s="1230"/>
      <c r="W306" s="1230"/>
      <c r="X306" s="1230"/>
      <c r="Y306" s="1230"/>
      <c r="Z306" s="1230"/>
      <c r="AA306" s="1230"/>
      <c r="AB306" s="1230"/>
      <c r="AC306" s="1230"/>
      <c r="AD306" s="1230"/>
      <c r="AE306" s="1230"/>
      <c r="AF306" s="1230"/>
      <c r="AG306" s="1230"/>
      <c r="AH306" s="1230"/>
      <c r="AI306" s="1230"/>
    </row>
    <row r="307">
      <c r="A307" s="1240"/>
      <c r="B307" s="1241"/>
      <c r="C307" s="1230"/>
      <c r="D307" s="1230"/>
      <c r="E307" s="1230"/>
      <c r="F307" s="1230"/>
      <c r="G307" s="1230"/>
      <c r="H307" s="1230"/>
      <c r="I307" s="1230"/>
      <c r="J307" s="1230"/>
      <c r="K307" s="1230"/>
      <c r="L307" s="1230"/>
      <c r="M307" s="1230"/>
      <c r="N307" s="1230"/>
      <c r="O307" s="1230"/>
      <c r="P307" s="1230"/>
      <c r="Q307" s="1230"/>
      <c r="R307" s="1230"/>
      <c r="S307" s="1230"/>
      <c r="T307" s="1230"/>
      <c r="U307" s="1230"/>
      <c r="V307" s="1230"/>
      <c r="W307" s="1230"/>
      <c r="X307" s="1230"/>
      <c r="Y307" s="1230"/>
      <c r="Z307" s="1230"/>
      <c r="AA307" s="1230"/>
      <c r="AB307" s="1230"/>
      <c r="AC307" s="1230"/>
      <c r="AD307" s="1230"/>
      <c r="AE307" s="1230"/>
      <c r="AF307" s="1230"/>
      <c r="AG307" s="1230"/>
      <c r="AH307" s="1230"/>
      <c r="AI307" s="1230"/>
    </row>
    <row r="308">
      <c r="A308" s="1240"/>
      <c r="B308" s="1241"/>
      <c r="C308" s="1230"/>
      <c r="D308" s="1230"/>
      <c r="E308" s="1230"/>
      <c r="F308" s="1230"/>
      <c r="G308" s="1230"/>
      <c r="H308" s="1230"/>
      <c r="I308" s="1230"/>
      <c r="J308" s="1230"/>
      <c r="K308" s="1230"/>
      <c r="L308" s="1230"/>
      <c r="M308" s="1230"/>
      <c r="N308" s="1230"/>
      <c r="O308" s="1230"/>
      <c r="P308" s="1230"/>
      <c r="Q308" s="1230"/>
      <c r="R308" s="1230"/>
      <c r="S308" s="1230"/>
      <c r="T308" s="1230"/>
      <c r="U308" s="1230"/>
      <c r="V308" s="1230"/>
      <c r="W308" s="1230"/>
      <c r="X308" s="1230"/>
      <c r="Y308" s="1230"/>
      <c r="Z308" s="1230"/>
      <c r="AA308" s="1230"/>
      <c r="AB308" s="1230"/>
      <c r="AC308" s="1230"/>
      <c r="AD308" s="1230"/>
      <c r="AE308" s="1230"/>
      <c r="AF308" s="1230"/>
      <c r="AG308" s="1230"/>
      <c r="AH308" s="1230"/>
      <c r="AI308" s="1230"/>
    </row>
    <row r="309">
      <c r="A309" s="1240"/>
      <c r="B309" s="1241"/>
      <c r="C309" s="1230"/>
      <c r="D309" s="1230"/>
      <c r="E309" s="1230"/>
      <c r="F309" s="1230"/>
      <c r="G309" s="1230"/>
      <c r="H309" s="1230"/>
      <c r="I309" s="1230"/>
      <c r="J309" s="1230"/>
      <c r="K309" s="1230"/>
      <c r="L309" s="1230"/>
      <c r="M309" s="1230"/>
      <c r="N309" s="1230"/>
      <c r="O309" s="1230"/>
      <c r="P309" s="1230"/>
      <c r="Q309" s="1230"/>
      <c r="R309" s="1230"/>
      <c r="S309" s="1230"/>
      <c r="T309" s="1230"/>
      <c r="U309" s="1230"/>
      <c r="V309" s="1230"/>
      <c r="W309" s="1230"/>
      <c r="X309" s="1230"/>
      <c r="Y309" s="1230"/>
      <c r="Z309" s="1230"/>
      <c r="AA309" s="1230"/>
      <c r="AB309" s="1230"/>
      <c r="AC309" s="1230"/>
      <c r="AD309" s="1230"/>
      <c r="AE309" s="1230"/>
      <c r="AF309" s="1230"/>
      <c r="AG309" s="1230"/>
      <c r="AH309" s="1230"/>
      <c r="AI309" s="1230"/>
    </row>
    <row r="310">
      <c r="A310" s="1240"/>
      <c r="B310" s="1241"/>
      <c r="C310" s="1230"/>
      <c r="D310" s="1230"/>
      <c r="E310" s="1230"/>
      <c r="F310" s="1230"/>
      <c r="G310" s="1230"/>
      <c r="H310" s="1230"/>
      <c r="I310" s="1230"/>
      <c r="J310" s="1230"/>
      <c r="K310" s="1230"/>
      <c r="L310" s="1230"/>
      <c r="M310" s="1230"/>
      <c r="N310" s="1230"/>
      <c r="O310" s="1230"/>
      <c r="P310" s="1230"/>
      <c r="Q310" s="1230"/>
      <c r="R310" s="1230"/>
      <c r="S310" s="1230"/>
      <c r="T310" s="1230"/>
      <c r="U310" s="1230"/>
      <c r="V310" s="1230"/>
      <c r="W310" s="1230"/>
      <c r="X310" s="1230"/>
      <c r="Y310" s="1230"/>
      <c r="Z310" s="1230"/>
      <c r="AA310" s="1230"/>
      <c r="AB310" s="1230"/>
      <c r="AC310" s="1230"/>
      <c r="AD310" s="1230"/>
      <c r="AE310" s="1230"/>
      <c r="AF310" s="1230"/>
      <c r="AG310" s="1230"/>
      <c r="AH310" s="1230"/>
      <c r="AI310" s="1230"/>
    </row>
    <row r="311">
      <c r="A311" s="1240"/>
      <c r="B311" s="1241"/>
      <c r="C311" s="1230"/>
      <c r="D311" s="1230"/>
      <c r="E311" s="1230"/>
      <c r="F311" s="1230"/>
      <c r="G311" s="1230"/>
      <c r="H311" s="1230"/>
      <c r="I311" s="1230"/>
      <c r="J311" s="1230"/>
      <c r="K311" s="1230"/>
      <c r="L311" s="1230"/>
      <c r="M311" s="1230"/>
      <c r="N311" s="1230"/>
      <c r="O311" s="1230"/>
      <c r="P311" s="1230"/>
      <c r="Q311" s="1230"/>
      <c r="R311" s="1230"/>
      <c r="S311" s="1230"/>
      <c r="T311" s="1230"/>
      <c r="U311" s="1230"/>
      <c r="V311" s="1230"/>
      <c r="W311" s="1230"/>
      <c r="X311" s="1230"/>
      <c r="Y311" s="1230"/>
      <c r="Z311" s="1230"/>
      <c r="AA311" s="1230"/>
      <c r="AB311" s="1230"/>
      <c r="AC311" s="1230"/>
      <c r="AD311" s="1230"/>
      <c r="AE311" s="1230"/>
      <c r="AF311" s="1230"/>
      <c r="AG311" s="1230"/>
      <c r="AH311" s="1230"/>
      <c r="AI311" s="1230"/>
    </row>
    <row r="312">
      <c r="A312" s="1240"/>
      <c r="B312" s="1241"/>
      <c r="C312" s="1230"/>
      <c r="D312" s="1230"/>
      <c r="E312" s="1230"/>
      <c r="F312" s="1230"/>
      <c r="G312" s="1230"/>
      <c r="H312" s="1230"/>
      <c r="I312" s="1230"/>
      <c r="J312" s="1230"/>
      <c r="K312" s="1230"/>
      <c r="L312" s="1230"/>
      <c r="M312" s="1230"/>
      <c r="N312" s="1230"/>
      <c r="O312" s="1230"/>
      <c r="P312" s="1230"/>
      <c r="Q312" s="1230"/>
      <c r="R312" s="1230"/>
      <c r="S312" s="1230"/>
      <c r="T312" s="1230"/>
      <c r="U312" s="1230"/>
      <c r="V312" s="1230"/>
      <c r="W312" s="1230"/>
      <c r="X312" s="1230"/>
      <c r="Y312" s="1230"/>
      <c r="Z312" s="1230"/>
      <c r="AA312" s="1230"/>
      <c r="AB312" s="1230"/>
      <c r="AC312" s="1230"/>
      <c r="AD312" s="1230"/>
      <c r="AE312" s="1230"/>
      <c r="AF312" s="1230"/>
      <c r="AG312" s="1230"/>
      <c r="AH312" s="1230"/>
      <c r="AI312" s="1230"/>
    </row>
    <row r="313">
      <c r="A313" s="1240"/>
      <c r="B313" s="1241"/>
      <c r="C313" s="1230"/>
      <c r="D313" s="1230"/>
      <c r="E313" s="1230"/>
      <c r="F313" s="1230"/>
      <c r="G313" s="1230"/>
      <c r="H313" s="1230"/>
      <c r="I313" s="1230"/>
      <c r="J313" s="1230"/>
      <c r="K313" s="1230"/>
      <c r="L313" s="1230"/>
      <c r="M313" s="1230"/>
      <c r="N313" s="1230"/>
      <c r="O313" s="1230"/>
      <c r="P313" s="1230"/>
      <c r="Q313" s="1230"/>
      <c r="R313" s="1230"/>
      <c r="S313" s="1230"/>
      <c r="T313" s="1230"/>
      <c r="U313" s="1230"/>
      <c r="V313" s="1230"/>
      <c r="W313" s="1230"/>
      <c r="X313" s="1230"/>
      <c r="Y313" s="1230"/>
      <c r="Z313" s="1230"/>
      <c r="AA313" s="1230"/>
      <c r="AB313" s="1230"/>
      <c r="AC313" s="1230"/>
      <c r="AD313" s="1230"/>
      <c r="AE313" s="1230"/>
      <c r="AF313" s="1230"/>
      <c r="AG313" s="1230"/>
      <c r="AH313" s="1230"/>
      <c r="AI313" s="1230"/>
    </row>
    <row r="314">
      <c r="A314" s="1240"/>
      <c r="B314" s="1241"/>
      <c r="C314" s="1230"/>
      <c r="D314" s="1230"/>
      <c r="E314" s="1230"/>
      <c r="F314" s="1230"/>
      <c r="G314" s="1230"/>
      <c r="H314" s="1230"/>
      <c r="I314" s="1230"/>
      <c r="J314" s="1230"/>
      <c r="K314" s="1230"/>
      <c r="L314" s="1230"/>
      <c r="M314" s="1230"/>
      <c r="N314" s="1230"/>
      <c r="O314" s="1230"/>
      <c r="P314" s="1230"/>
      <c r="Q314" s="1230"/>
      <c r="R314" s="1230"/>
      <c r="S314" s="1230"/>
      <c r="T314" s="1230"/>
      <c r="U314" s="1230"/>
      <c r="V314" s="1230"/>
      <c r="W314" s="1230"/>
      <c r="X314" s="1230"/>
      <c r="Y314" s="1230"/>
      <c r="Z314" s="1230"/>
      <c r="AA314" s="1230"/>
      <c r="AB314" s="1230"/>
      <c r="AC314" s="1230"/>
      <c r="AD314" s="1230"/>
      <c r="AE314" s="1230"/>
      <c r="AF314" s="1230"/>
      <c r="AG314" s="1230"/>
      <c r="AH314" s="1230"/>
      <c r="AI314" s="1230"/>
    </row>
    <row r="315">
      <c r="A315" s="1240"/>
      <c r="B315" s="1241"/>
      <c r="C315" s="1230"/>
      <c r="D315" s="1230"/>
      <c r="E315" s="1230"/>
      <c r="F315" s="1230"/>
      <c r="G315" s="1230"/>
      <c r="H315" s="1230"/>
      <c r="I315" s="1230"/>
      <c r="J315" s="1230"/>
      <c r="K315" s="1230"/>
      <c r="L315" s="1230"/>
      <c r="M315" s="1230"/>
      <c r="N315" s="1230"/>
      <c r="O315" s="1230"/>
      <c r="P315" s="1230"/>
      <c r="Q315" s="1230"/>
      <c r="R315" s="1230"/>
      <c r="S315" s="1230"/>
      <c r="T315" s="1230"/>
      <c r="U315" s="1230"/>
      <c r="V315" s="1230"/>
      <c r="W315" s="1230"/>
      <c r="X315" s="1230"/>
      <c r="Y315" s="1230"/>
      <c r="Z315" s="1230"/>
      <c r="AA315" s="1230"/>
      <c r="AB315" s="1230"/>
      <c r="AC315" s="1230"/>
      <c r="AD315" s="1230"/>
      <c r="AE315" s="1230"/>
      <c r="AF315" s="1230"/>
      <c r="AG315" s="1230"/>
      <c r="AH315" s="1230"/>
      <c r="AI315" s="1230"/>
    </row>
    <row r="316">
      <c r="A316" s="1240"/>
      <c r="B316" s="1241"/>
      <c r="C316" s="1230"/>
      <c r="D316" s="1230"/>
      <c r="E316" s="1230"/>
      <c r="F316" s="1230"/>
      <c r="G316" s="1230"/>
      <c r="H316" s="1230"/>
      <c r="I316" s="1230"/>
      <c r="J316" s="1230"/>
      <c r="K316" s="1230"/>
      <c r="L316" s="1230"/>
      <c r="M316" s="1230"/>
      <c r="N316" s="1230"/>
      <c r="O316" s="1230"/>
      <c r="P316" s="1230"/>
      <c r="Q316" s="1230"/>
      <c r="R316" s="1230"/>
      <c r="S316" s="1230"/>
      <c r="T316" s="1230"/>
      <c r="U316" s="1230"/>
      <c r="V316" s="1230"/>
      <c r="W316" s="1230"/>
      <c r="X316" s="1230"/>
      <c r="Y316" s="1230"/>
      <c r="Z316" s="1230"/>
      <c r="AA316" s="1230"/>
      <c r="AB316" s="1230"/>
      <c r="AC316" s="1230"/>
      <c r="AD316" s="1230"/>
      <c r="AE316" s="1230"/>
      <c r="AF316" s="1230"/>
      <c r="AG316" s="1230"/>
      <c r="AH316" s="1230"/>
      <c r="AI316" s="1230"/>
    </row>
    <row r="317">
      <c r="A317" s="1240"/>
      <c r="B317" s="1241"/>
      <c r="C317" s="1230"/>
      <c r="D317" s="1230"/>
      <c r="E317" s="1230"/>
      <c r="F317" s="1230"/>
      <c r="G317" s="1230"/>
      <c r="H317" s="1230"/>
      <c r="I317" s="1230"/>
      <c r="J317" s="1230"/>
      <c r="K317" s="1230"/>
      <c r="L317" s="1230"/>
      <c r="M317" s="1230"/>
      <c r="N317" s="1230"/>
      <c r="O317" s="1230"/>
      <c r="P317" s="1230"/>
      <c r="Q317" s="1230"/>
      <c r="R317" s="1230"/>
      <c r="S317" s="1230"/>
      <c r="T317" s="1230"/>
      <c r="U317" s="1230"/>
      <c r="V317" s="1230"/>
      <c r="W317" s="1230"/>
      <c r="X317" s="1230"/>
      <c r="Y317" s="1230"/>
      <c r="Z317" s="1230"/>
      <c r="AA317" s="1230"/>
      <c r="AB317" s="1230"/>
      <c r="AC317" s="1230"/>
      <c r="AD317" s="1230"/>
      <c r="AE317" s="1230"/>
      <c r="AF317" s="1230"/>
      <c r="AG317" s="1230"/>
      <c r="AH317" s="1230"/>
      <c r="AI317" s="1230"/>
    </row>
    <row r="318">
      <c r="A318" s="1240"/>
      <c r="B318" s="1241"/>
      <c r="C318" s="1230"/>
      <c r="D318" s="1230"/>
      <c r="E318" s="1230"/>
      <c r="F318" s="1230"/>
      <c r="G318" s="1230"/>
      <c r="H318" s="1230"/>
      <c r="I318" s="1230"/>
      <c r="J318" s="1230"/>
      <c r="K318" s="1230"/>
      <c r="L318" s="1230"/>
      <c r="M318" s="1230"/>
      <c r="N318" s="1230"/>
      <c r="O318" s="1230"/>
      <c r="P318" s="1230"/>
      <c r="Q318" s="1230"/>
      <c r="R318" s="1230"/>
      <c r="S318" s="1230"/>
      <c r="T318" s="1230"/>
      <c r="U318" s="1230"/>
      <c r="V318" s="1230"/>
      <c r="W318" s="1230"/>
      <c r="X318" s="1230"/>
      <c r="Y318" s="1230"/>
      <c r="Z318" s="1230"/>
      <c r="AA318" s="1230"/>
      <c r="AB318" s="1230"/>
      <c r="AC318" s="1230"/>
      <c r="AD318" s="1230"/>
      <c r="AE318" s="1230"/>
      <c r="AF318" s="1230"/>
      <c r="AG318" s="1230"/>
      <c r="AH318" s="1230"/>
      <c r="AI318" s="1230"/>
    </row>
    <row r="319">
      <c r="A319" s="1240"/>
      <c r="B319" s="1241"/>
      <c r="C319" s="1230"/>
      <c r="D319" s="1230"/>
      <c r="E319" s="1230"/>
      <c r="F319" s="1230"/>
      <c r="G319" s="1230"/>
      <c r="H319" s="1230"/>
      <c r="I319" s="1230"/>
      <c r="J319" s="1230"/>
      <c r="K319" s="1230"/>
      <c r="L319" s="1230"/>
      <c r="M319" s="1230"/>
      <c r="N319" s="1230"/>
      <c r="O319" s="1230"/>
      <c r="P319" s="1230"/>
      <c r="Q319" s="1230"/>
      <c r="R319" s="1230"/>
      <c r="S319" s="1230"/>
      <c r="T319" s="1230"/>
      <c r="U319" s="1230"/>
      <c r="V319" s="1230"/>
      <c r="W319" s="1230"/>
      <c r="X319" s="1230"/>
      <c r="Y319" s="1230"/>
      <c r="Z319" s="1230"/>
      <c r="AA319" s="1230"/>
      <c r="AB319" s="1230"/>
      <c r="AC319" s="1230"/>
      <c r="AD319" s="1230"/>
      <c r="AE319" s="1230"/>
      <c r="AF319" s="1230"/>
      <c r="AG319" s="1230"/>
      <c r="AH319" s="1230"/>
      <c r="AI319" s="1230"/>
    </row>
    <row r="320">
      <c r="A320" s="1240"/>
      <c r="B320" s="1241"/>
      <c r="C320" s="1230"/>
      <c r="D320" s="1230"/>
      <c r="E320" s="1230"/>
      <c r="F320" s="1230"/>
      <c r="G320" s="1230"/>
      <c r="H320" s="1230"/>
      <c r="I320" s="1230"/>
      <c r="J320" s="1230"/>
      <c r="K320" s="1230"/>
      <c r="L320" s="1230"/>
      <c r="M320" s="1230"/>
      <c r="N320" s="1230"/>
      <c r="O320" s="1230"/>
      <c r="P320" s="1230"/>
      <c r="Q320" s="1230"/>
      <c r="R320" s="1230"/>
      <c r="S320" s="1230"/>
      <c r="T320" s="1230"/>
      <c r="U320" s="1230"/>
      <c r="V320" s="1230"/>
      <c r="W320" s="1230"/>
      <c r="X320" s="1230"/>
      <c r="Y320" s="1230"/>
      <c r="Z320" s="1230"/>
      <c r="AA320" s="1230"/>
      <c r="AB320" s="1230"/>
      <c r="AC320" s="1230"/>
      <c r="AD320" s="1230"/>
      <c r="AE320" s="1230"/>
      <c r="AF320" s="1230"/>
      <c r="AG320" s="1230"/>
      <c r="AH320" s="1230"/>
      <c r="AI320" s="1230"/>
    </row>
    <row r="321">
      <c r="A321" s="1240"/>
      <c r="B321" s="1241"/>
      <c r="C321" s="1230"/>
      <c r="D321" s="1230"/>
      <c r="E321" s="1230"/>
      <c r="F321" s="1230"/>
      <c r="G321" s="1230"/>
      <c r="H321" s="1230"/>
      <c r="I321" s="1230"/>
      <c r="J321" s="1230"/>
      <c r="K321" s="1230"/>
      <c r="L321" s="1230"/>
      <c r="M321" s="1230"/>
      <c r="N321" s="1230"/>
      <c r="O321" s="1230"/>
      <c r="P321" s="1230"/>
      <c r="Q321" s="1230"/>
      <c r="R321" s="1230"/>
      <c r="S321" s="1230"/>
      <c r="T321" s="1230"/>
      <c r="U321" s="1230"/>
      <c r="V321" s="1230"/>
      <c r="W321" s="1230"/>
      <c r="X321" s="1230"/>
      <c r="Y321" s="1230"/>
      <c r="Z321" s="1230"/>
      <c r="AA321" s="1230"/>
      <c r="AB321" s="1230"/>
      <c r="AC321" s="1230"/>
      <c r="AD321" s="1230"/>
      <c r="AE321" s="1230"/>
      <c r="AF321" s="1230"/>
      <c r="AG321" s="1230"/>
      <c r="AH321" s="1230"/>
      <c r="AI321" s="1230"/>
    </row>
    <row r="322">
      <c r="A322" s="1240"/>
      <c r="B322" s="1241"/>
      <c r="C322" s="1230"/>
      <c r="D322" s="1230"/>
      <c r="E322" s="1230"/>
      <c r="F322" s="1230"/>
      <c r="G322" s="1230"/>
      <c r="H322" s="1230"/>
      <c r="I322" s="1230"/>
      <c r="J322" s="1230"/>
      <c r="K322" s="1230"/>
      <c r="L322" s="1230"/>
      <c r="M322" s="1230"/>
      <c r="N322" s="1230"/>
      <c r="O322" s="1230"/>
      <c r="P322" s="1230"/>
      <c r="Q322" s="1230"/>
      <c r="R322" s="1230"/>
      <c r="S322" s="1230"/>
      <c r="T322" s="1230"/>
      <c r="U322" s="1230"/>
      <c r="V322" s="1230"/>
      <c r="W322" s="1230"/>
      <c r="X322" s="1230"/>
      <c r="Y322" s="1230"/>
      <c r="Z322" s="1230"/>
      <c r="AA322" s="1230"/>
      <c r="AB322" s="1230"/>
      <c r="AC322" s="1230"/>
      <c r="AD322" s="1230"/>
      <c r="AE322" s="1230"/>
      <c r="AF322" s="1230"/>
      <c r="AG322" s="1230"/>
      <c r="AH322" s="1230"/>
      <c r="AI322" s="1230"/>
    </row>
    <row r="323">
      <c r="A323" s="1240"/>
      <c r="B323" s="1241"/>
      <c r="C323" s="1230"/>
      <c r="D323" s="1230"/>
      <c r="E323" s="1230"/>
      <c r="F323" s="1230"/>
      <c r="G323" s="1230"/>
      <c r="H323" s="1230"/>
      <c r="I323" s="1230"/>
      <c r="J323" s="1230"/>
      <c r="K323" s="1230"/>
      <c r="L323" s="1230"/>
      <c r="M323" s="1230"/>
      <c r="N323" s="1230"/>
      <c r="O323" s="1230"/>
      <c r="P323" s="1230"/>
      <c r="Q323" s="1230"/>
      <c r="R323" s="1230"/>
      <c r="S323" s="1230"/>
      <c r="T323" s="1230"/>
      <c r="U323" s="1230"/>
      <c r="V323" s="1230"/>
      <c r="W323" s="1230"/>
      <c r="X323" s="1230"/>
      <c r="Y323" s="1230"/>
      <c r="Z323" s="1230"/>
      <c r="AA323" s="1230"/>
      <c r="AB323" s="1230"/>
      <c r="AC323" s="1230"/>
      <c r="AD323" s="1230"/>
      <c r="AE323" s="1230"/>
      <c r="AF323" s="1230"/>
      <c r="AG323" s="1230"/>
      <c r="AH323" s="1230"/>
      <c r="AI323" s="1230"/>
    </row>
    <row r="324">
      <c r="A324" s="1240"/>
      <c r="B324" s="1241"/>
      <c r="C324" s="1230"/>
      <c r="D324" s="1230"/>
      <c r="E324" s="1230"/>
      <c r="F324" s="1230"/>
      <c r="G324" s="1230"/>
      <c r="H324" s="1230"/>
      <c r="I324" s="1230"/>
      <c r="J324" s="1230"/>
      <c r="K324" s="1230"/>
      <c r="L324" s="1230"/>
      <c r="M324" s="1230"/>
      <c r="N324" s="1230"/>
      <c r="O324" s="1230"/>
      <c r="P324" s="1230"/>
      <c r="Q324" s="1230"/>
      <c r="R324" s="1230"/>
      <c r="S324" s="1230"/>
      <c r="T324" s="1230"/>
      <c r="U324" s="1230"/>
      <c r="V324" s="1230"/>
      <c r="W324" s="1230"/>
      <c r="X324" s="1230"/>
      <c r="Y324" s="1230"/>
      <c r="Z324" s="1230"/>
      <c r="AA324" s="1230"/>
      <c r="AB324" s="1230"/>
      <c r="AC324" s="1230"/>
      <c r="AD324" s="1230"/>
      <c r="AE324" s="1230"/>
      <c r="AF324" s="1230"/>
      <c r="AG324" s="1230"/>
      <c r="AH324" s="1230"/>
      <c r="AI324" s="1230"/>
    </row>
    <row r="325">
      <c r="A325" s="1240"/>
      <c r="B325" s="1241"/>
      <c r="C325" s="1230"/>
      <c r="D325" s="1230"/>
      <c r="E325" s="1230"/>
      <c r="F325" s="1230"/>
      <c r="G325" s="1230"/>
      <c r="H325" s="1230"/>
      <c r="I325" s="1230"/>
      <c r="J325" s="1230"/>
      <c r="K325" s="1230"/>
      <c r="L325" s="1230"/>
      <c r="M325" s="1230"/>
      <c r="N325" s="1230"/>
      <c r="O325" s="1230"/>
      <c r="P325" s="1230"/>
      <c r="Q325" s="1230"/>
      <c r="R325" s="1230"/>
      <c r="S325" s="1230"/>
      <c r="T325" s="1230"/>
      <c r="U325" s="1230"/>
      <c r="V325" s="1230"/>
      <c r="W325" s="1230"/>
      <c r="X325" s="1230"/>
      <c r="Y325" s="1230"/>
      <c r="Z325" s="1230"/>
      <c r="AA325" s="1230"/>
      <c r="AB325" s="1230"/>
      <c r="AC325" s="1230"/>
      <c r="AD325" s="1230"/>
      <c r="AE325" s="1230"/>
      <c r="AF325" s="1230"/>
      <c r="AG325" s="1230"/>
      <c r="AH325" s="1230"/>
      <c r="AI325" s="1230"/>
    </row>
    <row r="326">
      <c r="A326" s="1240"/>
      <c r="B326" s="1241"/>
      <c r="C326" s="1230"/>
      <c r="D326" s="1230"/>
      <c r="E326" s="1230"/>
      <c r="F326" s="1230"/>
      <c r="G326" s="1230"/>
      <c r="H326" s="1230"/>
      <c r="I326" s="1230"/>
      <c r="J326" s="1230"/>
      <c r="K326" s="1230"/>
      <c r="L326" s="1230"/>
      <c r="M326" s="1230"/>
      <c r="N326" s="1230"/>
      <c r="O326" s="1230"/>
      <c r="P326" s="1230"/>
      <c r="Q326" s="1230"/>
      <c r="R326" s="1230"/>
      <c r="S326" s="1230"/>
      <c r="T326" s="1230"/>
      <c r="U326" s="1230"/>
      <c r="V326" s="1230"/>
      <c r="W326" s="1230"/>
      <c r="X326" s="1230"/>
      <c r="Y326" s="1230"/>
      <c r="Z326" s="1230"/>
      <c r="AA326" s="1230"/>
      <c r="AB326" s="1230"/>
      <c r="AC326" s="1230"/>
      <c r="AD326" s="1230"/>
      <c r="AE326" s="1230"/>
      <c r="AF326" s="1230"/>
      <c r="AG326" s="1230"/>
      <c r="AH326" s="1230"/>
      <c r="AI326" s="1230"/>
    </row>
    <row r="327">
      <c r="A327" s="1240"/>
      <c r="B327" s="1241"/>
      <c r="C327" s="1230"/>
      <c r="D327" s="1230"/>
      <c r="E327" s="1230"/>
      <c r="F327" s="1230"/>
      <c r="G327" s="1230"/>
      <c r="H327" s="1230"/>
      <c r="I327" s="1230"/>
      <c r="J327" s="1230"/>
      <c r="K327" s="1230"/>
      <c r="L327" s="1230"/>
      <c r="M327" s="1230"/>
      <c r="N327" s="1230"/>
      <c r="O327" s="1230"/>
      <c r="P327" s="1230"/>
      <c r="Q327" s="1230"/>
      <c r="R327" s="1230"/>
      <c r="S327" s="1230"/>
      <c r="T327" s="1230"/>
      <c r="U327" s="1230"/>
      <c r="V327" s="1230"/>
      <c r="W327" s="1230"/>
      <c r="X327" s="1230"/>
      <c r="Y327" s="1230"/>
      <c r="Z327" s="1230"/>
      <c r="AA327" s="1230"/>
      <c r="AB327" s="1230"/>
      <c r="AC327" s="1230"/>
      <c r="AD327" s="1230"/>
      <c r="AE327" s="1230"/>
      <c r="AF327" s="1230"/>
      <c r="AG327" s="1230"/>
      <c r="AH327" s="1230"/>
      <c r="AI327" s="1230"/>
    </row>
    <row r="328">
      <c r="A328" s="1240"/>
      <c r="B328" s="1241"/>
      <c r="C328" s="1230"/>
      <c r="D328" s="1230"/>
      <c r="E328" s="1230"/>
      <c r="F328" s="1230"/>
      <c r="G328" s="1230"/>
      <c r="H328" s="1230"/>
      <c r="I328" s="1230"/>
      <c r="J328" s="1230"/>
      <c r="K328" s="1230"/>
      <c r="L328" s="1230"/>
      <c r="M328" s="1230"/>
      <c r="N328" s="1230"/>
      <c r="O328" s="1230"/>
      <c r="P328" s="1230"/>
      <c r="Q328" s="1230"/>
      <c r="R328" s="1230"/>
      <c r="S328" s="1230"/>
      <c r="T328" s="1230"/>
      <c r="U328" s="1230"/>
      <c r="V328" s="1230"/>
      <c r="W328" s="1230"/>
      <c r="X328" s="1230"/>
      <c r="Y328" s="1230"/>
      <c r="Z328" s="1230"/>
      <c r="AA328" s="1230"/>
      <c r="AB328" s="1230"/>
      <c r="AC328" s="1230"/>
      <c r="AD328" s="1230"/>
      <c r="AE328" s="1230"/>
      <c r="AF328" s="1230"/>
      <c r="AG328" s="1230"/>
      <c r="AH328" s="1230"/>
      <c r="AI328" s="1230"/>
    </row>
    <row r="329">
      <c r="A329" s="1240"/>
      <c r="B329" s="1241"/>
      <c r="C329" s="1230"/>
      <c r="D329" s="1230"/>
      <c r="E329" s="1230"/>
      <c r="F329" s="1230"/>
      <c r="G329" s="1230"/>
      <c r="H329" s="1230"/>
      <c r="I329" s="1230"/>
      <c r="J329" s="1230"/>
      <c r="K329" s="1230"/>
      <c r="L329" s="1230"/>
      <c r="M329" s="1230"/>
      <c r="N329" s="1230"/>
      <c r="O329" s="1230"/>
      <c r="P329" s="1230"/>
      <c r="Q329" s="1230"/>
      <c r="R329" s="1230"/>
      <c r="S329" s="1230"/>
      <c r="T329" s="1230"/>
      <c r="U329" s="1230"/>
      <c r="V329" s="1230"/>
      <c r="W329" s="1230"/>
      <c r="X329" s="1230"/>
      <c r="Y329" s="1230"/>
      <c r="Z329" s="1230"/>
      <c r="AA329" s="1230"/>
      <c r="AB329" s="1230"/>
      <c r="AC329" s="1230"/>
      <c r="AD329" s="1230"/>
      <c r="AE329" s="1230"/>
      <c r="AF329" s="1230"/>
      <c r="AG329" s="1230"/>
      <c r="AH329" s="1230"/>
      <c r="AI329" s="1230"/>
    </row>
    <row r="330">
      <c r="A330" s="1240"/>
      <c r="B330" s="1241"/>
      <c r="C330" s="1230"/>
      <c r="D330" s="1230"/>
      <c r="E330" s="1230"/>
      <c r="F330" s="1230"/>
      <c r="G330" s="1230"/>
      <c r="H330" s="1230"/>
      <c r="I330" s="1230"/>
      <c r="J330" s="1230"/>
      <c r="K330" s="1230"/>
      <c r="L330" s="1230"/>
      <c r="M330" s="1230"/>
      <c r="N330" s="1230"/>
      <c r="O330" s="1230"/>
      <c r="P330" s="1230"/>
      <c r="Q330" s="1230"/>
      <c r="R330" s="1230"/>
      <c r="S330" s="1230"/>
      <c r="T330" s="1230"/>
      <c r="U330" s="1230"/>
      <c r="V330" s="1230"/>
      <c r="W330" s="1230"/>
      <c r="X330" s="1230"/>
      <c r="Y330" s="1230"/>
      <c r="Z330" s="1230"/>
      <c r="AA330" s="1230"/>
      <c r="AB330" s="1230"/>
      <c r="AC330" s="1230"/>
      <c r="AD330" s="1230"/>
      <c r="AE330" s="1230"/>
      <c r="AF330" s="1230"/>
      <c r="AG330" s="1230"/>
      <c r="AH330" s="1230"/>
      <c r="AI330" s="1230"/>
    </row>
    <row r="331">
      <c r="A331" s="1240"/>
      <c r="B331" s="1241"/>
      <c r="C331" s="1230"/>
      <c r="D331" s="1230"/>
      <c r="E331" s="1230"/>
      <c r="F331" s="1230"/>
      <c r="G331" s="1230"/>
      <c r="H331" s="1230"/>
      <c r="I331" s="1230"/>
      <c r="J331" s="1230"/>
      <c r="K331" s="1230"/>
      <c r="L331" s="1230"/>
      <c r="M331" s="1230"/>
      <c r="N331" s="1230"/>
      <c r="O331" s="1230"/>
      <c r="P331" s="1230"/>
      <c r="Q331" s="1230"/>
      <c r="R331" s="1230"/>
      <c r="S331" s="1230"/>
      <c r="T331" s="1230"/>
      <c r="U331" s="1230"/>
      <c r="V331" s="1230"/>
      <c r="W331" s="1230"/>
      <c r="X331" s="1230"/>
      <c r="Y331" s="1230"/>
      <c r="Z331" s="1230"/>
      <c r="AA331" s="1230"/>
      <c r="AB331" s="1230"/>
      <c r="AC331" s="1230"/>
      <c r="AD331" s="1230"/>
      <c r="AE331" s="1230"/>
      <c r="AF331" s="1230"/>
      <c r="AG331" s="1230"/>
      <c r="AH331" s="1230"/>
      <c r="AI331" s="1230"/>
    </row>
    <row r="332">
      <c r="A332" s="1240"/>
      <c r="B332" s="1241"/>
      <c r="C332" s="1230"/>
      <c r="D332" s="1230"/>
      <c r="E332" s="1230"/>
      <c r="F332" s="1230"/>
      <c r="G332" s="1230"/>
      <c r="H332" s="1230"/>
      <c r="I332" s="1230"/>
      <c r="J332" s="1230"/>
      <c r="K332" s="1230"/>
      <c r="L332" s="1230"/>
      <c r="M332" s="1230"/>
      <c r="N332" s="1230"/>
      <c r="O332" s="1230"/>
      <c r="P332" s="1230"/>
      <c r="Q332" s="1230"/>
      <c r="R332" s="1230"/>
      <c r="S332" s="1230"/>
      <c r="T332" s="1230"/>
      <c r="U332" s="1230"/>
      <c r="V332" s="1230"/>
      <c r="W332" s="1230"/>
      <c r="X332" s="1230"/>
      <c r="Y332" s="1230"/>
      <c r="Z332" s="1230"/>
      <c r="AA332" s="1230"/>
      <c r="AB332" s="1230"/>
      <c r="AC332" s="1230"/>
      <c r="AD332" s="1230"/>
      <c r="AE332" s="1230"/>
      <c r="AF332" s="1230"/>
      <c r="AG332" s="1230"/>
      <c r="AH332" s="1230"/>
      <c r="AI332" s="1230"/>
    </row>
    <row r="333">
      <c r="A333" s="1240"/>
      <c r="B333" s="1241"/>
      <c r="C333" s="1230"/>
      <c r="D333" s="1230"/>
      <c r="E333" s="1230"/>
      <c r="F333" s="1230"/>
      <c r="G333" s="1230"/>
      <c r="H333" s="1230"/>
      <c r="I333" s="1230"/>
      <c r="J333" s="1230"/>
      <c r="K333" s="1230"/>
      <c r="L333" s="1230"/>
      <c r="M333" s="1230"/>
      <c r="N333" s="1230"/>
      <c r="O333" s="1230"/>
      <c r="P333" s="1230"/>
      <c r="Q333" s="1230"/>
      <c r="R333" s="1230"/>
      <c r="S333" s="1230"/>
      <c r="T333" s="1230"/>
      <c r="U333" s="1230"/>
      <c r="V333" s="1230"/>
      <c r="W333" s="1230"/>
      <c r="X333" s="1230"/>
      <c r="Y333" s="1230"/>
      <c r="Z333" s="1230"/>
      <c r="AA333" s="1230"/>
      <c r="AB333" s="1230"/>
      <c r="AC333" s="1230"/>
      <c r="AD333" s="1230"/>
      <c r="AE333" s="1230"/>
      <c r="AF333" s="1230"/>
      <c r="AG333" s="1230"/>
      <c r="AH333" s="1230"/>
      <c r="AI333" s="1230"/>
    </row>
    <row r="334">
      <c r="A334" s="1240"/>
      <c r="B334" s="1241"/>
      <c r="C334" s="1230"/>
      <c r="D334" s="1230"/>
      <c r="E334" s="1230"/>
      <c r="F334" s="1230"/>
      <c r="G334" s="1230"/>
      <c r="H334" s="1230"/>
      <c r="I334" s="1230"/>
      <c r="J334" s="1230"/>
      <c r="K334" s="1230"/>
      <c r="L334" s="1230"/>
      <c r="M334" s="1230"/>
      <c r="N334" s="1230"/>
      <c r="O334" s="1230"/>
      <c r="P334" s="1230"/>
      <c r="Q334" s="1230"/>
      <c r="R334" s="1230"/>
      <c r="S334" s="1230"/>
      <c r="T334" s="1230"/>
      <c r="U334" s="1230"/>
      <c r="V334" s="1230"/>
      <c r="W334" s="1230"/>
      <c r="X334" s="1230"/>
      <c r="Y334" s="1230"/>
      <c r="Z334" s="1230"/>
      <c r="AA334" s="1230"/>
      <c r="AB334" s="1230"/>
      <c r="AC334" s="1230"/>
      <c r="AD334" s="1230"/>
      <c r="AE334" s="1230"/>
      <c r="AF334" s="1230"/>
      <c r="AG334" s="1230"/>
      <c r="AH334" s="1230"/>
      <c r="AI334" s="1230"/>
    </row>
    <row r="335">
      <c r="A335" s="1240"/>
      <c r="B335" s="1241"/>
      <c r="C335" s="1230"/>
      <c r="D335" s="1230"/>
      <c r="E335" s="1230"/>
      <c r="F335" s="1230"/>
      <c r="G335" s="1230"/>
      <c r="H335" s="1230"/>
      <c r="I335" s="1230"/>
      <c r="J335" s="1230"/>
      <c r="K335" s="1230"/>
      <c r="L335" s="1230"/>
      <c r="M335" s="1230"/>
      <c r="N335" s="1230"/>
      <c r="O335" s="1230"/>
      <c r="P335" s="1230"/>
      <c r="Q335" s="1230"/>
      <c r="R335" s="1230"/>
      <c r="S335" s="1230"/>
      <c r="T335" s="1230"/>
      <c r="U335" s="1230"/>
      <c r="V335" s="1230"/>
      <c r="W335" s="1230"/>
      <c r="X335" s="1230"/>
      <c r="Y335" s="1230"/>
      <c r="Z335" s="1230"/>
      <c r="AA335" s="1230"/>
      <c r="AB335" s="1230"/>
      <c r="AC335" s="1230"/>
      <c r="AD335" s="1230"/>
      <c r="AE335" s="1230"/>
      <c r="AF335" s="1230"/>
      <c r="AG335" s="1230"/>
      <c r="AH335" s="1230"/>
      <c r="AI335" s="1230"/>
    </row>
    <row r="336">
      <c r="A336" s="1240"/>
      <c r="B336" s="1241"/>
      <c r="C336" s="1230"/>
      <c r="D336" s="1230"/>
      <c r="E336" s="1230"/>
      <c r="F336" s="1230"/>
      <c r="G336" s="1230"/>
      <c r="H336" s="1230"/>
      <c r="I336" s="1230"/>
      <c r="J336" s="1230"/>
      <c r="K336" s="1230"/>
      <c r="L336" s="1230"/>
      <c r="M336" s="1230"/>
      <c r="N336" s="1230"/>
      <c r="O336" s="1230"/>
      <c r="P336" s="1230"/>
      <c r="Q336" s="1230"/>
      <c r="R336" s="1230"/>
      <c r="S336" s="1230"/>
      <c r="T336" s="1230"/>
      <c r="U336" s="1230"/>
      <c r="V336" s="1230"/>
      <c r="W336" s="1230"/>
      <c r="X336" s="1230"/>
      <c r="Y336" s="1230"/>
      <c r="Z336" s="1230"/>
      <c r="AA336" s="1230"/>
      <c r="AB336" s="1230"/>
      <c r="AC336" s="1230"/>
      <c r="AD336" s="1230"/>
      <c r="AE336" s="1230"/>
      <c r="AF336" s="1230"/>
      <c r="AG336" s="1230"/>
      <c r="AH336" s="1230"/>
      <c r="AI336" s="1230"/>
    </row>
    <row r="337">
      <c r="A337" s="1240"/>
      <c r="B337" s="1241"/>
      <c r="C337" s="1230"/>
      <c r="D337" s="1230"/>
      <c r="E337" s="1230"/>
      <c r="F337" s="1230"/>
      <c r="G337" s="1230"/>
      <c r="H337" s="1230"/>
      <c r="I337" s="1230"/>
      <c r="J337" s="1230"/>
      <c r="K337" s="1230"/>
      <c r="L337" s="1230"/>
      <c r="M337" s="1230"/>
      <c r="N337" s="1230"/>
      <c r="O337" s="1230"/>
      <c r="P337" s="1230"/>
      <c r="Q337" s="1230"/>
      <c r="R337" s="1230"/>
      <c r="S337" s="1230"/>
      <c r="T337" s="1230"/>
      <c r="U337" s="1230"/>
      <c r="V337" s="1230"/>
      <c r="W337" s="1230"/>
      <c r="X337" s="1230"/>
      <c r="Y337" s="1230"/>
      <c r="Z337" s="1230"/>
      <c r="AA337" s="1230"/>
      <c r="AB337" s="1230"/>
      <c r="AC337" s="1230"/>
      <c r="AD337" s="1230"/>
      <c r="AE337" s="1230"/>
      <c r="AF337" s="1230"/>
      <c r="AG337" s="1230"/>
      <c r="AH337" s="1230"/>
      <c r="AI337" s="1230"/>
    </row>
    <row r="338">
      <c r="A338" s="1240"/>
      <c r="B338" s="1241"/>
      <c r="C338" s="1230"/>
      <c r="D338" s="1230"/>
      <c r="E338" s="1230"/>
      <c r="F338" s="1230"/>
      <c r="G338" s="1230"/>
      <c r="H338" s="1230"/>
      <c r="I338" s="1230"/>
      <c r="J338" s="1230"/>
      <c r="K338" s="1230"/>
      <c r="L338" s="1230"/>
      <c r="M338" s="1230"/>
      <c r="N338" s="1230"/>
      <c r="O338" s="1230"/>
      <c r="P338" s="1230"/>
      <c r="Q338" s="1230"/>
      <c r="R338" s="1230"/>
      <c r="S338" s="1230"/>
      <c r="T338" s="1230"/>
      <c r="U338" s="1230"/>
      <c r="V338" s="1230"/>
      <c r="W338" s="1230"/>
      <c r="X338" s="1230"/>
      <c r="Y338" s="1230"/>
      <c r="Z338" s="1230"/>
      <c r="AA338" s="1230"/>
      <c r="AB338" s="1230"/>
      <c r="AC338" s="1230"/>
      <c r="AD338" s="1230"/>
      <c r="AE338" s="1230"/>
      <c r="AF338" s="1230"/>
      <c r="AG338" s="1230"/>
      <c r="AH338" s="1230"/>
      <c r="AI338" s="1230"/>
    </row>
    <row r="339">
      <c r="A339" s="1240"/>
      <c r="B339" s="1241"/>
      <c r="C339" s="1230"/>
      <c r="D339" s="1230"/>
      <c r="E339" s="1230"/>
      <c r="F339" s="1230"/>
      <c r="G339" s="1230"/>
      <c r="H339" s="1230"/>
      <c r="I339" s="1230"/>
      <c r="J339" s="1230"/>
      <c r="K339" s="1230"/>
      <c r="L339" s="1230"/>
      <c r="M339" s="1230"/>
      <c r="N339" s="1230"/>
      <c r="O339" s="1230"/>
      <c r="P339" s="1230"/>
      <c r="Q339" s="1230"/>
      <c r="R339" s="1230"/>
      <c r="S339" s="1230"/>
      <c r="T339" s="1230"/>
      <c r="U339" s="1230"/>
      <c r="V339" s="1230"/>
      <c r="W339" s="1230"/>
      <c r="X339" s="1230"/>
      <c r="Y339" s="1230"/>
      <c r="Z339" s="1230"/>
      <c r="AA339" s="1230"/>
      <c r="AB339" s="1230"/>
      <c r="AC339" s="1230"/>
      <c r="AD339" s="1230"/>
      <c r="AE339" s="1230"/>
      <c r="AF339" s="1230"/>
      <c r="AG339" s="1230"/>
      <c r="AH339" s="1230"/>
      <c r="AI339" s="1230"/>
    </row>
    <row r="340">
      <c r="A340" s="1240"/>
      <c r="B340" s="1241"/>
      <c r="C340" s="1230"/>
      <c r="D340" s="1230"/>
      <c r="E340" s="1230"/>
      <c r="F340" s="1230"/>
      <c r="G340" s="1230"/>
      <c r="H340" s="1230"/>
      <c r="I340" s="1230"/>
      <c r="J340" s="1230"/>
      <c r="K340" s="1230"/>
      <c r="L340" s="1230"/>
      <c r="M340" s="1230"/>
      <c r="N340" s="1230"/>
      <c r="O340" s="1230"/>
      <c r="P340" s="1230"/>
      <c r="Q340" s="1230"/>
      <c r="R340" s="1230"/>
      <c r="S340" s="1230"/>
      <c r="T340" s="1230"/>
      <c r="U340" s="1230"/>
      <c r="V340" s="1230"/>
      <c r="W340" s="1230"/>
      <c r="X340" s="1230"/>
      <c r="Y340" s="1230"/>
      <c r="Z340" s="1230"/>
      <c r="AA340" s="1230"/>
      <c r="AB340" s="1230"/>
      <c r="AC340" s="1230"/>
      <c r="AD340" s="1230"/>
      <c r="AE340" s="1230"/>
      <c r="AF340" s="1230"/>
      <c r="AG340" s="1230"/>
      <c r="AH340" s="1230"/>
      <c r="AI340" s="1230"/>
    </row>
    <row r="341">
      <c r="A341" s="1240"/>
      <c r="B341" s="1241"/>
      <c r="C341" s="1230"/>
      <c r="D341" s="1230"/>
      <c r="E341" s="1230"/>
      <c r="F341" s="1230"/>
      <c r="G341" s="1230"/>
      <c r="H341" s="1230"/>
      <c r="I341" s="1230"/>
      <c r="J341" s="1230"/>
      <c r="K341" s="1230"/>
      <c r="L341" s="1230"/>
      <c r="M341" s="1230"/>
      <c r="N341" s="1230"/>
      <c r="O341" s="1230"/>
      <c r="P341" s="1230"/>
      <c r="Q341" s="1230"/>
      <c r="R341" s="1230"/>
      <c r="S341" s="1230"/>
      <c r="T341" s="1230"/>
      <c r="U341" s="1230"/>
      <c r="V341" s="1230"/>
      <c r="W341" s="1230"/>
      <c r="X341" s="1230"/>
      <c r="Y341" s="1230"/>
      <c r="Z341" s="1230"/>
      <c r="AA341" s="1230"/>
      <c r="AB341" s="1230"/>
      <c r="AC341" s="1230"/>
      <c r="AD341" s="1230"/>
      <c r="AE341" s="1230"/>
      <c r="AF341" s="1230"/>
      <c r="AG341" s="1230"/>
      <c r="AH341" s="1230"/>
      <c r="AI341" s="1230"/>
    </row>
    <row r="342">
      <c r="A342" s="1240"/>
      <c r="B342" s="1241"/>
      <c r="C342" s="1230"/>
      <c r="D342" s="1230"/>
      <c r="E342" s="1230"/>
      <c r="F342" s="1230"/>
      <c r="G342" s="1230"/>
      <c r="H342" s="1230"/>
      <c r="I342" s="1230"/>
      <c r="J342" s="1230"/>
      <c r="K342" s="1230"/>
      <c r="L342" s="1230"/>
      <c r="M342" s="1230"/>
      <c r="N342" s="1230"/>
      <c r="O342" s="1230"/>
      <c r="P342" s="1230"/>
      <c r="Q342" s="1230"/>
      <c r="R342" s="1230"/>
      <c r="S342" s="1230"/>
      <c r="T342" s="1230"/>
      <c r="U342" s="1230"/>
      <c r="V342" s="1230"/>
      <c r="W342" s="1230"/>
      <c r="X342" s="1230"/>
      <c r="Y342" s="1230"/>
      <c r="Z342" s="1230"/>
      <c r="AA342" s="1230"/>
      <c r="AB342" s="1230"/>
      <c r="AC342" s="1230"/>
      <c r="AD342" s="1230"/>
      <c r="AE342" s="1230"/>
      <c r="AF342" s="1230"/>
      <c r="AG342" s="1230"/>
      <c r="AH342" s="1230"/>
      <c r="AI342" s="1230"/>
    </row>
    <row r="343">
      <c r="A343" s="1240"/>
      <c r="B343" s="1241"/>
      <c r="C343" s="1230"/>
      <c r="D343" s="1230"/>
      <c r="E343" s="1230"/>
      <c r="F343" s="1230"/>
      <c r="G343" s="1230"/>
      <c r="H343" s="1230"/>
      <c r="I343" s="1230"/>
      <c r="J343" s="1230"/>
      <c r="K343" s="1230"/>
      <c r="L343" s="1230"/>
      <c r="M343" s="1230"/>
      <c r="N343" s="1230"/>
      <c r="O343" s="1230"/>
      <c r="P343" s="1230"/>
      <c r="Q343" s="1230"/>
      <c r="R343" s="1230"/>
      <c r="S343" s="1230"/>
      <c r="T343" s="1230"/>
      <c r="U343" s="1230"/>
      <c r="V343" s="1230"/>
      <c r="W343" s="1230"/>
      <c r="X343" s="1230"/>
      <c r="Y343" s="1230"/>
      <c r="Z343" s="1230"/>
      <c r="AA343" s="1230"/>
      <c r="AB343" s="1230"/>
      <c r="AC343" s="1230"/>
      <c r="AD343" s="1230"/>
      <c r="AE343" s="1230"/>
      <c r="AF343" s="1230"/>
      <c r="AG343" s="1230"/>
      <c r="AH343" s="1230"/>
      <c r="AI343" s="1230"/>
    </row>
    <row r="344">
      <c r="A344" s="1240"/>
      <c r="B344" s="1241"/>
      <c r="C344" s="1230"/>
      <c r="D344" s="1230"/>
      <c r="E344" s="1230"/>
      <c r="F344" s="1230"/>
      <c r="G344" s="1230"/>
      <c r="H344" s="1230"/>
      <c r="I344" s="1230"/>
      <c r="J344" s="1230"/>
      <c r="K344" s="1230"/>
      <c r="L344" s="1230"/>
      <c r="M344" s="1230"/>
      <c r="N344" s="1230"/>
      <c r="O344" s="1230"/>
      <c r="P344" s="1230"/>
      <c r="Q344" s="1230"/>
      <c r="R344" s="1230"/>
      <c r="S344" s="1230"/>
      <c r="T344" s="1230"/>
      <c r="U344" s="1230"/>
      <c r="V344" s="1230"/>
      <c r="W344" s="1230"/>
      <c r="X344" s="1230"/>
      <c r="Y344" s="1230"/>
      <c r="Z344" s="1230"/>
      <c r="AA344" s="1230"/>
      <c r="AB344" s="1230"/>
      <c r="AC344" s="1230"/>
      <c r="AD344" s="1230"/>
      <c r="AE344" s="1230"/>
      <c r="AF344" s="1230"/>
      <c r="AG344" s="1230"/>
      <c r="AH344" s="1230"/>
      <c r="AI344" s="1230"/>
    </row>
    <row r="345">
      <c r="A345" s="1240"/>
      <c r="B345" s="1241"/>
      <c r="C345" s="1230"/>
      <c r="D345" s="1230"/>
      <c r="E345" s="1230"/>
      <c r="F345" s="1230"/>
      <c r="G345" s="1230"/>
      <c r="H345" s="1230"/>
      <c r="I345" s="1230"/>
      <c r="J345" s="1230"/>
      <c r="K345" s="1230"/>
      <c r="L345" s="1230"/>
      <c r="M345" s="1230"/>
      <c r="N345" s="1230"/>
      <c r="O345" s="1230"/>
      <c r="P345" s="1230"/>
      <c r="Q345" s="1230"/>
      <c r="R345" s="1230"/>
      <c r="S345" s="1230"/>
      <c r="T345" s="1230"/>
      <c r="U345" s="1230"/>
      <c r="V345" s="1230"/>
      <c r="W345" s="1230"/>
      <c r="X345" s="1230"/>
      <c r="Y345" s="1230"/>
      <c r="Z345" s="1230"/>
      <c r="AA345" s="1230"/>
      <c r="AB345" s="1230"/>
      <c r="AC345" s="1230"/>
      <c r="AD345" s="1230"/>
      <c r="AE345" s="1230"/>
      <c r="AF345" s="1230"/>
      <c r="AG345" s="1230"/>
      <c r="AH345" s="1230"/>
      <c r="AI345" s="1230"/>
    </row>
    <row r="346">
      <c r="A346" s="1240"/>
      <c r="B346" s="1241"/>
      <c r="C346" s="1230"/>
      <c r="D346" s="1230"/>
      <c r="E346" s="1230"/>
      <c r="F346" s="1230"/>
      <c r="G346" s="1230"/>
      <c r="H346" s="1230"/>
      <c r="I346" s="1230"/>
      <c r="J346" s="1230"/>
      <c r="K346" s="1230"/>
      <c r="L346" s="1230"/>
      <c r="M346" s="1230"/>
      <c r="N346" s="1230"/>
      <c r="O346" s="1230"/>
      <c r="P346" s="1230"/>
      <c r="Q346" s="1230"/>
      <c r="R346" s="1230"/>
      <c r="S346" s="1230"/>
      <c r="T346" s="1230"/>
      <c r="U346" s="1230"/>
      <c r="V346" s="1230"/>
      <c r="W346" s="1230"/>
      <c r="X346" s="1230"/>
      <c r="Y346" s="1230"/>
      <c r="Z346" s="1230"/>
      <c r="AA346" s="1230"/>
      <c r="AB346" s="1230"/>
      <c r="AC346" s="1230"/>
      <c r="AD346" s="1230"/>
      <c r="AE346" s="1230"/>
      <c r="AF346" s="1230"/>
      <c r="AG346" s="1230"/>
      <c r="AH346" s="1230"/>
      <c r="AI346" s="1230"/>
    </row>
    <row r="347">
      <c r="A347" s="1240"/>
      <c r="B347" s="1241"/>
      <c r="C347" s="1230"/>
      <c r="D347" s="1230"/>
      <c r="E347" s="1230"/>
      <c r="F347" s="1230"/>
      <c r="G347" s="1230"/>
      <c r="H347" s="1230"/>
      <c r="I347" s="1230"/>
      <c r="J347" s="1230"/>
      <c r="K347" s="1230"/>
      <c r="L347" s="1230"/>
      <c r="M347" s="1230"/>
      <c r="N347" s="1230"/>
      <c r="O347" s="1230"/>
      <c r="P347" s="1230"/>
      <c r="Q347" s="1230"/>
      <c r="R347" s="1230"/>
      <c r="S347" s="1230"/>
      <c r="T347" s="1230"/>
      <c r="U347" s="1230"/>
      <c r="V347" s="1230"/>
      <c r="W347" s="1230"/>
      <c r="X347" s="1230"/>
      <c r="Y347" s="1230"/>
      <c r="Z347" s="1230"/>
      <c r="AA347" s="1230"/>
      <c r="AB347" s="1230"/>
      <c r="AC347" s="1230"/>
      <c r="AD347" s="1230"/>
      <c r="AE347" s="1230"/>
      <c r="AF347" s="1230"/>
      <c r="AG347" s="1230"/>
      <c r="AH347" s="1230"/>
      <c r="AI347" s="1230"/>
    </row>
    <row r="348">
      <c r="A348" s="1240"/>
      <c r="B348" s="1241"/>
      <c r="C348" s="1230"/>
      <c r="D348" s="1230"/>
      <c r="E348" s="1230"/>
      <c r="F348" s="1230"/>
      <c r="G348" s="1230"/>
      <c r="H348" s="1230"/>
      <c r="I348" s="1230"/>
      <c r="J348" s="1230"/>
      <c r="K348" s="1230"/>
      <c r="L348" s="1230"/>
      <c r="M348" s="1230"/>
      <c r="N348" s="1230"/>
      <c r="O348" s="1230"/>
      <c r="P348" s="1230"/>
      <c r="Q348" s="1230"/>
      <c r="R348" s="1230"/>
      <c r="S348" s="1230"/>
      <c r="T348" s="1230"/>
      <c r="U348" s="1230"/>
      <c r="V348" s="1230"/>
      <c r="W348" s="1230"/>
      <c r="X348" s="1230"/>
      <c r="Y348" s="1230"/>
      <c r="Z348" s="1230"/>
      <c r="AA348" s="1230"/>
      <c r="AB348" s="1230"/>
      <c r="AC348" s="1230"/>
      <c r="AD348" s="1230"/>
      <c r="AE348" s="1230"/>
      <c r="AF348" s="1230"/>
      <c r="AG348" s="1230"/>
      <c r="AH348" s="1230"/>
      <c r="AI348" s="1230"/>
    </row>
    <row r="349">
      <c r="A349" s="1240"/>
      <c r="B349" s="1241"/>
      <c r="C349" s="1230"/>
      <c r="D349" s="1230"/>
      <c r="E349" s="1230"/>
      <c r="F349" s="1230"/>
      <c r="G349" s="1230"/>
      <c r="H349" s="1230"/>
      <c r="I349" s="1230"/>
      <c r="J349" s="1230"/>
      <c r="K349" s="1230"/>
      <c r="L349" s="1230"/>
      <c r="M349" s="1230"/>
      <c r="N349" s="1230"/>
      <c r="O349" s="1230"/>
      <c r="P349" s="1230"/>
      <c r="Q349" s="1230"/>
      <c r="R349" s="1230"/>
      <c r="S349" s="1230"/>
      <c r="T349" s="1230"/>
      <c r="U349" s="1230"/>
      <c r="V349" s="1230"/>
      <c r="W349" s="1230"/>
      <c r="X349" s="1230"/>
      <c r="Y349" s="1230"/>
      <c r="Z349" s="1230"/>
      <c r="AA349" s="1230"/>
      <c r="AB349" s="1230"/>
      <c r="AC349" s="1230"/>
      <c r="AD349" s="1230"/>
      <c r="AE349" s="1230"/>
      <c r="AF349" s="1230"/>
      <c r="AG349" s="1230"/>
      <c r="AH349" s="1230"/>
      <c r="AI349" s="1230"/>
    </row>
    <row r="350">
      <c r="A350" s="1240"/>
      <c r="B350" s="1241"/>
      <c r="C350" s="1230"/>
      <c r="D350" s="1230"/>
      <c r="E350" s="1230"/>
      <c r="F350" s="1230"/>
      <c r="G350" s="1230"/>
      <c r="H350" s="1230"/>
      <c r="I350" s="1230"/>
      <c r="J350" s="1230"/>
      <c r="K350" s="1230"/>
      <c r="L350" s="1230"/>
      <c r="M350" s="1230"/>
      <c r="N350" s="1230"/>
      <c r="O350" s="1230"/>
      <c r="P350" s="1230"/>
      <c r="Q350" s="1230"/>
      <c r="R350" s="1230"/>
      <c r="S350" s="1230"/>
      <c r="T350" s="1230"/>
      <c r="U350" s="1230"/>
      <c r="V350" s="1230"/>
      <c r="W350" s="1230"/>
      <c r="X350" s="1230"/>
      <c r="Y350" s="1230"/>
      <c r="Z350" s="1230"/>
      <c r="AA350" s="1230"/>
      <c r="AB350" s="1230"/>
      <c r="AC350" s="1230"/>
      <c r="AD350" s="1230"/>
      <c r="AE350" s="1230"/>
      <c r="AF350" s="1230"/>
      <c r="AG350" s="1230"/>
      <c r="AH350" s="1230"/>
      <c r="AI350" s="1230"/>
    </row>
    <row r="351">
      <c r="A351" s="1240"/>
      <c r="B351" s="1241"/>
      <c r="C351" s="1230"/>
      <c r="D351" s="1230"/>
      <c r="E351" s="1230"/>
      <c r="F351" s="1230"/>
      <c r="G351" s="1230"/>
      <c r="H351" s="1230"/>
      <c r="I351" s="1230"/>
      <c r="J351" s="1230"/>
      <c r="K351" s="1230"/>
      <c r="L351" s="1230"/>
      <c r="M351" s="1230"/>
      <c r="N351" s="1230"/>
      <c r="O351" s="1230"/>
      <c r="P351" s="1230"/>
      <c r="Q351" s="1230"/>
      <c r="R351" s="1230"/>
      <c r="S351" s="1230"/>
      <c r="T351" s="1230"/>
      <c r="U351" s="1230"/>
      <c r="V351" s="1230"/>
      <c r="W351" s="1230"/>
      <c r="X351" s="1230"/>
      <c r="Y351" s="1230"/>
      <c r="Z351" s="1230"/>
      <c r="AA351" s="1230"/>
      <c r="AB351" s="1230"/>
      <c r="AC351" s="1230"/>
      <c r="AD351" s="1230"/>
      <c r="AE351" s="1230"/>
      <c r="AF351" s="1230"/>
      <c r="AG351" s="1230"/>
      <c r="AH351" s="1230"/>
      <c r="AI351" s="1230"/>
    </row>
    <row r="352">
      <c r="A352" s="1240"/>
      <c r="B352" s="1241"/>
      <c r="C352" s="1230"/>
      <c r="D352" s="1230"/>
      <c r="E352" s="1230"/>
      <c r="F352" s="1230"/>
      <c r="G352" s="1230"/>
      <c r="H352" s="1230"/>
      <c r="I352" s="1230"/>
      <c r="J352" s="1230"/>
      <c r="K352" s="1230"/>
      <c r="L352" s="1230"/>
      <c r="M352" s="1230"/>
      <c r="N352" s="1230"/>
      <c r="O352" s="1230"/>
      <c r="P352" s="1230"/>
      <c r="Q352" s="1230"/>
      <c r="R352" s="1230"/>
      <c r="S352" s="1230"/>
      <c r="T352" s="1230"/>
      <c r="U352" s="1230"/>
      <c r="V352" s="1230"/>
      <c r="W352" s="1230"/>
      <c r="X352" s="1230"/>
      <c r="Y352" s="1230"/>
      <c r="Z352" s="1230"/>
      <c r="AA352" s="1230"/>
      <c r="AB352" s="1230"/>
      <c r="AC352" s="1230"/>
      <c r="AD352" s="1230"/>
      <c r="AE352" s="1230"/>
      <c r="AF352" s="1230"/>
      <c r="AG352" s="1230"/>
      <c r="AH352" s="1230"/>
      <c r="AI352" s="1230"/>
    </row>
    <row r="353">
      <c r="A353" s="1240"/>
      <c r="B353" s="1241"/>
      <c r="C353" s="1230"/>
      <c r="D353" s="1230"/>
      <c r="E353" s="1230"/>
      <c r="F353" s="1230"/>
      <c r="G353" s="1230"/>
      <c r="H353" s="1230"/>
      <c r="I353" s="1230"/>
      <c r="J353" s="1230"/>
      <c r="K353" s="1230"/>
      <c r="L353" s="1230"/>
      <c r="M353" s="1230"/>
      <c r="N353" s="1230"/>
      <c r="O353" s="1230"/>
      <c r="P353" s="1230"/>
      <c r="Q353" s="1230"/>
      <c r="R353" s="1230"/>
      <c r="S353" s="1230"/>
      <c r="T353" s="1230"/>
      <c r="U353" s="1230"/>
      <c r="V353" s="1230"/>
      <c r="W353" s="1230"/>
      <c r="X353" s="1230"/>
      <c r="Y353" s="1230"/>
      <c r="Z353" s="1230"/>
      <c r="AA353" s="1230"/>
      <c r="AB353" s="1230"/>
      <c r="AC353" s="1230"/>
      <c r="AD353" s="1230"/>
      <c r="AE353" s="1230"/>
      <c r="AF353" s="1230"/>
      <c r="AG353" s="1230"/>
      <c r="AH353" s="1230"/>
      <c r="AI353" s="1230"/>
    </row>
    <row r="354">
      <c r="A354" s="1240"/>
      <c r="B354" s="1241"/>
      <c r="C354" s="1230"/>
      <c r="D354" s="1230"/>
      <c r="E354" s="1230"/>
      <c r="F354" s="1230"/>
      <c r="G354" s="1230"/>
      <c r="H354" s="1230"/>
      <c r="I354" s="1230"/>
      <c r="J354" s="1230"/>
      <c r="K354" s="1230"/>
      <c r="L354" s="1230"/>
      <c r="M354" s="1230"/>
      <c r="N354" s="1230"/>
      <c r="O354" s="1230"/>
      <c r="P354" s="1230"/>
      <c r="Q354" s="1230"/>
      <c r="R354" s="1230"/>
      <c r="S354" s="1230"/>
      <c r="T354" s="1230"/>
      <c r="U354" s="1230"/>
      <c r="V354" s="1230"/>
      <c r="W354" s="1230"/>
      <c r="X354" s="1230"/>
      <c r="Y354" s="1230"/>
      <c r="Z354" s="1230"/>
      <c r="AA354" s="1230"/>
      <c r="AB354" s="1230"/>
      <c r="AC354" s="1230"/>
      <c r="AD354" s="1230"/>
      <c r="AE354" s="1230"/>
      <c r="AF354" s="1230"/>
      <c r="AG354" s="1230"/>
      <c r="AH354" s="1230"/>
      <c r="AI354" s="1230"/>
    </row>
    <row r="355">
      <c r="A355" s="1240"/>
      <c r="B355" s="1241"/>
      <c r="C355" s="1230"/>
      <c r="D355" s="1230"/>
      <c r="E355" s="1230"/>
      <c r="F355" s="1230"/>
      <c r="G355" s="1230"/>
      <c r="H355" s="1230"/>
      <c r="I355" s="1230"/>
      <c r="J355" s="1230"/>
      <c r="K355" s="1230"/>
      <c r="L355" s="1230"/>
      <c r="M355" s="1230"/>
      <c r="N355" s="1230"/>
      <c r="O355" s="1230"/>
      <c r="P355" s="1230"/>
      <c r="Q355" s="1230"/>
      <c r="R355" s="1230"/>
      <c r="S355" s="1230"/>
      <c r="T355" s="1230"/>
      <c r="U355" s="1230"/>
      <c r="V355" s="1230"/>
      <c r="W355" s="1230"/>
      <c r="X355" s="1230"/>
      <c r="Y355" s="1230"/>
      <c r="Z355" s="1230"/>
      <c r="AA355" s="1230"/>
      <c r="AB355" s="1230"/>
      <c r="AC355" s="1230"/>
      <c r="AD355" s="1230"/>
      <c r="AE355" s="1230"/>
      <c r="AF355" s="1230"/>
      <c r="AG355" s="1230"/>
      <c r="AH355" s="1230"/>
      <c r="AI355" s="1230"/>
    </row>
    <row r="356">
      <c r="A356" s="1240"/>
      <c r="B356" s="1241"/>
      <c r="C356" s="1230"/>
      <c r="D356" s="1230"/>
      <c r="E356" s="1230"/>
      <c r="F356" s="1230"/>
      <c r="G356" s="1230"/>
      <c r="H356" s="1230"/>
      <c r="I356" s="1230"/>
      <c r="J356" s="1230"/>
      <c r="K356" s="1230"/>
      <c r="L356" s="1230"/>
      <c r="M356" s="1230"/>
      <c r="N356" s="1230"/>
      <c r="O356" s="1230"/>
      <c r="P356" s="1230"/>
      <c r="Q356" s="1230"/>
      <c r="R356" s="1230"/>
      <c r="S356" s="1230"/>
      <c r="T356" s="1230"/>
      <c r="U356" s="1230"/>
      <c r="V356" s="1230"/>
      <c r="W356" s="1230"/>
      <c r="X356" s="1230"/>
      <c r="Y356" s="1230"/>
      <c r="Z356" s="1230"/>
      <c r="AA356" s="1230"/>
      <c r="AB356" s="1230"/>
      <c r="AC356" s="1230"/>
      <c r="AD356" s="1230"/>
      <c r="AE356" s="1230"/>
      <c r="AF356" s="1230"/>
      <c r="AG356" s="1230"/>
      <c r="AH356" s="1230"/>
      <c r="AI356" s="1230"/>
    </row>
    <row r="357">
      <c r="A357" s="1240"/>
      <c r="B357" s="1241"/>
      <c r="C357" s="1230"/>
      <c r="D357" s="1230"/>
      <c r="E357" s="1230"/>
      <c r="F357" s="1230"/>
      <c r="G357" s="1230"/>
      <c r="H357" s="1230"/>
      <c r="I357" s="1230"/>
      <c r="J357" s="1230"/>
      <c r="K357" s="1230"/>
      <c r="L357" s="1230"/>
      <c r="M357" s="1230"/>
      <c r="N357" s="1230"/>
      <c r="O357" s="1230"/>
      <c r="P357" s="1230"/>
      <c r="Q357" s="1230"/>
      <c r="R357" s="1230"/>
      <c r="S357" s="1230"/>
      <c r="T357" s="1230"/>
      <c r="U357" s="1230"/>
      <c r="V357" s="1230"/>
      <c r="W357" s="1230"/>
      <c r="X357" s="1230"/>
      <c r="Y357" s="1230"/>
      <c r="Z357" s="1230"/>
      <c r="AA357" s="1230"/>
      <c r="AB357" s="1230"/>
      <c r="AC357" s="1230"/>
      <c r="AD357" s="1230"/>
      <c r="AE357" s="1230"/>
      <c r="AF357" s="1230"/>
      <c r="AG357" s="1230"/>
      <c r="AH357" s="1230"/>
      <c r="AI357" s="1230"/>
    </row>
    <row r="358">
      <c r="A358" s="1240"/>
      <c r="B358" s="1241"/>
      <c r="C358" s="1230"/>
      <c r="D358" s="1230"/>
      <c r="E358" s="1230"/>
      <c r="F358" s="1230"/>
      <c r="G358" s="1230"/>
      <c r="H358" s="1230"/>
      <c r="I358" s="1230"/>
      <c r="J358" s="1230"/>
      <c r="K358" s="1230"/>
      <c r="L358" s="1230"/>
      <c r="M358" s="1230"/>
      <c r="N358" s="1230"/>
      <c r="O358" s="1230"/>
      <c r="P358" s="1230"/>
      <c r="Q358" s="1230"/>
      <c r="R358" s="1230"/>
      <c r="S358" s="1230"/>
      <c r="T358" s="1230"/>
      <c r="U358" s="1230"/>
      <c r="V358" s="1230"/>
      <c r="W358" s="1230"/>
      <c r="X358" s="1230"/>
      <c r="Y358" s="1230"/>
      <c r="Z358" s="1230"/>
      <c r="AA358" s="1230"/>
      <c r="AB358" s="1230"/>
      <c r="AC358" s="1230"/>
      <c r="AD358" s="1230"/>
      <c r="AE358" s="1230"/>
      <c r="AF358" s="1230"/>
      <c r="AG358" s="1230"/>
      <c r="AH358" s="1230"/>
      <c r="AI358" s="1230"/>
    </row>
    <row r="359">
      <c r="A359" s="1240"/>
      <c r="B359" s="1241"/>
      <c r="C359" s="1230"/>
      <c r="D359" s="1230"/>
      <c r="E359" s="1230"/>
      <c r="F359" s="1230"/>
      <c r="G359" s="1230"/>
      <c r="H359" s="1230"/>
      <c r="I359" s="1230"/>
      <c r="J359" s="1230"/>
      <c r="K359" s="1230"/>
      <c r="L359" s="1230"/>
      <c r="M359" s="1230"/>
      <c r="N359" s="1230"/>
      <c r="O359" s="1230"/>
      <c r="P359" s="1230"/>
      <c r="Q359" s="1230"/>
      <c r="R359" s="1230"/>
      <c r="S359" s="1230"/>
      <c r="T359" s="1230"/>
      <c r="U359" s="1230"/>
      <c r="V359" s="1230"/>
      <c r="W359" s="1230"/>
      <c r="X359" s="1230"/>
      <c r="Y359" s="1230"/>
      <c r="Z359" s="1230"/>
      <c r="AA359" s="1230"/>
      <c r="AB359" s="1230"/>
      <c r="AC359" s="1230"/>
      <c r="AD359" s="1230"/>
      <c r="AE359" s="1230"/>
      <c r="AF359" s="1230"/>
      <c r="AG359" s="1230"/>
      <c r="AH359" s="1230"/>
      <c r="AI359" s="1230"/>
    </row>
    <row r="360">
      <c r="A360" s="1240"/>
      <c r="B360" s="1241"/>
      <c r="C360" s="1230"/>
      <c r="D360" s="1230"/>
      <c r="E360" s="1230"/>
      <c r="F360" s="1230"/>
      <c r="G360" s="1230"/>
      <c r="H360" s="1230"/>
      <c r="I360" s="1230"/>
      <c r="J360" s="1230"/>
      <c r="K360" s="1230"/>
      <c r="L360" s="1230"/>
      <c r="M360" s="1230"/>
      <c r="N360" s="1230"/>
      <c r="O360" s="1230"/>
      <c r="P360" s="1230"/>
      <c r="Q360" s="1230"/>
      <c r="R360" s="1230"/>
      <c r="S360" s="1230"/>
      <c r="T360" s="1230"/>
      <c r="U360" s="1230"/>
      <c r="V360" s="1230"/>
      <c r="W360" s="1230"/>
      <c r="X360" s="1230"/>
      <c r="Y360" s="1230"/>
      <c r="Z360" s="1230"/>
      <c r="AA360" s="1230"/>
      <c r="AB360" s="1230"/>
      <c r="AC360" s="1230"/>
      <c r="AD360" s="1230"/>
      <c r="AE360" s="1230"/>
      <c r="AF360" s="1230"/>
      <c r="AG360" s="1230"/>
      <c r="AH360" s="1230"/>
      <c r="AI360" s="1230"/>
    </row>
    <row r="361">
      <c r="A361" s="1240"/>
      <c r="B361" s="1241"/>
      <c r="C361" s="1230"/>
      <c r="D361" s="1230"/>
      <c r="E361" s="1230"/>
      <c r="F361" s="1230"/>
      <c r="G361" s="1230"/>
      <c r="H361" s="1230"/>
      <c r="I361" s="1230"/>
      <c r="J361" s="1230"/>
      <c r="K361" s="1230"/>
      <c r="L361" s="1230"/>
      <c r="M361" s="1230"/>
      <c r="N361" s="1230"/>
      <c r="O361" s="1230"/>
      <c r="P361" s="1230"/>
      <c r="Q361" s="1230"/>
      <c r="R361" s="1230"/>
      <c r="S361" s="1230"/>
      <c r="T361" s="1230"/>
      <c r="U361" s="1230"/>
      <c r="V361" s="1230"/>
      <c r="W361" s="1230"/>
      <c r="X361" s="1230"/>
      <c r="Y361" s="1230"/>
      <c r="Z361" s="1230"/>
      <c r="AA361" s="1230"/>
      <c r="AB361" s="1230"/>
      <c r="AC361" s="1230"/>
      <c r="AD361" s="1230"/>
      <c r="AE361" s="1230"/>
      <c r="AF361" s="1230"/>
      <c r="AG361" s="1230"/>
      <c r="AH361" s="1230"/>
      <c r="AI361" s="1230"/>
    </row>
    <row r="362">
      <c r="A362" s="1240"/>
      <c r="B362" s="1241"/>
      <c r="C362" s="1230"/>
      <c r="D362" s="1230"/>
      <c r="E362" s="1230"/>
      <c r="F362" s="1230"/>
      <c r="G362" s="1230"/>
      <c r="H362" s="1230"/>
      <c r="I362" s="1230"/>
      <c r="J362" s="1230"/>
      <c r="K362" s="1230"/>
      <c r="L362" s="1230"/>
      <c r="M362" s="1230"/>
      <c r="N362" s="1230"/>
      <c r="O362" s="1230"/>
      <c r="P362" s="1230"/>
      <c r="Q362" s="1230"/>
      <c r="R362" s="1230"/>
      <c r="S362" s="1230"/>
      <c r="T362" s="1230"/>
      <c r="U362" s="1230"/>
      <c r="V362" s="1230"/>
      <c r="W362" s="1230"/>
      <c r="X362" s="1230"/>
      <c r="Y362" s="1230"/>
      <c r="Z362" s="1230"/>
      <c r="AA362" s="1230"/>
      <c r="AB362" s="1230"/>
      <c r="AC362" s="1230"/>
      <c r="AD362" s="1230"/>
      <c r="AE362" s="1230"/>
      <c r="AF362" s="1230"/>
      <c r="AG362" s="1230"/>
      <c r="AH362" s="1230"/>
      <c r="AI362" s="1230"/>
    </row>
    <row r="363">
      <c r="A363" s="1240"/>
      <c r="B363" s="1241"/>
      <c r="C363" s="1230"/>
      <c r="D363" s="1230"/>
      <c r="E363" s="1230"/>
      <c r="F363" s="1230"/>
      <c r="G363" s="1230"/>
      <c r="H363" s="1230"/>
      <c r="I363" s="1230"/>
      <c r="J363" s="1230"/>
      <c r="K363" s="1230"/>
      <c r="L363" s="1230"/>
      <c r="M363" s="1230"/>
      <c r="N363" s="1230"/>
      <c r="O363" s="1230"/>
      <c r="P363" s="1230"/>
      <c r="Q363" s="1230"/>
      <c r="R363" s="1230"/>
      <c r="S363" s="1230"/>
      <c r="T363" s="1230"/>
      <c r="U363" s="1230"/>
      <c r="V363" s="1230"/>
      <c r="W363" s="1230"/>
      <c r="X363" s="1230"/>
      <c r="Y363" s="1230"/>
      <c r="Z363" s="1230"/>
      <c r="AA363" s="1230"/>
      <c r="AB363" s="1230"/>
      <c r="AC363" s="1230"/>
      <c r="AD363" s="1230"/>
      <c r="AE363" s="1230"/>
      <c r="AF363" s="1230"/>
      <c r="AG363" s="1230"/>
      <c r="AH363" s="1230"/>
      <c r="AI363" s="1230"/>
    </row>
    <row r="364">
      <c r="A364" s="1240"/>
      <c r="B364" s="1241"/>
      <c r="C364" s="1230"/>
      <c r="D364" s="1230"/>
      <c r="E364" s="1230"/>
      <c r="F364" s="1230"/>
      <c r="G364" s="1230"/>
      <c r="H364" s="1230"/>
      <c r="I364" s="1230"/>
      <c r="J364" s="1230"/>
      <c r="K364" s="1230"/>
      <c r="L364" s="1230"/>
      <c r="M364" s="1230"/>
      <c r="N364" s="1230"/>
      <c r="O364" s="1230"/>
      <c r="P364" s="1230"/>
      <c r="Q364" s="1230"/>
      <c r="R364" s="1230"/>
      <c r="S364" s="1230"/>
      <c r="T364" s="1230"/>
      <c r="U364" s="1230"/>
      <c r="V364" s="1230"/>
      <c r="W364" s="1230"/>
      <c r="X364" s="1230"/>
      <c r="Y364" s="1230"/>
      <c r="Z364" s="1230"/>
      <c r="AA364" s="1230"/>
      <c r="AB364" s="1230"/>
      <c r="AC364" s="1230"/>
      <c r="AD364" s="1230"/>
      <c r="AE364" s="1230"/>
      <c r="AF364" s="1230"/>
      <c r="AG364" s="1230"/>
      <c r="AH364" s="1230"/>
      <c r="AI364" s="1230"/>
    </row>
    <row r="365">
      <c r="A365" s="1240"/>
      <c r="B365" s="1241"/>
      <c r="C365" s="1230"/>
      <c r="D365" s="1230"/>
      <c r="E365" s="1230"/>
      <c r="F365" s="1230"/>
      <c r="G365" s="1230"/>
      <c r="H365" s="1230"/>
      <c r="I365" s="1230"/>
      <c r="J365" s="1230"/>
      <c r="K365" s="1230"/>
      <c r="L365" s="1230"/>
      <c r="M365" s="1230"/>
      <c r="N365" s="1230"/>
      <c r="O365" s="1230"/>
      <c r="P365" s="1230"/>
      <c r="Q365" s="1230"/>
      <c r="R365" s="1230"/>
      <c r="S365" s="1230"/>
      <c r="T365" s="1230"/>
      <c r="U365" s="1230"/>
      <c r="V365" s="1230"/>
      <c r="W365" s="1230"/>
      <c r="X365" s="1230"/>
      <c r="Y365" s="1230"/>
      <c r="Z365" s="1230"/>
      <c r="AA365" s="1230"/>
      <c r="AB365" s="1230"/>
      <c r="AC365" s="1230"/>
      <c r="AD365" s="1230"/>
      <c r="AE365" s="1230"/>
      <c r="AF365" s="1230"/>
      <c r="AG365" s="1230"/>
      <c r="AH365" s="1230"/>
      <c r="AI365" s="1230"/>
    </row>
    <row r="366">
      <c r="A366" s="1240"/>
      <c r="B366" s="1241"/>
      <c r="C366" s="1230"/>
      <c r="D366" s="1230"/>
      <c r="E366" s="1230"/>
      <c r="F366" s="1230"/>
      <c r="G366" s="1230"/>
      <c r="H366" s="1230"/>
      <c r="I366" s="1230"/>
      <c r="J366" s="1230"/>
      <c r="K366" s="1230"/>
      <c r="L366" s="1230"/>
      <c r="M366" s="1230"/>
      <c r="N366" s="1230"/>
      <c r="O366" s="1230"/>
      <c r="P366" s="1230"/>
      <c r="Q366" s="1230"/>
      <c r="R366" s="1230"/>
      <c r="S366" s="1230"/>
      <c r="T366" s="1230"/>
      <c r="U366" s="1230"/>
      <c r="V366" s="1230"/>
      <c r="W366" s="1230"/>
      <c r="X366" s="1230"/>
      <c r="Y366" s="1230"/>
      <c r="Z366" s="1230"/>
      <c r="AA366" s="1230"/>
      <c r="AB366" s="1230"/>
      <c r="AC366" s="1230"/>
      <c r="AD366" s="1230"/>
      <c r="AE366" s="1230"/>
      <c r="AF366" s="1230"/>
      <c r="AG366" s="1230"/>
      <c r="AH366" s="1230"/>
      <c r="AI366" s="1230"/>
    </row>
    <row r="367">
      <c r="A367" s="1240"/>
      <c r="B367" s="1241"/>
      <c r="C367" s="1230"/>
      <c r="D367" s="1230"/>
      <c r="E367" s="1230"/>
      <c r="F367" s="1230"/>
      <c r="G367" s="1230"/>
      <c r="H367" s="1230"/>
      <c r="I367" s="1230"/>
      <c r="J367" s="1230"/>
      <c r="K367" s="1230"/>
      <c r="L367" s="1230"/>
      <c r="M367" s="1230"/>
      <c r="N367" s="1230"/>
      <c r="O367" s="1230"/>
      <c r="P367" s="1230"/>
      <c r="Q367" s="1230"/>
      <c r="R367" s="1230"/>
      <c r="S367" s="1230"/>
      <c r="T367" s="1230"/>
      <c r="U367" s="1230"/>
      <c r="V367" s="1230"/>
      <c r="W367" s="1230"/>
      <c r="X367" s="1230"/>
      <c r="Y367" s="1230"/>
      <c r="Z367" s="1230"/>
      <c r="AA367" s="1230"/>
      <c r="AB367" s="1230"/>
      <c r="AC367" s="1230"/>
      <c r="AD367" s="1230"/>
      <c r="AE367" s="1230"/>
      <c r="AF367" s="1230"/>
      <c r="AG367" s="1230"/>
      <c r="AH367" s="1230"/>
      <c r="AI367" s="1230"/>
    </row>
    <row r="368">
      <c r="A368" s="1240"/>
      <c r="B368" s="1241"/>
      <c r="C368" s="1230"/>
      <c r="D368" s="1230"/>
      <c r="E368" s="1230"/>
      <c r="F368" s="1230"/>
      <c r="G368" s="1230"/>
      <c r="H368" s="1230"/>
      <c r="I368" s="1230"/>
      <c r="J368" s="1230"/>
      <c r="K368" s="1230"/>
      <c r="L368" s="1230"/>
      <c r="M368" s="1230"/>
      <c r="N368" s="1230"/>
      <c r="O368" s="1230"/>
      <c r="P368" s="1230"/>
      <c r="Q368" s="1230"/>
      <c r="R368" s="1230"/>
      <c r="S368" s="1230"/>
      <c r="T368" s="1230"/>
      <c r="U368" s="1230"/>
      <c r="V368" s="1230"/>
      <c r="W368" s="1230"/>
      <c r="X368" s="1230"/>
      <c r="Y368" s="1230"/>
      <c r="Z368" s="1230"/>
      <c r="AA368" s="1230"/>
      <c r="AB368" s="1230"/>
      <c r="AC368" s="1230"/>
      <c r="AD368" s="1230"/>
      <c r="AE368" s="1230"/>
      <c r="AF368" s="1230"/>
      <c r="AG368" s="1230"/>
      <c r="AH368" s="1230"/>
      <c r="AI368" s="1230"/>
    </row>
    <row r="369">
      <c r="A369" s="1240"/>
      <c r="B369" s="1241"/>
      <c r="C369" s="1230"/>
      <c r="D369" s="1230"/>
      <c r="E369" s="1230"/>
      <c r="F369" s="1230"/>
      <c r="G369" s="1230"/>
      <c r="H369" s="1230"/>
      <c r="I369" s="1230"/>
      <c r="J369" s="1230"/>
      <c r="K369" s="1230"/>
      <c r="L369" s="1230"/>
      <c r="M369" s="1230"/>
      <c r="N369" s="1230"/>
      <c r="O369" s="1230"/>
      <c r="P369" s="1230"/>
      <c r="Q369" s="1230"/>
      <c r="R369" s="1230"/>
      <c r="S369" s="1230"/>
      <c r="T369" s="1230"/>
      <c r="U369" s="1230"/>
      <c r="V369" s="1230"/>
      <c r="W369" s="1230"/>
      <c r="X369" s="1230"/>
      <c r="Y369" s="1230"/>
      <c r="Z369" s="1230"/>
      <c r="AA369" s="1230"/>
      <c r="AB369" s="1230"/>
      <c r="AC369" s="1230"/>
      <c r="AD369" s="1230"/>
      <c r="AE369" s="1230"/>
      <c r="AF369" s="1230"/>
      <c r="AG369" s="1230"/>
      <c r="AH369" s="1230"/>
      <c r="AI369" s="1230"/>
    </row>
    <row r="370">
      <c r="A370" s="1240"/>
      <c r="B370" s="1241"/>
      <c r="C370" s="1230"/>
      <c r="D370" s="1230"/>
      <c r="E370" s="1230"/>
      <c r="F370" s="1230"/>
      <c r="G370" s="1230"/>
      <c r="H370" s="1230"/>
      <c r="I370" s="1230"/>
      <c r="J370" s="1230"/>
      <c r="K370" s="1230"/>
      <c r="L370" s="1230"/>
      <c r="M370" s="1230"/>
      <c r="N370" s="1230"/>
      <c r="O370" s="1230"/>
      <c r="P370" s="1230"/>
      <c r="Q370" s="1230"/>
      <c r="R370" s="1230"/>
      <c r="S370" s="1230"/>
      <c r="T370" s="1230"/>
      <c r="U370" s="1230"/>
      <c r="V370" s="1230"/>
      <c r="W370" s="1230"/>
      <c r="X370" s="1230"/>
      <c r="Y370" s="1230"/>
      <c r="Z370" s="1230"/>
      <c r="AA370" s="1230"/>
      <c r="AB370" s="1230"/>
      <c r="AC370" s="1230"/>
      <c r="AD370" s="1230"/>
      <c r="AE370" s="1230"/>
      <c r="AF370" s="1230"/>
      <c r="AG370" s="1230"/>
      <c r="AH370" s="1230"/>
      <c r="AI370" s="1230"/>
    </row>
    <row r="371">
      <c r="A371" s="1240"/>
      <c r="B371" s="1241"/>
      <c r="C371" s="1230"/>
      <c r="D371" s="1230"/>
      <c r="E371" s="1230"/>
      <c r="F371" s="1230"/>
      <c r="G371" s="1230"/>
      <c r="H371" s="1230"/>
      <c r="I371" s="1230"/>
      <c r="J371" s="1230"/>
      <c r="K371" s="1230"/>
      <c r="L371" s="1230"/>
      <c r="M371" s="1230"/>
      <c r="N371" s="1230"/>
      <c r="O371" s="1230"/>
      <c r="P371" s="1230"/>
      <c r="Q371" s="1230"/>
      <c r="R371" s="1230"/>
      <c r="S371" s="1230"/>
      <c r="T371" s="1230"/>
      <c r="U371" s="1230"/>
      <c r="V371" s="1230"/>
      <c r="W371" s="1230"/>
      <c r="X371" s="1230"/>
      <c r="Y371" s="1230"/>
      <c r="Z371" s="1230"/>
      <c r="AA371" s="1230"/>
      <c r="AB371" s="1230"/>
      <c r="AC371" s="1230"/>
      <c r="AD371" s="1230"/>
      <c r="AE371" s="1230"/>
      <c r="AF371" s="1230"/>
      <c r="AG371" s="1230"/>
      <c r="AH371" s="1230"/>
      <c r="AI371" s="1230"/>
    </row>
    <row r="372">
      <c r="A372" s="1240"/>
      <c r="B372" s="1241"/>
      <c r="C372" s="1230"/>
      <c r="D372" s="1230"/>
      <c r="E372" s="1230"/>
      <c r="F372" s="1230"/>
      <c r="G372" s="1230"/>
      <c r="H372" s="1230"/>
      <c r="I372" s="1230"/>
      <c r="J372" s="1230"/>
      <c r="K372" s="1230"/>
      <c r="L372" s="1230"/>
      <c r="M372" s="1230"/>
      <c r="N372" s="1230"/>
      <c r="O372" s="1230"/>
      <c r="P372" s="1230"/>
      <c r="Q372" s="1230"/>
      <c r="R372" s="1230"/>
      <c r="S372" s="1230"/>
      <c r="T372" s="1230"/>
      <c r="U372" s="1230"/>
      <c r="V372" s="1230"/>
      <c r="W372" s="1230"/>
      <c r="X372" s="1230"/>
      <c r="Y372" s="1230"/>
      <c r="Z372" s="1230"/>
      <c r="AA372" s="1230"/>
      <c r="AB372" s="1230"/>
      <c r="AC372" s="1230"/>
      <c r="AD372" s="1230"/>
      <c r="AE372" s="1230"/>
      <c r="AF372" s="1230"/>
      <c r="AG372" s="1230"/>
      <c r="AH372" s="1230"/>
      <c r="AI372" s="1230"/>
    </row>
    <row r="373">
      <c r="A373" s="1240"/>
      <c r="B373" s="1241"/>
      <c r="C373" s="1230"/>
      <c r="D373" s="1230"/>
      <c r="E373" s="1230"/>
      <c r="F373" s="1230"/>
      <c r="G373" s="1230"/>
      <c r="H373" s="1230"/>
      <c r="I373" s="1230"/>
      <c r="J373" s="1230"/>
      <c r="K373" s="1230"/>
      <c r="L373" s="1230"/>
      <c r="M373" s="1230"/>
      <c r="N373" s="1230"/>
      <c r="O373" s="1230"/>
      <c r="P373" s="1230"/>
      <c r="Q373" s="1230"/>
      <c r="R373" s="1230"/>
      <c r="S373" s="1230"/>
      <c r="T373" s="1230"/>
      <c r="U373" s="1230"/>
      <c r="V373" s="1230"/>
      <c r="W373" s="1230"/>
      <c r="X373" s="1230"/>
      <c r="Y373" s="1230"/>
      <c r="Z373" s="1230"/>
      <c r="AA373" s="1230"/>
      <c r="AB373" s="1230"/>
      <c r="AC373" s="1230"/>
      <c r="AD373" s="1230"/>
      <c r="AE373" s="1230"/>
      <c r="AF373" s="1230"/>
      <c r="AG373" s="1230"/>
      <c r="AH373" s="1230"/>
      <c r="AI373" s="1230"/>
    </row>
    <row r="374">
      <c r="A374" s="1240"/>
      <c r="B374" s="1241"/>
      <c r="C374" s="1230"/>
      <c r="D374" s="1230"/>
      <c r="E374" s="1230"/>
      <c r="F374" s="1230"/>
      <c r="G374" s="1230"/>
      <c r="H374" s="1230"/>
      <c r="I374" s="1230"/>
      <c r="J374" s="1230"/>
      <c r="K374" s="1230"/>
      <c r="L374" s="1230"/>
      <c r="M374" s="1230"/>
      <c r="N374" s="1230"/>
      <c r="O374" s="1230"/>
      <c r="P374" s="1230"/>
      <c r="Q374" s="1230"/>
      <c r="R374" s="1230"/>
      <c r="S374" s="1230"/>
      <c r="T374" s="1230"/>
      <c r="U374" s="1230"/>
      <c r="V374" s="1230"/>
      <c r="W374" s="1230"/>
      <c r="X374" s="1230"/>
      <c r="Y374" s="1230"/>
      <c r="Z374" s="1230"/>
      <c r="AA374" s="1230"/>
      <c r="AB374" s="1230"/>
      <c r="AC374" s="1230"/>
      <c r="AD374" s="1230"/>
      <c r="AE374" s="1230"/>
      <c r="AF374" s="1230"/>
      <c r="AG374" s="1230"/>
      <c r="AH374" s="1230"/>
      <c r="AI374" s="1230"/>
    </row>
    <row r="375">
      <c r="A375" s="1240"/>
      <c r="B375" s="1241"/>
      <c r="C375" s="1230"/>
      <c r="D375" s="1230"/>
      <c r="E375" s="1230"/>
      <c r="F375" s="1230"/>
      <c r="G375" s="1230"/>
      <c r="H375" s="1230"/>
      <c r="I375" s="1230"/>
      <c r="J375" s="1230"/>
      <c r="K375" s="1230"/>
      <c r="L375" s="1230"/>
      <c r="M375" s="1230"/>
      <c r="N375" s="1230"/>
      <c r="O375" s="1230"/>
      <c r="P375" s="1230"/>
      <c r="Q375" s="1230"/>
      <c r="R375" s="1230"/>
      <c r="S375" s="1230"/>
      <c r="T375" s="1230"/>
      <c r="U375" s="1230"/>
      <c r="V375" s="1230"/>
      <c r="W375" s="1230"/>
      <c r="X375" s="1230"/>
      <c r="Y375" s="1230"/>
      <c r="Z375" s="1230"/>
      <c r="AA375" s="1230"/>
      <c r="AB375" s="1230"/>
      <c r="AC375" s="1230"/>
      <c r="AD375" s="1230"/>
      <c r="AE375" s="1230"/>
      <c r="AF375" s="1230"/>
      <c r="AG375" s="1230"/>
      <c r="AH375" s="1230"/>
      <c r="AI375" s="1230"/>
    </row>
    <row r="376">
      <c r="A376" s="1240"/>
      <c r="B376" s="1241"/>
      <c r="C376" s="1230"/>
      <c r="D376" s="1230"/>
      <c r="E376" s="1230"/>
      <c r="F376" s="1230"/>
      <c r="G376" s="1230"/>
      <c r="H376" s="1230"/>
      <c r="I376" s="1230"/>
      <c r="J376" s="1230"/>
      <c r="K376" s="1230"/>
      <c r="L376" s="1230"/>
      <c r="M376" s="1230"/>
      <c r="N376" s="1230"/>
      <c r="O376" s="1230"/>
      <c r="P376" s="1230"/>
      <c r="Q376" s="1230"/>
      <c r="R376" s="1230"/>
      <c r="S376" s="1230"/>
      <c r="T376" s="1230"/>
      <c r="U376" s="1230"/>
      <c r="V376" s="1230"/>
      <c r="W376" s="1230"/>
      <c r="X376" s="1230"/>
      <c r="Y376" s="1230"/>
      <c r="Z376" s="1230"/>
      <c r="AA376" s="1230"/>
      <c r="AB376" s="1230"/>
      <c r="AC376" s="1230"/>
      <c r="AD376" s="1230"/>
      <c r="AE376" s="1230"/>
      <c r="AF376" s="1230"/>
      <c r="AG376" s="1230"/>
      <c r="AH376" s="1230"/>
      <c r="AI376" s="1230"/>
    </row>
    <row r="377">
      <c r="A377" s="1240"/>
      <c r="B377" s="1241"/>
      <c r="C377" s="1230"/>
      <c r="D377" s="1230"/>
      <c r="E377" s="1230"/>
      <c r="F377" s="1230"/>
      <c r="G377" s="1230"/>
      <c r="H377" s="1230"/>
      <c r="I377" s="1230"/>
      <c r="J377" s="1230"/>
      <c r="K377" s="1230"/>
      <c r="L377" s="1230"/>
      <c r="M377" s="1230"/>
      <c r="N377" s="1230"/>
      <c r="O377" s="1230"/>
      <c r="P377" s="1230"/>
      <c r="Q377" s="1230"/>
      <c r="R377" s="1230"/>
      <c r="S377" s="1230"/>
      <c r="T377" s="1230"/>
      <c r="U377" s="1230"/>
      <c r="V377" s="1230"/>
      <c r="W377" s="1230"/>
      <c r="X377" s="1230"/>
      <c r="Y377" s="1230"/>
      <c r="Z377" s="1230"/>
      <c r="AA377" s="1230"/>
      <c r="AB377" s="1230"/>
      <c r="AC377" s="1230"/>
      <c r="AD377" s="1230"/>
      <c r="AE377" s="1230"/>
      <c r="AF377" s="1230"/>
      <c r="AG377" s="1230"/>
      <c r="AH377" s="1230"/>
      <c r="AI377" s="1230"/>
    </row>
    <row r="378">
      <c r="A378" s="1240"/>
      <c r="B378" s="1241"/>
      <c r="C378" s="1230"/>
      <c r="D378" s="1230"/>
      <c r="E378" s="1230"/>
      <c r="F378" s="1230"/>
      <c r="G378" s="1230"/>
      <c r="H378" s="1230"/>
      <c r="I378" s="1230"/>
      <c r="J378" s="1230"/>
      <c r="K378" s="1230"/>
      <c r="L378" s="1230"/>
      <c r="M378" s="1230"/>
      <c r="N378" s="1230"/>
      <c r="O378" s="1230"/>
      <c r="P378" s="1230"/>
      <c r="Q378" s="1230"/>
      <c r="R378" s="1230"/>
      <c r="S378" s="1230"/>
      <c r="T378" s="1230"/>
      <c r="U378" s="1230"/>
      <c r="V378" s="1230"/>
      <c r="W378" s="1230"/>
      <c r="X378" s="1230"/>
      <c r="Y378" s="1230"/>
      <c r="Z378" s="1230"/>
      <c r="AA378" s="1230"/>
      <c r="AB378" s="1230"/>
      <c r="AC378" s="1230"/>
      <c r="AD378" s="1230"/>
      <c r="AE378" s="1230"/>
      <c r="AF378" s="1230"/>
      <c r="AG378" s="1230"/>
      <c r="AH378" s="1230"/>
      <c r="AI378" s="1230"/>
    </row>
    <row r="379">
      <c r="A379" s="1240"/>
      <c r="B379" s="1241"/>
      <c r="C379" s="1230"/>
      <c r="D379" s="1230"/>
      <c r="E379" s="1230"/>
      <c r="F379" s="1230"/>
      <c r="G379" s="1230"/>
      <c r="H379" s="1230"/>
      <c r="I379" s="1230"/>
      <c r="J379" s="1230"/>
      <c r="K379" s="1230"/>
      <c r="L379" s="1230"/>
      <c r="M379" s="1230"/>
      <c r="N379" s="1230"/>
      <c r="O379" s="1230"/>
      <c r="P379" s="1230"/>
      <c r="Q379" s="1230"/>
      <c r="R379" s="1230"/>
      <c r="S379" s="1230"/>
      <c r="T379" s="1230"/>
      <c r="U379" s="1230"/>
      <c r="V379" s="1230"/>
      <c r="W379" s="1230"/>
      <c r="X379" s="1230"/>
      <c r="Y379" s="1230"/>
      <c r="Z379" s="1230"/>
      <c r="AA379" s="1230"/>
      <c r="AB379" s="1230"/>
      <c r="AC379" s="1230"/>
      <c r="AD379" s="1230"/>
      <c r="AE379" s="1230"/>
      <c r="AF379" s="1230"/>
      <c r="AG379" s="1230"/>
      <c r="AH379" s="1230"/>
      <c r="AI379" s="1230"/>
    </row>
    <row r="380">
      <c r="A380" s="1240"/>
      <c r="B380" s="1241"/>
      <c r="C380" s="1230"/>
      <c r="D380" s="1230"/>
      <c r="E380" s="1230"/>
      <c r="F380" s="1230"/>
      <c r="G380" s="1230"/>
      <c r="H380" s="1230"/>
      <c r="I380" s="1230"/>
      <c r="J380" s="1230"/>
      <c r="K380" s="1230"/>
      <c r="L380" s="1230"/>
      <c r="M380" s="1230"/>
      <c r="N380" s="1230"/>
      <c r="O380" s="1230"/>
      <c r="P380" s="1230"/>
      <c r="Q380" s="1230"/>
      <c r="R380" s="1230"/>
      <c r="S380" s="1230"/>
      <c r="T380" s="1230"/>
      <c r="U380" s="1230"/>
      <c r="V380" s="1230"/>
      <c r="W380" s="1230"/>
      <c r="X380" s="1230"/>
      <c r="Y380" s="1230"/>
      <c r="Z380" s="1230"/>
      <c r="AA380" s="1230"/>
      <c r="AB380" s="1230"/>
      <c r="AC380" s="1230"/>
      <c r="AD380" s="1230"/>
      <c r="AE380" s="1230"/>
      <c r="AF380" s="1230"/>
      <c r="AG380" s="1230"/>
      <c r="AH380" s="1230"/>
      <c r="AI380" s="1230"/>
    </row>
    <row r="381">
      <c r="A381" s="1240"/>
      <c r="B381" s="1241"/>
      <c r="C381" s="1230"/>
      <c r="D381" s="1230"/>
      <c r="E381" s="1230"/>
      <c r="F381" s="1230"/>
      <c r="G381" s="1230"/>
      <c r="H381" s="1230"/>
      <c r="I381" s="1230"/>
      <c r="J381" s="1230"/>
      <c r="K381" s="1230"/>
      <c r="L381" s="1230"/>
      <c r="M381" s="1230"/>
      <c r="N381" s="1230"/>
      <c r="O381" s="1230"/>
      <c r="P381" s="1230"/>
      <c r="Q381" s="1230"/>
      <c r="R381" s="1230"/>
      <c r="S381" s="1230"/>
      <c r="T381" s="1230"/>
      <c r="U381" s="1230"/>
      <c r="V381" s="1230"/>
      <c r="W381" s="1230"/>
      <c r="X381" s="1230"/>
      <c r="Y381" s="1230"/>
      <c r="Z381" s="1230"/>
      <c r="AA381" s="1230"/>
      <c r="AB381" s="1230"/>
      <c r="AC381" s="1230"/>
      <c r="AD381" s="1230"/>
      <c r="AE381" s="1230"/>
      <c r="AF381" s="1230"/>
      <c r="AG381" s="1230"/>
      <c r="AH381" s="1230"/>
      <c r="AI381" s="1230"/>
    </row>
    <row r="382">
      <c r="A382" s="1240"/>
      <c r="B382" s="1241"/>
      <c r="C382" s="1230"/>
      <c r="D382" s="1230"/>
      <c r="E382" s="1230"/>
      <c r="F382" s="1230"/>
      <c r="G382" s="1230"/>
      <c r="H382" s="1230"/>
      <c r="I382" s="1230"/>
      <c r="J382" s="1230"/>
      <c r="K382" s="1230"/>
      <c r="L382" s="1230"/>
      <c r="M382" s="1230"/>
      <c r="N382" s="1230"/>
      <c r="O382" s="1230"/>
      <c r="P382" s="1230"/>
      <c r="Q382" s="1230"/>
      <c r="R382" s="1230"/>
      <c r="S382" s="1230"/>
      <c r="T382" s="1230"/>
      <c r="U382" s="1230"/>
      <c r="V382" s="1230"/>
      <c r="W382" s="1230"/>
      <c r="X382" s="1230"/>
      <c r="Y382" s="1230"/>
      <c r="Z382" s="1230"/>
      <c r="AA382" s="1230"/>
      <c r="AB382" s="1230"/>
      <c r="AC382" s="1230"/>
      <c r="AD382" s="1230"/>
      <c r="AE382" s="1230"/>
      <c r="AF382" s="1230"/>
      <c r="AG382" s="1230"/>
      <c r="AH382" s="1230"/>
      <c r="AI382" s="1230"/>
    </row>
    <row r="383">
      <c r="A383" s="1240"/>
      <c r="B383" s="1241"/>
      <c r="C383" s="1230"/>
      <c r="D383" s="1230"/>
      <c r="E383" s="1230"/>
      <c r="F383" s="1230"/>
      <c r="G383" s="1230"/>
      <c r="H383" s="1230"/>
      <c r="I383" s="1230"/>
      <c r="J383" s="1230"/>
      <c r="K383" s="1230"/>
      <c r="L383" s="1230"/>
      <c r="M383" s="1230"/>
      <c r="N383" s="1230"/>
      <c r="O383" s="1230"/>
      <c r="P383" s="1230"/>
      <c r="Q383" s="1230"/>
      <c r="R383" s="1230"/>
      <c r="S383" s="1230"/>
      <c r="T383" s="1230"/>
      <c r="U383" s="1230"/>
      <c r="V383" s="1230"/>
      <c r="W383" s="1230"/>
      <c r="X383" s="1230"/>
      <c r="Y383" s="1230"/>
      <c r="Z383" s="1230"/>
      <c r="AA383" s="1230"/>
      <c r="AB383" s="1230"/>
      <c r="AC383" s="1230"/>
      <c r="AD383" s="1230"/>
      <c r="AE383" s="1230"/>
      <c r="AF383" s="1230"/>
      <c r="AG383" s="1230"/>
      <c r="AH383" s="1230"/>
      <c r="AI383" s="1230"/>
    </row>
    <row r="384">
      <c r="A384" s="1240"/>
      <c r="B384" s="1241"/>
      <c r="C384" s="1230"/>
      <c r="D384" s="1230"/>
      <c r="E384" s="1230"/>
      <c r="F384" s="1230"/>
      <c r="G384" s="1230"/>
      <c r="H384" s="1230"/>
      <c r="I384" s="1230"/>
      <c r="J384" s="1230"/>
      <c r="K384" s="1230"/>
      <c r="L384" s="1230"/>
      <c r="M384" s="1230"/>
      <c r="N384" s="1230"/>
      <c r="O384" s="1230"/>
      <c r="P384" s="1230"/>
      <c r="Q384" s="1230"/>
      <c r="R384" s="1230"/>
      <c r="S384" s="1230"/>
      <c r="T384" s="1230"/>
      <c r="U384" s="1230"/>
      <c r="V384" s="1230"/>
      <c r="W384" s="1230"/>
      <c r="X384" s="1230"/>
      <c r="Y384" s="1230"/>
      <c r="Z384" s="1230"/>
      <c r="AA384" s="1230"/>
      <c r="AB384" s="1230"/>
      <c r="AC384" s="1230"/>
      <c r="AD384" s="1230"/>
      <c r="AE384" s="1230"/>
      <c r="AF384" s="1230"/>
      <c r="AG384" s="1230"/>
      <c r="AH384" s="1230"/>
      <c r="AI384" s="1230"/>
    </row>
    <row r="385">
      <c r="A385" s="1240"/>
      <c r="B385" s="1241"/>
      <c r="C385" s="1230"/>
      <c r="D385" s="1230"/>
      <c r="E385" s="1230"/>
      <c r="F385" s="1230"/>
      <c r="G385" s="1230"/>
      <c r="H385" s="1230"/>
      <c r="I385" s="1230"/>
      <c r="J385" s="1230"/>
      <c r="K385" s="1230"/>
      <c r="L385" s="1230"/>
      <c r="M385" s="1230"/>
      <c r="N385" s="1230"/>
      <c r="O385" s="1230"/>
      <c r="P385" s="1230"/>
      <c r="Q385" s="1230"/>
      <c r="R385" s="1230"/>
      <c r="S385" s="1230"/>
      <c r="T385" s="1230"/>
      <c r="U385" s="1230"/>
      <c r="V385" s="1230"/>
      <c r="W385" s="1230"/>
      <c r="X385" s="1230"/>
      <c r="Y385" s="1230"/>
      <c r="Z385" s="1230"/>
      <c r="AA385" s="1230"/>
      <c r="AB385" s="1230"/>
      <c r="AC385" s="1230"/>
      <c r="AD385" s="1230"/>
      <c r="AE385" s="1230"/>
      <c r="AF385" s="1230"/>
      <c r="AG385" s="1230"/>
      <c r="AH385" s="1230"/>
      <c r="AI385" s="1230"/>
    </row>
    <row r="386">
      <c r="A386" s="1240"/>
      <c r="B386" s="1241"/>
      <c r="C386" s="1230"/>
      <c r="D386" s="1230"/>
      <c r="E386" s="1230"/>
      <c r="F386" s="1230"/>
      <c r="G386" s="1230"/>
      <c r="H386" s="1230"/>
      <c r="I386" s="1230"/>
      <c r="J386" s="1230"/>
      <c r="K386" s="1230"/>
      <c r="L386" s="1230"/>
      <c r="M386" s="1230"/>
      <c r="N386" s="1230"/>
      <c r="O386" s="1230"/>
      <c r="P386" s="1230"/>
      <c r="Q386" s="1230"/>
      <c r="R386" s="1230"/>
      <c r="S386" s="1230"/>
      <c r="T386" s="1230"/>
      <c r="U386" s="1230"/>
      <c r="V386" s="1230"/>
      <c r="W386" s="1230"/>
      <c r="X386" s="1230"/>
      <c r="Y386" s="1230"/>
      <c r="Z386" s="1230"/>
      <c r="AA386" s="1230"/>
      <c r="AB386" s="1230"/>
      <c r="AC386" s="1230"/>
      <c r="AD386" s="1230"/>
      <c r="AE386" s="1230"/>
      <c r="AF386" s="1230"/>
      <c r="AG386" s="1230"/>
      <c r="AH386" s="1230"/>
      <c r="AI386" s="1230"/>
    </row>
    <row r="387">
      <c r="A387" s="1240"/>
      <c r="B387" s="1241"/>
      <c r="C387" s="1230"/>
      <c r="D387" s="1230"/>
      <c r="E387" s="1230"/>
      <c r="F387" s="1230"/>
      <c r="G387" s="1230"/>
      <c r="H387" s="1230"/>
      <c r="I387" s="1230"/>
      <c r="J387" s="1230"/>
      <c r="K387" s="1230"/>
      <c r="L387" s="1230"/>
      <c r="M387" s="1230"/>
      <c r="N387" s="1230"/>
      <c r="O387" s="1230"/>
      <c r="P387" s="1230"/>
      <c r="Q387" s="1230"/>
      <c r="R387" s="1230"/>
      <c r="S387" s="1230"/>
      <c r="T387" s="1230"/>
      <c r="U387" s="1230"/>
      <c r="V387" s="1230"/>
      <c r="W387" s="1230"/>
      <c r="X387" s="1230"/>
      <c r="Y387" s="1230"/>
      <c r="Z387" s="1230"/>
      <c r="AA387" s="1230"/>
      <c r="AB387" s="1230"/>
      <c r="AC387" s="1230"/>
      <c r="AD387" s="1230"/>
      <c r="AE387" s="1230"/>
      <c r="AF387" s="1230"/>
      <c r="AG387" s="1230"/>
      <c r="AH387" s="1230"/>
      <c r="AI387" s="1230"/>
    </row>
    <row r="388">
      <c r="A388" s="1240"/>
      <c r="B388" s="1241"/>
      <c r="C388" s="1230"/>
      <c r="D388" s="1230"/>
      <c r="E388" s="1230"/>
      <c r="F388" s="1230"/>
      <c r="G388" s="1230"/>
      <c r="H388" s="1230"/>
      <c r="I388" s="1230"/>
      <c r="J388" s="1230"/>
      <c r="K388" s="1230"/>
      <c r="L388" s="1230"/>
      <c r="M388" s="1230"/>
      <c r="N388" s="1230"/>
      <c r="O388" s="1230"/>
      <c r="P388" s="1230"/>
      <c r="Q388" s="1230"/>
      <c r="R388" s="1230"/>
      <c r="S388" s="1230"/>
      <c r="T388" s="1230"/>
      <c r="U388" s="1230"/>
      <c r="V388" s="1230"/>
      <c r="W388" s="1230"/>
      <c r="X388" s="1230"/>
      <c r="Y388" s="1230"/>
      <c r="Z388" s="1230"/>
      <c r="AA388" s="1230"/>
      <c r="AB388" s="1230"/>
      <c r="AC388" s="1230"/>
      <c r="AD388" s="1230"/>
      <c r="AE388" s="1230"/>
      <c r="AF388" s="1230"/>
      <c r="AG388" s="1230"/>
      <c r="AH388" s="1230"/>
      <c r="AI388" s="1230"/>
    </row>
    <row r="389">
      <c r="A389" s="1240"/>
      <c r="B389" s="1241"/>
      <c r="C389" s="1230"/>
      <c r="D389" s="1230"/>
      <c r="E389" s="1230"/>
      <c r="F389" s="1230"/>
      <c r="G389" s="1230"/>
      <c r="H389" s="1230"/>
      <c r="I389" s="1230"/>
      <c r="J389" s="1230"/>
      <c r="K389" s="1230"/>
      <c r="L389" s="1230"/>
      <c r="M389" s="1230"/>
      <c r="N389" s="1230"/>
      <c r="O389" s="1230"/>
      <c r="P389" s="1230"/>
      <c r="Q389" s="1230"/>
      <c r="R389" s="1230"/>
      <c r="S389" s="1230"/>
      <c r="T389" s="1230"/>
      <c r="U389" s="1230"/>
      <c r="V389" s="1230"/>
      <c r="W389" s="1230"/>
      <c r="X389" s="1230"/>
      <c r="Y389" s="1230"/>
      <c r="Z389" s="1230"/>
      <c r="AA389" s="1230"/>
      <c r="AB389" s="1230"/>
      <c r="AC389" s="1230"/>
      <c r="AD389" s="1230"/>
      <c r="AE389" s="1230"/>
      <c r="AF389" s="1230"/>
      <c r="AG389" s="1230"/>
      <c r="AH389" s="1230"/>
      <c r="AI389" s="1230"/>
    </row>
    <row r="390">
      <c r="A390" s="1240"/>
      <c r="B390" s="1241"/>
      <c r="C390" s="1230"/>
      <c r="D390" s="1230"/>
      <c r="E390" s="1230"/>
      <c r="F390" s="1230"/>
      <c r="G390" s="1230"/>
      <c r="H390" s="1230"/>
      <c r="I390" s="1230"/>
      <c r="J390" s="1230"/>
      <c r="K390" s="1230"/>
      <c r="L390" s="1230"/>
      <c r="M390" s="1230"/>
      <c r="N390" s="1230"/>
      <c r="O390" s="1230"/>
      <c r="P390" s="1230"/>
      <c r="Q390" s="1230"/>
      <c r="R390" s="1230"/>
      <c r="S390" s="1230"/>
      <c r="T390" s="1230"/>
      <c r="U390" s="1230"/>
      <c r="V390" s="1230"/>
      <c r="W390" s="1230"/>
      <c r="X390" s="1230"/>
      <c r="Y390" s="1230"/>
      <c r="Z390" s="1230"/>
      <c r="AA390" s="1230"/>
      <c r="AB390" s="1230"/>
      <c r="AC390" s="1230"/>
      <c r="AD390" s="1230"/>
      <c r="AE390" s="1230"/>
      <c r="AF390" s="1230"/>
      <c r="AG390" s="1230"/>
      <c r="AH390" s="1230"/>
      <c r="AI390" s="1230"/>
    </row>
    <row r="391">
      <c r="A391" s="1240"/>
      <c r="B391" s="1241"/>
      <c r="C391" s="1230"/>
      <c r="D391" s="1230"/>
      <c r="E391" s="1230"/>
      <c r="F391" s="1230"/>
      <c r="G391" s="1230"/>
      <c r="H391" s="1230"/>
      <c r="I391" s="1230"/>
      <c r="J391" s="1230"/>
      <c r="K391" s="1230"/>
      <c r="L391" s="1230"/>
      <c r="M391" s="1230"/>
      <c r="N391" s="1230"/>
      <c r="O391" s="1230"/>
      <c r="P391" s="1230"/>
      <c r="Q391" s="1230"/>
      <c r="R391" s="1230"/>
      <c r="S391" s="1230"/>
      <c r="T391" s="1230"/>
      <c r="U391" s="1230"/>
      <c r="V391" s="1230"/>
      <c r="W391" s="1230"/>
      <c r="X391" s="1230"/>
      <c r="Y391" s="1230"/>
      <c r="Z391" s="1230"/>
      <c r="AA391" s="1230"/>
      <c r="AB391" s="1230"/>
      <c r="AC391" s="1230"/>
      <c r="AD391" s="1230"/>
      <c r="AE391" s="1230"/>
      <c r="AF391" s="1230"/>
      <c r="AG391" s="1230"/>
      <c r="AH391" s="1230"/>
      <c r="AI391" s="1230"/>
    </row>
    <row r="392">
      <c r="A392" s="1240"/>
      <c r="B392" s="1241"/>
      <c r="C392" s="1230"/>
      <c r="D392" s="1230"/>
      <c r="E392" s="1230"/>
      <c r="F392" s="1230"/>
      <c r="G392" s="1230"/>
      <c r="H392" s="1230"/>
      <c r="I392" s="1230"/>
      <c r="J392" s="1230"/>
      <c r="K392" s="1230"/>
      <c r="L392" s="1230"/>
      <c r="M392" s="1230"/>
      <c r="N392" s="1230"/>
      <c r="O392" s="1230"/>
      <c r="P392" s="1230"/>
      <c r="Q392" s="1230"/>
      <c r="R392" s="1230"/>
      <c r="S392" s="1230"/>
      <c r="T392" s="1230"/>
      <c r="U392" s="1230"/>
      <c r="V392" s="1230"/>
      <c r="W392" s="1230"/>
      <c r="X392" s="1230"/>
      <c r="Y392" s="1230"/>
      <c r="Z392" s="1230"/>
      <c r="AA392" s="1230"/>
      <c r="AB392" s="1230"/>
      <c r="AC392" s="1230"/>
      <c r="AD392" s="1230"/>
      <c r="AE392" s="1230"/>
      <c r="AF392" s="1230"/>
      <c r="AG392" s="1230"/>
      <c r="AH392" s="1230"/>
      <c r="AI392" s="1230"/>
    </row>
    <row r="393">
      <c r="A393" s="1240"/>
      <c r="B393" s="1241"/>
      <c r="C393" s="1230"/>
      <c r="D393" s="1230"/>
      <c r="E393" s="1230"/>
      <c r="F393" s="1230"/>
      <c r="G393" s="1230"/>
      <c r="H393" s="1230"/>
      <c r="I393" s="1230"/>
      <c r="J393" s="1230"/>
      <c r="K393" s="1230"/>
      <c r="L393" s="1230"/>
      <c r="M393" s="1230"/>
      <c r="N393" s="1230"/>
      <c r="O393" s="1230"/>
      <c r="P393" s="1230"/>
      <c r="Q393" s="1230"/>
      <c r="R393" s="1230"/>
      <c r="S393" s="1230"/>
      <c r="T393" s="1230"/>
      <c r="U393" s="1230"/>
      <c r="V393" s="1230"/>
      <c r="W393" s="1230"/>
      <c r="X393" s="1230"/>
      <c r="Y393" s="1230"/>
      <c r="Z393" s="1230"/>
      <c r="AA393" s="1230"/>
      <c r="AB393" s="1230"/>
      <c r="AC393" s="1230"/>
      <c r="AD393" s="1230"/>
      <c r="AE393" s="1230"/>
      <c r="AF393" s="1230"/>
      <c r="AG393" s="1230"/>
      <c r="AH393" s="1230"/>
      <c r="AI393" s="1230"/>
    </row>
    <row r="394">
      <c r="A394" s="1240"/>
      <c r="B394" s="1241"/>
      <c r="C394" s="1230"/>
      <c r="D394" s="1230"/>
      <c r="E394" s="1230"/>
      <c r="F394" s="1230"/>
      <c r="G394" s="1230"/>
      <c r="H394" s="1230"/>
      <c r="I394" s="1230"/>
      <c r="J394" s="1230"/>
      <c r="K394" s="1230"/>
      <c r="L394" s="1230"/>
      <c r="M394" s="1230"/>
      <c r="N394" s="1230"/>
      <c r="O394" s="1230"/>
      <c r="P394" s="1230"/>
      <c r="Q394" s="1230"/>
      <c r="R394" s="1230"/>
      <c r="S394" s="1230"/>
      <c r="T394" s="1230"/>
      <c r="U394" s="1230"/>
      <c r="V394" s="1230"/>
      <c r="W394" s="1230"/>
      <c r="X394" s="1230"/>
      <c r="Y394" s="1230"/>
      <c r="Z394" s="1230"/>
      <c r="AA394" s="1230"/>
      <c r="AB394" s="1230"/>
      <c r="AC394" s="1230"/>
      <c r="AD394" s="1230"/>
      <c r="AE394" s="1230"/>
      <c r="AF394" s="1230"/>
      <c r="AG394" s="1230"/>
      <c r="AH394" s="1230"/>
      <c r="AI394" s="1230"/>
    </row>
    <row r="395">
      <c r="A395" s="1240"/>
      <c r="B395" s="1241"/>
      <c r="C395" s="1230"/>
      <c r="D395" s="1230"/>
      <c r="E395" s="1230"/>
      <c r="F395" s="1230"/>
      <c r="G395" s="1230"/>
      <c r="H395" s="1230"/>
      <c r="I395" s="1230"/>
      <c r="J395" s="1230"/>
      <c r="K395" s="1230"/>
      <c r="L395" s="1230"/>
      <c r="M395" s="1230"/>
      <c r="N395" s="1230"/>
      <c r="O395" s="1230"/>
      <c r="P395" s="1230"/>
      <c r="Q395" s="1230"/>
      <c r="R395" s="1230"/>
      <c r="S395" s="1230"/>
      <c r="T395" s="1230"/>
      <c r="U395" s="1230"/>
      <c r="V395" s="1230"/>
      <c r="W395" s="1230"/>
      <c r="X395" s="1230"/>
      <c r="Y395" s="1230"/>
      <c r="Z395" s="1230"/>
      <c r="AA395" s="1230"/>
      <c r="AB395" s="1230"/>
      <c r="AC395" s="1230"/>
      <c r="AD395" s="1230"/>
      <c r="AE395" s="1230"/>
      <c r="AF395" s="1230"/>
      <c r="AG395" s="1230"/>
      <c r="AH395" s="1230"/>
      <c r="AI395" s="1230"/>
    </row>
    <row r="396">
      <c r="A396" s="1240"/>
      <c r="B396" s="1241"/>
      <c r="C396" s="1230"/>
      <c r="D396" s="1230"/>
      <c r="E396" s="1230"/>
      <c r="F396" s="1230"/>
      <c r="G396" s="1230"/>
      <c r="H396" s="1230"/>
      <c r="I396" s="1230"/>
      <c r="J396" s="1230"/>
      <c r="K396" s="1230"/>
      <c r="L396" s="1230"/>
      <c r="M396" s="1230"/>
      <c r="N396" s="1230"/>
      <c r="O396" s="1230"/>
      <c r="P396" s="1230"/>
      <c r="Q396" s="1230"/>
      <c r="R396" s="1230"/>
      <c r="S396" s="1230"/>
      <c r="T396" s="1230"/>
      <c r="U396" s="1230"/>
      <c r="V396" s="1230"/>
      <c r="W396" s="1230"/>
      <c r="X396" s="1230"/>
      <c r="Y396" s="1230"/>
      <c r="Z396" s="1230"/>
      <c r="AA396" s="1230"/>
      <c r="AB396" s="1230"/>
      <c r="AC396" s="1230"/>
      <c r="AD396" s="1230"/>
      <c r="AE396" s="1230"/>
      <c r="AF396" s="1230"/>
      <c r="AG396" s="1230"/>
      <c r="AH396" s="1230"/>
      <c r="AI396" s="1230"/>
    </row>
    <row r="397">
      <c r="A397" s="1240"/>
      <c r="B397" s="1241"/>
      <c r="C397" s="1230"/>
      <c r="D397" s="1230"/>
      <c r="E397" s="1230"/>
      <c r="F397" s="1230"/>
      <c r="G397" s="1230"/>
      <c r="H397" s="1230"/>
      <c r="I397" s="1230"/>
      <c r="J397" s="1230"/>
      <c r="K397" s="1230"/>
      <c r="L397" s="1230"/>
      <c r="M397" s="1230"/>
      <c r="N397" s="1230"/>
      <c r="O397" s="1230"/>
      <c r="P397" s="1230"/>
      <c r="Q397" s="1230"/>
      <c r="R397" s="1230"/>
      <c r="S397" s="1230"/>
      <c r="T397" s="1230"/>
      <c r="U397" s="1230"/>
      <c r="V397" s="1230"/>
      <c r="W397" s="1230"/>
      <c r="X397" s="1230"/>
      <c r="Y397" s="1230"/>
      <c r="Z397" s="1230"/>
      <c r="AA397" s="1230"/>
      <c r="AB397" s="1230"/>
      <c r="AC397" s="1230"/>
      <c r="AD397" s="1230"/>
      <c r="AE397" s="1230"/>
      <c r="AF397" s="1230"/>
      <c r="AG397" s="1230"/>
      <c r="AH397" s="1230"/>
      <c r="AI397" s="1230"/>
    </row>
    <row r="398">
      <c r="A398" s="1240"/>
      <c r="B398" s="1241"/>
      <c r="C398" s="1230"/>
      <c r="D398" s="1230"/>
      <c r="E398" s="1230"/>
      <c r="F398" s="1230"/>
      <c r="G398" s="1230"/>
      <c r="H398" s="1230"/>
      <c r="I398" s="1230"/>
      <c r="J398" s="1230"/>
      <c r="K398" s="1230"/>
      <c r="L398" s="1230"/>
      <c r="M398" s="1230"/>
      <c r="N398" s="1230"/>
      <c r="O398" s="1230"/>
      <c r="P398" s="1230"/>
      <c r="Q398" s="1230"/>
      <c r="R398" s="1230"/>
      <c r="S398" s="1230"/>
      <c r="T398" s="1230"/>
      <c r="U398" s="1230"/>
      <c r="V398" s="1230"/>
      <c r="W398" s="1230"/>
      <c r="X398" s="1230"/>
      <c r="Y398" s="1230"/>
      <c r="Z398" s="1230"/>
      <c r="AA398" s="1230"/>
      <c r="AB398" s="1230"/>
      <c r="AC398" s="1230"/>
      <c r="AD398" s="1230"/>
      <c r="AE398" s="1230"/>
      <c r="AF398" s="1230"/>
      <c r="AG398" s="1230"/>
      <c r="AH398" s="1230"/>
      <c r="AI398" s="1230"/>
    </row>
    <row r="399">
      <c r="A399" s="1240"/>
      <c r="B399" s="1241"/>
      <c r="C399" s="1230"/>
      <c r="D399" s="1230"/>
      <c r="E399" s="1230"/>
      <c r="F399" s="1230"/>
      <c r="G399" s="1230"/>
      <c r="H399" s="1230"/>
      <c r="I399" s="1230"/>
      <c r="J399" s="1230"/>
      <c r="K399" s="1230"/>
      <c r="L399" s="1230"/>
      <c r="M399" s="1230"/>
      <c r="N399" s="1230"/>
      <c r="O399" s="1230"/>
      <c r="P399" s="1230"/>
      <c r="Q399" s="1230"/>
      <c r="R399" s="1230"/>
      <c r="S399" s="1230"/>
      <c r="T399" s="1230"/>
      <c r="U399" s="1230"/>
      <c r="V399" s="1230"/>
      <c r="W399" s="1230"/>
      <c r="X399" s="1230"/>
      <c r="Y399" s="1230"/>
      <c r="Z399" s="1230"/>
      <c r="AA399" s="1230"/>
      <c r="AB399" s="1230"/>
      <c r="AC399" s="1230"/>
      <c r="AD399" s="1230"/>
      <c r="AE399" s="1230"/>
      <c r="AF399" s="1230"/>
      <c r="AG399" s="1230"/>
      <c r="AH399" s="1230"/>
      <c r="AI399" s="1230"/>
    </row>
    <row r="400">
      <c r="A400" s="1240"/>
      <c r="B400" s="1241"/>
      <c r="C400" s="1230"/>
      <c r="D400" s="1230"/>
      <c r="E400" s="1230"/>
      <c r="F400" s="1230"/>
      <c r="G400" s="1230"/>
      <c r="H400" s="1230"/>
      <c r="I400" s="1230"/>
      <c r="J400" s="1230"/>
      <c r="K400" s="1230"/>
      <c r="L400" s="1230"/>
      <c r="M400" s="1230"/>
      <c r="N400" s="1230"/>
      <c r="O400" s="1230"/>
      <c r="P400" s="1230"/>
      <c r="Q400" s="1230"/>
      <c r="R400" s="1230"/>
      <c r="S400" s="1230"/>
      <c r="T400" s="1230"/>
      <c r="U400" s="1230"/>
      <c r="V400" s="1230"/>
      <c r="W400" s="1230"/>
      <c r="X400" s="1230"/>
      <c r="Y400" s="1230"/>
      <c r="Z400" s="1230"/>
      <c r="AA400" s="1230"/>
      <c r="AB400" s="1230"/>
      <c r="AC400" s="1230"/>
      <c r="AD400" s="1230"/>
      <c r="AE400" s="1230"/>
      <c r="AF400" s="1230"/>
      <c r="AG400" s="1230"/>
      <c r="AH400" s="1230"/>
      <c r="AI400" s="1230"/>
    </row>
    <row r="401">
      <c r="A401" s="1240"/>
      <c r="B401" s="1241"/>
      <c r="C401" s="1230"/>
      <c r="D401" s="1230"/>
      <c r="E401" s="1230"/>
      <c r="F401" s="1230"/>
      <c r="G401" s="1230"/>
      <c r="H401" s="1230"/>
      <c r="I401" s="1230"/>
      <c r="J401" s="1230"/>
      <c r="K401" s="1230"/>
      <c r="L401" s="1230"/>
      <c r="M401" s="1230"/>
      <c r="N401" s="1230"/>
      <c r="O401" s="1230"/>
      <c r="P401" s="1230"/>
      <c r="Q401" s="1230"/>
      <c r="R401" s="1230"/>
      <c r="S401" s="1230"/>
      <c r="T401" s="1230"/>
      <c r="U401" s="1230"/>
      <c r="V401" s="1230"/>
      <c r="W401" s="1230"/>
      <c r="X401" s="1230"/>
      <c r="Y401" s="1230"/>
      <c r="Z401" s="1230"/>
      <c r="AA401" s="1230"/>
      <c r="AB401" s="1230"/>
      <c r="AC401" s="1230"/>
      <c r="AD401" s="1230"/>
      <c r="AE401" s="1230"/>
      <c r="AF401" s="1230"/>
      <c r="AG401" s="1230"/>
      <c r="AH401" s="1230"/>
      <c r="AI401" s="1230"/>
    </row>
    <row r="402">
      <c r="A402" s="1240"/>
      <c r="B402" s="1241"/>
      <c r="C402" s="1230"/>
      <c r="D402" s="1230"/>
      <c r="E402" s="1230"/>
      <c r="F402" s="1230"/>
      <c r="G402" s="1230"/>
      <c r="H402" s="1230"/>
      <c r="I402" s="1230"/>
      <c r="J402" s="1230"/>
      <c r="K402" s="1230"/>
      <c r="L402" s="1230"/>
      <c r="M402" s="1230"/>
      <c r="N402" s="1230"/>
      <c r="O402" s="1230"/>
      <c r="P402" s="1230"/>
      <c r="Q402" s="1230"/>
      <c r="R402" s="1230"/>
      <c r="S402" s="1230"/>
      <c r="T402" s="1230"/>
      <c r="U402" s="1230"/>
      <c r="V402" s="1230"/>
      <c r="W402" s="1230"/>
      <c r="X402" s="1230"/>
      <c r="Y402" s="1230"/>
      <c r="Z402" s="1230"/>
      <c r="AA402" s="1230"/>
      <c r="AB402" s="1230"/>
      <c r="AC402" s="1230"/>
      <c r="AD402" s="1230"/>
      <c r="AE402" s="1230"/>
      <c r="AF402" s="1230"/>
      <c r="AG402" s="1230"/>
      <c r="AH402" s="1230"/>
      <c r="AI402" s="1230"/>
    </row>
    <row r="403">
      <c r="A403" s="1240"/>
      <c r="B403" s="1241"/>
      <c r="C403" s="1230"/>
      <c r="D403" s="1230"/>
      <c r="E403" s="1230"/>
      <c r="F403" s="1230"/>
      <c r="G403" s="1230"/>
      <c r="H403" s="1230"/>
      <c r="I403" s="1230"/>
      <c r="J403" s="1230"/>
      <c r="K403" s="1230"/>
      <c r="L403" s="1230"/>
      <c r="M403" s="1230"/>
      <c r="N403" s="1230"/>
      <c r="O403" s="1230"/>
      <c r="P403" s="1230"/>
      <c r="Q403" s="1230"/>
      <c r="R403" s="1230"/>
      <c r="S403" s="1230"/>
      <c r="T403" s="1230"/>
      <c r="U403" s="1230"/>
      <c r="V403" s="1230"/>
      <c r="W403" s="1230"/>
      <c r="X403" s="1230"/>
      <c r="Y403" s="1230"/>
      <c r="Z403" s="1230"/>
      <c r="AA403" s="1230"/>
      <c r="AB403" s="1230"/>
      <c r="AC403" s="1230"/>
      <c r="AD403" s="1230"/>
      <c r="AE403" s="1230"/>
      <c r="AF403" s="1230"/>
      <c r="AG403" s="1230"/>
      <c r="AH403" s="1230"/>
      <c r="AI403" s="1230"/>
    </row>
    <row r="404">
      <c r="A404" s="1240"/>
      <c r="B404" s="1241"/>
      <c r="C404" s="1230"/>
      <c r="D404" s="1230"/>
      <c r="E404" s="1230"/>
      <c r="F404" s="1230"/>
      <c r="G404" s="1230"/>
      <c r="H404" s="1230"/>
      <c r="I404" s="1230"/>
      <c r="J404" s="1230"/>
      <c r="K404" s="1230"/>
      <c r="L404" s="1230"/>
      <c r="M404" s="1230"/>
      <c r="N404" s="1230"/>
      <c r="O404" s="1230"/>
      <c r="P404" s="1230"/>
      <c r="Q404" s="1230"/>
      <c r="R404" s="1230"/>
      <c r="S404" s="1230"/>
      <c r="T404" s="1230"/>
      <c r="U404" s="1230"/>
      <c r="V404" s="1230"/>
      <c r="W404" s="1230"/>
      <c r="X404" s="1230"/>
      <c r="Y404" s="1230"/>
      <c r="Z404" s="1230"/>
      <c r="AA404" s="1230"/>
      <c r="AB404" s="1230"/>
      <c r="AC404" s="1230"/>
      <c r="AD404" s="1230"/>
      <c r="AE404" s="1230"/>
      <c r="AF404" s="1230"/>
      <c r="AG404" s="1230"/>
      <c r="AH404" s="1230"/>
      <c r="AI404" s="1230"/>
    </row>
    <row r="405">
      <c r="A405" s="1240"/>
      <c r="B405" s="1241"/>
      <c r="C405" s="1230"/>
      <c r="D405" s="1230"/>
      <c r="E405" s="1230"/>
      <c r="F405" s="1230"/>
      <c r="G405" s="1230"/>
      <c r="H405" s="1230"/>
      <c r="I405" s="1230"/>
      <c r="J405" s="1230"/>
      <c r="K405" s="1230"/>
      <c r="L405" s="1230"/>
      <c r="M405" s="1230"/>
      <c r="N405" s="1230"/>
      <c r="O405" s="1230"/>
      <c r="P405" s="1230"/>
      <c r="Q405" s="1230"/>
      <c r="R405" s="1230"/>
      <c r="S405" s="1230"/>
      <c r="T405" s="1230"/>
      <c r="U405" s="1230"/>
      <c r="V405" s="1230"/>
      <c r="W405" s="1230"/>
      <c r="X405" s="1230"/>
      <c r="Y405" s="1230"/>
      <c r="Z405" s="1230"/>
      <c r="AA405" s="1230"/>
      <c r="AB405" s="1230"/>
      <c r="AC405" s="1230"/>
      <c r="AD405" s="1230"/>
      <c r="AE405" s="1230"/>
      <c r="AF405" s="1230"/>
      <c r="AG405" s="1230"/>
      <c r="AH405" s="1230"/>
      <c r="AI405" s="1230"/>
    </row>
    <row r="406">
      <c r="A406" s="1240"/>
      <c r="B406" s="1241"/>
      <c r="C406" s="1230"/>
      <c r="D406" s="1230"/>
      <c r="E406" s="1230"/>
      <c r="F406" s="1230"/>
      <c r="G406" s="1230"/>
      <c r="H406" s="1230"/>
      <c r="I406" s="1230"/>
      <c r="J406" s="1230"/>
      <c r="K406" s="1230"/>
      <c r="L406" s="1230"/>
      <c r="M406" s="1230"/>
      <c r="N406" s="1230"/>
      <c r="O406" s="1230"/>
      <c r="P406" s="1230"/>
      <c r="Q406" s="1230"/>
      <c r="R406" s="1230"/>
      <c r="S406" s="1230"/>
      <c r="T406" s="1230"/>
      <c r="U406" s="1230"/>
      <c r="V406" s="1230"/>
      <c r="W406" s="1230"/>
      <c r="X406" s="1230"/>
      <c r="Y406" s="1230"/>
      <c r="Z406" s="1230"/>
      <c r="AA406" s="1230"/>
      <c r="AB406" s="1230"/>
      <c r="AC406" s="1230"/>
      <c r="AD406" s="1230"/>
      <c r="AE406" s="1230"/>
      <c r="AF406" s="1230"/>
      <c r="AG406" s="1230"/>
      <c r="AH406" s="1230"/>
      <c r="AI406" s="1230"/>
    </row>
    <row r="407">
      <c r="A407" s="1240"/>
      <c r="B407" s="1241"/>
      <c r="C407" s="1230"/>
      <c r="D407" s="1230"/>
      <c r="E407" s="1230"/>
      <c r="F407" s="1230"/>
      <c r="G407" s="1230"/>
      <c r="H407" s="1230"/>
      <c r="I407" s="1230"/>
      <c r="J407" s="1230"/>
      <c r="K407" s="1230"/>
      <c r="L407" s="1230"/>
      <c r="M407" s="1230"/>
      <c r="N407" s="1230"/>
      <c r="O407" s="1230"/>
      <c r="P407" s="1230"/>
      <c r="Q407" s="1230"/>
      <c r="R407" s="1230"/>
      <c r="S407" s="1230"/>
      <c r="T407" s="1230"/>
      <c r="U407" s="1230"/>
      <c r="V407" s="1230"/>
      <c r="W407" s="1230"/>
      <c r="X407" s="1230"/>
      <c r="Y407" s="1230"/>
      <c r="Z407" s="1230"/>
      <c r="AA407" s="1230"/>
      <c r="AB407" s="1230"/>
      <c r="AC407" s="1230"/>
      <c r="AD407" s="1230"/>
      <c r="AE407" s="1230"/>
      <c r="AF407" s="1230"/>
      <c r="AG407" s="1230"/>
      <c r="AH407" s="1230"/>
      <c r="AI407" s="1230"/>
    </row>
    <row r="408">
      <c r="A408" s="1240"/>
      <c r="B408" s="1241"/>
      <c r="C408" s="1230"/>
      <c r="D408" s="1230"/>
      <c r="E408" s="1230"/>
      <c r="F408" s="1230"/>
      <c r="G408" s="1230"/>
      <c r="H408" s="1230"/>
      <c r="I408" s="1230"/>
      <c r="J408" s="1230"/>
      <c r="K408" s="1230"/>
      <c r="L408" s="1230"/>
      <c r="M408" s="1230"/>
      <c r="N408" s="1230"/>
      <c r="O408" s="1230"/>
      <c r="P408" s="1230"/>
      <c r="Q408" s="1230"/>
      <c r="R408" s="1230"/>
      <c r="S408" s="1230"/>
      <c r="T408" s="1230"/>
      <c r="U408" s="1230"/>
      <c r="V408" s="1230"/>
      <c r="W408" s="1230"/>
      <c r="X408" s="1230"/>
      <c r="Y408" s="1230"/>
      <c r="Z408" s="1230"/>
      <c r="AA408" s="1230"/>
      <c r="AB408" s="1230"/>
      <c r="AC408" s="1230"/>
      <c r="AD408" s="1230"/>
      <c r="AE408" s="1230"/>
      <c r="AF408" s="1230"/>
      <c r="AG408" s="1230"/>
      <c r="AH408" s="1230"/>
      <c r="AI408" s="1230"/>
    </row>
    <row r="409">
      <c r="A409" s="1240"/>
      <c r="B409" s="1241"/>
      <c r="C409" s="1230"/>
      <c r="D409" s="1230"/>
      <c r="E409" s="1230"/>
      <c r="F409" s="1230"/>
      <c r="G409" s="1230"/>
      <c r="H409" s="1230"/>
      <c r="I409" s="1230"/>
      <c r="J409" s="1230"/>
      <c r="K409" s="1230"/>
      <c r="L409" s="1230"/>
      <c r="M409" s="1230"/>
      <c r="N409" s="1230"/>
      <c r="O409" s="1230"/>
      <c r="P409" s="1230"/>
      <c r="Q409" s="1230"/>
      <c r="R409" s="1230"/>
      <c r="S409" s="1230"/>
      <c r="T409" s="1230"/>
      <c r="U409" s="1230"/>
      <c r="V409" s="1230"/>
      <c r="W409" s="1230"/>
      <c r="X409" s="1230"/>
      <c r="Y409" s="1230"/>
      <c r="Z409" s="1230"/>
      <c r="AA409" s="1230"/>
      <c r="AB409" s="1230"/>
      <c r="AC409" s="1230"/>
      <c r="AD409" s="1230"/>
      <c r="AE409" s="1230"/>
      <c r="AF409" s="1230"/>
      <c r="AG409" s="1230"/>
      <c r="AH409" s="1230"/>
      <c r="AI409" s="1230"/>
    </row>
    <row r="410">
      <c r="A410" s="1240"/>
      <c r="B410" s="1241"/>
      <c r="C410" s="1230"/>
      <c r="D410" s="1230"/>
      <c r="E410" s="1230"/>
      <c r="F410" s="1230"/>
      <c r="G410" s="1230"/>
      <c r="H410" s="1230"/>
      <c r="I410" s="1230"/>
      <c r="J410" s="1230"/>
      <c r="K410" s="1230"/>
      <c r="L410" s="1230"/>
      <c r="M410" s="1230"/>
      <c r="N410" s="1230"/>
      <c r="O410" s="1230"/>
      <c r="P410" s="1230"/>
      <c r="Q410" s="1230"/>
      <c r="R410" s="1230"/>
      <c r="S410" s="1230"/>
      <c r="T410" s="1230"/>
      <c r="U410" s="1230"/>
      <c r="V410" s="1230"/>
      <c r="W410" s="1230"/>
      <c r="X410" s="1230"/>
      <c r="Y410" s="1230"/>
      <c r="Z410" s="1230"/>
      <c r="AA410" s="1230"/>
      <c r="AB410" s="1230"/>
      <c r="AC410" s="1230"/>
      <c r="AD410" s="1230"/>
      <c r="AE410" s="1230"/>
      <c r="AF410" s="1230"/>
      <c r="AG410" s="1230"/>
      <c r="AH410" s="1230"/>
      <c r="AI410" s="1230"/>
    </row>
    <row r="411">
      <c r="A411" s="1240"/>
      <c r="B411" s="1241"/>
      <c r="C411" s="1230"/>
      <c r="D411" s="1230"/>
      <c r="E411" s="1230"/>
      <c r="F411" s="1230"/>
      <c r="G411" s="1230"/>
      <c r="H411" s="1230"/>
      <c r="I411" s="1230"/>
      <c r="J411" s="1230"/>
      <c r="K411" s="1230"/>
      <c r="L411" s="1230"/>
      <c r="M411" s="1230"/>
      <c r="N411" s="1230"/>
      <c r="O411" s="1230"/>
      <c r="P411" s="1230"/>
      <c r="Q411" s="1230"/>
      <c r="R411" s="1230"/>
      <c r="S411" s="1230"/>
      <c r="T411" s="1230"/>
      <c r="U411" s="1230"/>
      <c r="V411" s="1230"/>
      <c r="W411" s="1230"/>
      <c r="X411" s="1230"/>
      <c r="Y411" s="1230"/>
      <c r="Z411" s="1230"/>
      <c r="AA411" s="1230"/>
      <c r="AB411" s="1230"/>
      <c r="AC411" s="1230"/>
      <c r="AD411" s="1230"/>
      <c r="AE411" s="1230"/>
      <c r="AF411" s="1230"/>
      <c r="AG411" s="1230"/>
      <c r="AH411" s="1230"/>
      <c r="AI411" s="1230"/>
    </row>
    <row r="412">
      <c r="A412" s="1240"/>
      <c r="B412" s="1241"/>
      <c r="C412" s="1230"/>
      <c r="D412" s="1230"/>
      <c r="E412" s="1230"/>
      <c r="F412" s="1230"/>
      <c r="G412" s="1230"/>
      <c r="H412" s="1230"/>
      <c r="I412" s="1230"/>
      <c r="J412" s="1230"/>
      <c r="K412" s="1230"/>
      <c r="L412" s="1230"/>
      <c r="M412" s="1230"/>
      <c r="N412" s="1230"/>
      <c r="O412" s="1230"/>
      <c r="P412" s="1230"/>
      <c r="Q412" s="1230"/>
      <c r="R412" s="1230"/>
      <c r="S412" s="1230"/>
      <c r="T412" s="1230"/>
      <c r="U412" s="1230"/>
      <c r="V412" s="1230"/>
      <c r="W412" s="1230"/>
      <c r="X412" s="1230"/>
      <c r="Y412" s="1230"/>
      <c r="Z412" s="1230"/>
      <c r="AA412" s="1230"/>
      <c r="AB412" s="1230"/>
      <c r="AC412" s="1230"/>
      <c r="AD412" s="1230"/>
      <c r="AE412" s="1230"/>
      <c r="AF412" s="1230"/>
      <c r="AG412" s="1230"/>
      <c r="AH412" s="1230"/>
      <c r="AI412" s="1230"/>
    </row>
    <row r="413">
      <c r="A413" s="1240"/>
      <c r="B413" s="1241"/>
      <c r="C413" s="1230"/>
      <c r="D413" s="1230"/>
      <c r="E413" s="1230"/>
      <c r="F413" s="1230"/>
      <c r="G413" s="1230"/>
      <c r="H413" s="1230"/>
      <c r="I413" s="1230"/>
      <c r="J413" s="1230"/>
      <c r="K413" s="1230"/>
      <c r="L413" s="1230"/>
      <c r="M413" s="1230"/>
      <c r="N413" s="1230"/>
      <c r="O413" s="1230"/>
      <c r="P413" s="1230"/>
      <c r="Q413" s="1230"/>
      <c r="R413" s="1230"/>
      <c r="S413" s="1230"/>
      <c r="T413" s="1230"/>
      <c r="U413" s="1230"/>
      <c r="V413" s="1230"/>
      <c r="W413" s="1230"/>
      <c r="X413" s="1230"/>
      <c r="Y413" s="1230"/>
      <c r="Z413" s="1230"/>
      <c r="AA413" s="1230"/>
      <c r="AB413" s="1230"/>
      <c r="AC413" s="1230"/>
      <c r="AD413" s="1230"/>
      <c r="AE413" s="1230"/>
      <c r="AF413" s="1230"/>
      <c r="AG413" s="1230"/>
      <c r="AH413" s="1230"/>
      <c r="AI413" s="1230"/>
    </row>
    <row r="414">
      <c r="A414" s="1240"/>
      <c r="B414" s="1241"/>
      <c r="C414" s="1230"/>
      <c r="D414" s="1230"/>
      <c r="E414" s="1230"/>
      <c r="F414" s="1230"/>
      <c r="G414" s="1230"/>
      <c r="H414" s="1230"/>
      <c r="I414" s="1230"/>
      <c r="J414" s="1230"/>
      <c r="K414" s="1230"/>
      <c r="L414" s="1230"/>
      <c r="M414" s="1230"/>
      <c r="N414" s="1230"/>
      <c r="O414" s="1230"/>
      <c r="P414" s="1230"/>
      <c r="Q414" s="1230"/>
      <c r="R414" s="1230"/>
      <c r="S414" s="1230"/>
      <c r="T414" s="1230"/>
      <c r="U414" s="1230"/>
      <c r="V414" s="1230"/>
      <c r="W414" s="1230"/>
      <c r="X414" s="1230"/>
      <c r="Y414" s="1230"/>
      <c r="Z414" s="1230"/>
      <c r="AA414" s="1230"/>
      <c r="AB414" s="1230"/>
      <c r="AC414" s="1230"/>
      <c r="AD414" s="1230"/>
      <c r="AE414" s="1230"/>
      <c r="AF414" s="1230"/>
      <c r="AG414" s="1230"/>
      <c r="AH414" s="1230"/>
      <c r="AI414" s="1230"/>
    </row>
    <row r="415">
      <c r="A415" s="1240"/>
      <c r="B415" s="1241"/>
      <c r="C415" s="1230"/>
      <c r="D415" s="1230"/>
      <c r="E415" s="1230"/>
      <c r="F415" s="1230"/>
      <c r="G415" s="1230"/>
      <c r="H415" s="1230"/>
      <c r="I415" s="1230"/>
      <c r="J415" s="1230"/>
      <c r="K415" s="1230"/>
      <c r="L415" s="1230"/>
      <c r="M415" s="1230"/>
      <c r="N415" s="1230"/>
      <c r="O415" s="1230"/>
      <c r="P415" s="1230"/>
      <c r="Q415" s="1230"/>
      <c r="R415" s="1230"/>
      <c r="S415" s="1230"/>
      <c r="T415" s="1230"/>
      <c r="U415" s="1230"/>
      <c r="V415" s="1230"/>
      <c r="W415" s="1230"/>
      <c r="X415" s="1230"/>
      <c r="Y415" s="1230"/>
      <c r="Z415" s="1230"/>
      <c r="AA415" s="1230"/>
      <c r="AB415" s="1230"/>
      <c r="AC415" s="1230"/>
      <c r="AD415" s="1230"/>
      <c r="AE415" s="1230"/>
      <c r="AF415" s="1230"/>
      <c r="AG415" s="1230"/>
      <c r="AH415" s="1230"/>
      <c r="AI415" s="1230"/>
    </row>
    <row r="416">
      <c r="A416" s="1240"/>
      <c r="B416" s="1241"/>
      <c r="C416" s="1230"/>
      <c r="D416" s="1230"/>
      <c r="E416" s="1230"/>
      <c r="F416" s="1230"/>
      <c r="G416" s="1230"/>
      <c r="H416" s="1230"/>
      <c r="I416" s="1230"/>
      <c r="J416" s="1230"/>
      <c r="K416" s="1230"/>
      <c r="L416" s="1230"/>
      <c r="M416" s="1230"/>
      <c r="N416" s="1230"/>
      <c r="O416" s="1230"/>
      <c r="P416" s="1230"/>
      <c r="Q416" s="1230"/>
      <c r="R416" s="1230"/>
      <c r="S416" s="1230"/>
      <c r="T416" s="1230"/>
      <c r="U416" s="1230"/>
      <c r="V416" s="1230"/>
      <c r="W416" s="1230"/>
      <c r="X416" s="1230"/>
      <c r="Y416" s="1230"/>
      <c r="Z416" s="1230"/>
      <c r="AA416" s="1230"/>
      <c r="AB416" s="1230"/>
      <c r="AC416" s="1230"/>
      <c r="AD416" s="1230"/>
      <c r="AE416" s="1230"/>
      <c r="AF416" s="1230"/>
      <c r="AG416" s="1230"/>
      <c r="AH416" s="1230"/>
      <c r="AI416" s="1230"/>
    </row>
    <row r="417">
      <c r="A417" s="1240"/>
      <c r="B417" s="1241"/>
      <c r="C417" s="1230"/>
      <c r="D417" s="1230"/>
      <c r="E417" s="1230"/>
      <c r="F417" s="1230"/>
      <c r="G417" s="1230"/>
      <c r="H417" s="1230"/>
      <c r="I417" s="1230"/>
      <c r="J417" s="1230"/>
      <c r="K417" s="1230"/>
      <c r="L417" s="1230"/>
      <c r="M417" s="1230"/>
      <c r="N417" s="1230"/>
      <c r="O417" s="1230"/>
      <c r="P417" s="1230"/>
      <c r="Q417" s="1230"/>
      <c r="R417" s="1230"/>
      <c r="S417" s="1230"/>
      <c r="T417" s="1230"/>
      <c r="U417" s="1230"/>
      <c r="V417" s="1230"/>
      <c r="W417" s="1230"/>
      <c r="X417" s="1230"/>
      <c r="Y417" s="1230"/>
      <c r="Z417" s="1230"/>
      <c r="AA417" s="1230"/>
      <c r="AB417" s="1230"/>
      <c r="AC417" s="1230"/>
      <c r="AD417" s="1230"/>
      <c r="AE417" s="1230"/>
      <c r="AF417" s="1230"/>
      <c r="AG417" s="1230"/>
      <c r="AH417" s="1230"/>
      <c r="AI417" s="1230"/>
    </row>
    <row r="418">
      <c r="A418" s="1240"/>
      <c r="B418" s="1241"/>
      <c r="C418" s="1230"/>
      <c r="D418" s="1230"/>
      <c r="E418" s="1230"/>
      <c r="F418" s="1230"/>
      <c r="G418" s="1230"/>
      <c r="H418" s="1230"/>
      <c r="I418" s="1230"/>
      <c r="J418" s="1230"/>
      <c r="K418" s="1230"/>
      <c r="L418" s="1230"/>
      <c r="M418" s="1230"/>
      <c r="N418" s="1230"/>
      <c r="O418" s="1230"/>
      <c r="P418" s="1230"/>
      <c r="Q418" s="1230"/>
      <c r="R418" s="1230"/>
      <c r="S418" s="1230"/>
      <c r="T418" s="1230"/>
      <c r="U418" s="1230"/>
      <c r="V418" s="1230"/>
      <c r="W418" s="1230"/>
      <c r="X418" s="1230"/>
      <c r="Y418" s="1230"/>
      <c r="Z418" s="1230"/>
      <c r="AA418" s="1230"/>
      <c r="AB418" s="1230"/>
      <c r="AC418" s="1230"/>
      <c r="AD418" s="1230"/>
      <c r="AE418" s="1230"/>
      <c r="AF418" s="1230"/>
      <c r="AG418" s="1230"/>
      <c r="AH418" s="1230"/>
      <c r="AI418" s="1230"/>
    </row>
    <row r="419">
      <c r="A419" s="1240"/>
      <c r="B419" s="1241"/>
      <c r="C419" s="1230"/>
      <c r="D419" s="1230"/>
      <c r="E419" s="1230"/>
      <c r="F419" s="1230"/>
      <c r="G419" s="1230"/>
      <c r="H419" s="1230"/>
      <c r="I419" s="1230"/>
      <c r="J419" s="1230"/>
      <c r="K419" s="1230"/>
      <c r="L419" s="1230"/>
      <c r="M419" s="1230"/>
      <c r="N419" s="1230"/>
      <c r="O419" s="1230"/>
      <c r="P419" s="1230"/>
      <c r="Q419" s="1230"/>
      <c r="R419" s="1230"/>
      <c r="S419" s="1230"/>
      <c r="T419" s="1230"/>
      <c r="U419" s="1230"/>
      <c r="V419" s="1230"/>
      <c r="W419" s="1230"/>
      <c r="X419" s="1230"/>
      <c r="Y419" s="1230"/>
      <c r="Z419" s="1230"/>
      <c r="AA419" s="1230"/>
      <c r="AB419" s="1230"/>
      <c r="AC419" s="1230"/>
      <c r="AD419" s="1230"/>
      <c r="AE419" s="1230"/>
      <c r="AF419" s="1230"/>
      <c r="AG419" s="1230"/>
      <c r="AH419" s="1230"/>
      <c r="AI419" s="1230"/>
    </row>
    <row r="420">
      <c r="A420" s="1240"/>
      <c r="B420" s="1241"/>
      <c r="C420" s="1230"/>
      <c r="D420" s="1230"/>
      <c r="E420" s="1230"/>
      <c r="F420" s="1230"/>
      <c r="G420" s="1230"/>
      <c r="H420" s="1230"/>
      <c r="I420" s="1230"/>
      <c r="J420" s="1230"/>
      <c r="K420" s="1230"/>
      <c r="L420" s="1230"/>
      <c r="M420" s="1230"/>
      <c r="N420" s="1230"/>
      <c r="O420" s="1230"/>
      <c r="P420" s="1230"/>
      <c r="Q420" s="1230"/>
      <c r="R420" s="1230"/>
      <c r="S420" s="1230"/>
      <c r="T420" s="1230"/>
      <c r="U420" s="1230"/>
      <c r="V420" s="1230"/>
      <c r="W420" s="1230"/>
      <c r="X420" s="1230"/>
      <c r="Y420" s="1230"/>
      <c r="Z420" s="1230"/>
      <c r="AA420" s="1230"/>
      <c r="AB420" s="1230"/>
      <c r="AC420" s="1230"/>
      <c r="AD420" s="1230"/>
      <c r="AE420" s="1230"/>
      <c r="AF420" s="1230"/>
      <c r="AG420" s="1230"/>
      <c r="AH420" s="1230"/>
      <c r="AI420" s="1230"/>
    </row>
    <row r="421">
      <c r="A421" s="1240"/>
      <c r="B421" s="1241"/>
      <c r="C421" s="1230"/>
      <c r="D421" s="1230"/>
      <c r="E421" s="1230"/>
      <c r="F421" s="1230"/>
      <c r="G421" s="1230"/>
      <c r="H421" s="1230"/>
      <c r="I421" s="1230"/>
      <c r="J421" s="1230"/>
      <c r="K421" s="1230"/>
      <c r="L421" s="1230"/>
      <c r="M421" s="1230"/>
      <c r="N421" s="1230"/>
      <c r="O421" s="1230"/>
      <c r="P421" s="1230"/>
      <c r="Q421" s="1230"/>
      <c r="R421" s="1230"/>
      <c r="S421" s="1230"/>
      <c r="T421" s="1230"/>
      <c r="U421" s="1230"/>
      <c r="V421" s="1230"/>
      <c r="W421" s="1230"/>
      <c r="X421" s="1230"/>
      <c r="Y421" s="1230"/>
      <c r="Z421" s="1230"/>
      <c r="AA421" s="1230"/>
      <c r="AB421" s="1230"/>
      <c r="AC421" s="1230"/>
      <c r="AD421" s="1230"/>
      <c r="AE421" s="1230"/>
      <c r="AF421" s="1230"/>
      <c r="AG421" s="1230"/>
      <c r="AH421" s="1230"/>
      <c r="AI421" s="1230"/>
    </row>
    <row r="422">
      <c r="A422" s="1240"/>
      <c r="B422" s="1241"/>
      <c r="C422" s="1230"/>
      <c r="D422" s="1230"/>
      <c r="E422" s="1230"/>
      <c r="F422" s="1230"/>
      <c r="G422" s="1230"/>
      <c r="H422" s="1230"/>
      <c r="I422" s="1230"/>
      <c r="J422" s="1230"/>
      <c r="K422" s="1230"/>
      <c r="L422" s="1230"/>
      <c r="M422" s="1230"/>
      <c r="N422" s="1230"/>
      <c r="O422" s="1230"/>
      <c r="P422" s="1230"/>
      <c r="Q422" s="1230"/>
      <c r="R422" s="1230"/>
      <c r="S422" s="1230"/>
      <c r="T422" s="1230"/>
      <c r="U422" s="1230"/>
      <c r="V422" s="1230"/>
      <c r="W422" s="1230"/>
      <c r="X422" s="1230"/>
      <c r="Y422" s="1230"/>
      <c r="Z422" s="1230"/>
      <c r="AA422" s="1230"/>
      <c r="AB422" s="1230"/>
      <c r="AC422" s="1230"/>
      <c r="AD422" s="1230"/>
      <c r="AE422" s="1230"/>
      <c r="AF422" s="1230"/>
      <c r="AG422" s="1230"/>
      <c r="AH422" s="1230"/>
      <c r="AI422" s="1230"/>
    </row>
    <row r="423">
      <c r="A423" s="1240"/>
      <c r="B423" s="1241"/>
      <c r="C423" s="1230"/>
      <c r="D423" s="1230"/>
      <c r="E423" s="1230"/>
      <c r="F423" s="1230"/>
      <c r="G423" s="1230"/>
      <c r="H423" s="1230"/>
      <c r="I423" s="1230"/>
      <c r="J423" s="1230"/>
      <c r="K423" s="1230"/>
      <c r="L423" s="1230"/>
      <c r="M423" s="1230"/>
      <c r="N423" s="1230"/>
      <c r="O423" s="1230"/>
      <c r="P423" s="1230"/>
      <c r="Q423" s="1230"/>
      <c r="R423" s="1230"/>
      <c r="S423" s="1230"/>
      <c r="T423" s="1230"/>
      <c r="U423" s="1230"/>
      <c r="V423" s="1230"/>
      <c r="W423" s="1230"/>
      <c r="X423" s="1230"/>
      <c r="Y423" s="1230"/>
      <c r="Z423" s="1230"/>
      <c r="AA423" s="1230"/>
      <c r="AB423" s="1230"/>
      <c r="AC423" s="1230"/>
      <c r="AD423" s="1230"/>
      <c r="AE423" s="1230"/>
      <c r="AF423" s="1230"/>
      <c r="AG423" s="1230"/>
      <c r="AH423" s="1230"/>
      <c r="AI423" s="1230"/>
    </row>
    <row r="424">
      <c r="A424" s="1240"/>
      <c r="B424" s="1241"/>
      <c r="C424" s="1230"/>
      <c r="D424" s="1230"/>
      <c r="E424" s="1230"/>
      <c r="F424" s="1230"/>
      <c r="G424" s="1230"/>
      <c r="H424" s="1230"/>
      <c r="I424" s="1230"/>
      <c r="J424" s="1230"/>
      <c r="K424" s="1230"/>
      <c r="L424" s="1230"/>
      <c r="M424" s="1230"/>
      <c r="N424" s="1230"/>
      <c r="O424" s="1230"/>
      <c r="P424" s="1230"/>
      <c r="Q424" s="1230"/>
      <c r="R424" s="1230"/>
      <c r="S424" s="1230"/>
      <c r="T424" s="1230"/>
      <c r="U424" s="1230"/>
      <c r="V424" s="1230"/>
      <c r="W424" s="1230"/>
      <c r="X424" s="1230"/>
      <c r="Y424" s="1230"/>
      <c r="Z424" s="1230"/>
      <c r="AA424" s="1230"/>
      <c r="AB424" s="1230"/>
      <c r="AC424" s="1230"/>
      <c r="AD424" s="1230"/>
      <c r="AE424" s="1230"/>
      <c r="AF424" s="1230"/>
      <c r="AG424" s="1230"/>
      <c r="AH424" s="1230"/>
      <c r="AI424" s="1230"/>
    </row>
    <row r="425">
      <c r="A425" s="1240"/>
      <c r="B425" s="1241"/>
      <c r="C425" s="1230"/>
      <c r="D425" s="1230"/>
      <c r="E425" s="1230"/>
      <c r="F425" s="1230"/>
      <c r="G425" s="1230"/>
      <c r="H425" s="1230"/>
      <c r="I425" s="1230"/>
      <c r="J425" s="1230"/>
      <c r="K425" s="1230"/>
      <c r="L425" s="1230"/>
      <c r="M425" s="1230"/>
      <c r="N425" s="1230"/>
      <c r="O425" s="1230"/>
      <c r="P425" s="1230"/>
      <c r="Q425" s="1230"/>
      <c r="R425" s="1230"/>
      <c r="S425" s="1230"/>
      <c r="T425" s="1230"/>
      <c r="U425" s="1230"/>
      <c r="V425" s="1230"/>
      <c r="W425" s="1230"/>
      <c r="X425" s="1230"/>
      <c r="Y425" s="1230"/>
      <c r="Z425" s="1230"/>
      <c r="AA425" s="1230"/>
      <c r="AB425" s="1230"/>
      <c r="AC425" s="1230"/>
      <c r="AD425" s="1230"/>
      <c r="AE425" s="1230"/>
      <c r="AF425" s="1230"/>
      <c r="AG425" s="1230"/>
      <c r="AH425" s="1230"/>
      <c r="AI425" s="1230"/>
    </row>
    <row r="426">
      <c r="A426" s="1240"/>
      <c r="B426" s="1241"/>
      <c r="C426" s="1230"/>
      <c r="D426" s="1230"/>
      <c r="E426" s="1230"/>
      <c r="F426" s="1230"/>
      <c r="G426" s="1230"/>
      <c r="H426" s="1230"/>
      <c r="I426" s="1230"/>
      <c r="J426" s="1230"/>
      <c r="K426" s="1230"/>
      <c r="L426" s="1230"/>
      <c r="M426" s="1230"/>
      <c r="N426" s="1230"/>
      <c r="O426" s="1230"/>
      <c r="P426" s="1230"/>
      <c r="Q426" s="1230"/>
      <c r="R426" s="1230"/>
      <c r="S426" s="1230"/>
      <c r="T426" s="1230"/>
      <c r="U426" s="1230"/>
      <c r="V426" s="1230"/>
      <c r="W426" s="1230"/>
      <c r="X426" s="1230"/>
      <c r="Y426" s="1230"/>
      <c r="Z426" s="1230"/>
      <c r="AA426" s="1230"/>
      <c r="AB426" s="1230"/>
      <c r="AC426" s="1230"/>
      <c r="AD426" s="1230"/>
      <c r="AE426" s="1230"/>
      <c r="AF426" s="1230"/>
      <c r="AG426" s="1230"/>
      <c r="AH426" s="1230"/>
      <c r="AI426" s="1230"/>
    </row>
    <row r="427">
      <c r="A427" s="1240"/>
      <c r="B427" s="1241"/>
      <c r="C427" s="1230"/>
      <c r="D427" s="1230"/>
      <c r="E427" s="1230"/>
      <c r="F427" s="1230"/>
      <c r="G427" s="1230"/>
      <c r="H427" s="1230"/>
      <c r="I427" s="1230"/>
      <c r="J427" s="1230"/>
      <c r="K427" s="1230"/>
      <c r="L427" s="1230"/>
      <c r="M427" s="1230"/>
      <c r="N427" s="1230"/>
      <c r="O427" s="1230"/>
      <c r="P427" s="1230"/>
      <c r="Q427" s="1230"/>
      <c r="R427" s="1230"/>
      <c r="S427" s="1230"/>
      <c r="T427" s="1230"/>
      <c r="U427" s="1230"/>
      <c r="V427" s="1230"/>
      <c r="W427" s="1230"/>
      <c r="X427" s="1230"/>
      <c r="Y427" s="1230"/>
      <c r="Z427" s="1230"/>
      <c r="AA427" s="1230"/>
      <c r="AB427" s="1230"/>
      <c r="AC427" s="1230"/>
      <c r="AD427" s="1230"/>
      <c r="AE427" s="1230"/>
      <c r="AF427" s="1230"/>
      <c r="AG427" s="1230"/>
      <c r="AH427" s="1230"/>
      <c r="AI427" s="1230"/>
    </row>
    <row r="428">
      <c r="A428" s="1240"/>
      <c r="B428" s="1241"/>
      <c r="C428" s="1230"/>
      <c r="D428" s="1230"/>
      <c r="E428" s="1230"/>
      <c r="F428" s="1230"/>
      <c r="G428" s="1230"/>
      <c r="H428" s="1230"/>
      <c r="I428" s="1230"/>
      <c r="J428" s="1230"/>
      <c r="K428" s="1230"/>
      <c r="L428" s="1230"/>
      <c r="M428" s="1230"/>
      <c r="N428" s="1230"/>
      <c r="O428" s="1230"/>
      <c r="P428" s="1230"/>
      <c r="Q428" s="1230"/>
      <c r="R428" s="1230"/>
      <c r="S428" s="1230"/>
      <c r="T428" s="1230"/>
      <c r="U428" s="1230"/>
      <c r="V428" s="1230"/>
      <c r="W428" s="1230"/>
      <c r="X428" s="1230"/>
      <c r="Y428" s="1230"/>
      <c r="Z428" s="1230"/>
      <c r="AA428" s="1230"/>
      <c r="AB428" s="1230"/>
      <c r="AC428" s="1230"/>
      <c r="AD428" s="1230"/>
      <c r="AE428" s="1230"/>
      <c r="AF428" s="1230"/>
      <c r="AG428" s="1230"/>
      <c r="AH428" s="1230"/>
      <c r="AI428" s="1230"/>
    </row>
    <row r="429">
      <c r="A429" s="1240"/>
      <c r="B429" s="1241"/>
      <c r="C429" s="1230"/>
      <c r="D429" s="1230"/>
      <c r="E429" s="1230"/>
      <c r="F429" s="1230"/>
      <c r="G429" s="1230"/>
      <c r="H429" s="1230"/>
      <c r="I429" s="1230"/>
      <c r="J429" s="1230"/>
      <c r="K429" s="1230"/>
      <c r="L429" s="1230"/>
      <c r="M429" s="1230"/>
      <c r="N429" s="1230"/>
      <c r="O429" s="1230"/>
      <c r="P429" s="1230"/>
      <c r="Q429" s="1230"/>
      <c r="R429" s="1230"/>
      <c r="S429" s="1230"/>
      <c r="T429" s="1230"/>
      <c r="U429" s="1230"/>
      <c r="V429" s="1230"/>
      <c r="W429" s="1230"/>
      <c r="X429" s="1230"/>
      <c r="Y429" s="1230"/>
      <c r="Z429" s="1230"/>
      <c r="AA429" s="1230"/>
      <c r="AB429" s="1230"/>
      <c r="AC429" s="1230"/>
      <c r="AD429" s="1230"/>
      <c r="AE429" s="1230"/>
      <c r="AF429" s="1230"/>
      <c r="AG429" s="1230"/>
      <c r="AH429" s="1230"/>
      <c r="AI429" s="1230"/>
    </row>
    <row r="430">
      <c r="A430" s="1240"/>
      <c r="B430" s="1241"/>
      <c r="C430" s="1230"/>
      <c r="D430" s="1230"/>
      <c r="E430" s="1230"/>
      <c r="F430" s="1230"/>
      <c r="G430" s="1230"/>
      <c r="H430" s="1230"/>
      <c r="I430" s="1230"/>
      <c r="J430" s="1230"/>
      <c r="K430" s="1230"/>
      <c r="L430" s="1230"/>
      <c r="M430" s="1230"/>
      <c r="N430" s="1230"/>
      <c r="O430" s="1230"/>
      <c r="P430" s="1230"/>
      <c r="Q430" s="1230"/>
      <c r="R430" s="1230"/>
      <c r="S430" s="1230"/>
      <c r="T430" s="1230"/>
      <c r="U430" s="1230"/>
      <c r="V430" s="1230"/>
      <c r="W430" s="1230"/>
      <c r="X430" s="1230"/>
      <c r="Y430" s="1230"/>
      <c r="Z430" s="1230"/>
      <c r="AA430" s="1230"/>
      <c r="AB430" s="1230"/>
      <c r="AC430" s="1230"/>
      <c r="AD430" s="1230"/>
      <c r="AE430" s="1230"/>
      <c r="AF430" s="1230"/>
      <c r="AG430" s="1230"/>
      <c r="AH430" s="1230"/>
      <c r="AI430" s="1230"/>
    </row>
    <row r="431">
      <c r="A431" s="1240"/>
      <c r="B431" s="1241"/>
      <c r="C431" s="1230"/>
      <c r="D431" s="1230"/>
      <c r="E431" s="1230"/>
      <c r="F431" s="1230"/>
      <c r="G431" s="1230"/>
      <c r="H431" s="1230"/>
      <c r="I431" s="1230"/>
      <c r="J431" s="1230"/>
      <c r="K431" s="1230"/>
      <c r="L431" s="1230"/>
      <c r="M431" s="1230"/>
      <c r="N431" s="1230"/>
      <c r="O431" s="1230"/>
      <c r="P431" s="1230"/>
      <c r="Q431" s="1230"/>
      <c r="R431" s="1230"/>
      <c r="S431" s="1230"/>
      <c r="T431" s="1230"/>
      <c r="U431" s="1230"/>
      <c r="V431" s="1230"/>
      <c r="W431" s="1230"/>
      <c r="X431" s="1230"/>
      <c r="Y431" s="1230"/>
      <c r="Z431" s="1230"/>
      <c r="AA431" s="1230"/>
      <c r="AB431" s="1230"/>
      <c r="AC431" s="1230"/>
      <c r="AD431" s="1230"/>
      <c r="AE431" s="1230"/>
      <c r="AF431" s="1230"/>
      <c r="AG431" s="1230"/>
      <c r="AH431" s="1230"/>
      <c r="AI431" s="1230"/>
    </row>
    <row r="432">
      <c r="A432" s="1240"/>
      <c r="B432" s="1241"/>
      <c r="C432" s="1230"/>
      <c r="D432" s="1230"/>
      <c r="E432" s="1230"/>
      <c r="F432" s="1230"/>
      <c r="G432" s="1230"/>
      <c r="H432" s="1230"/>
      <c r="I432" s="1230"/>
      <c r="J432" s="1230"/>
      <c r="K432" s="1230"/>
      <c r="L432" s="1230"/>
      <c r="M432" s="1230"/>
      <c r="N432" s="1230"/>
      <c r="O432" s="1230"/>
      <c r="P432" s="1230"/>
      <c r="Q432" s="1230"/>
      <c r="R432" s="1230"/>
      <c r="S432" s="1230"/>
      <c r="T432" s="1230"/>
      <c r="U432" s="1230"/>
      <c r="V432" s="1230"/>
      <c r="W432" s="1230"/>
      <c r="X432" s="1230"/>
      <c r="Y432" s="1230"/>
      <c r="Z432" s="1230"/>
      <c r="AA432" s="1230"/>
      <c r="AB432" s="1230"/>
      <c r="AC432" s="1230"/>
      <c r="AD432" s="1230"/>
      <c r="AE432" s="1230"/>
      <c r="AF432" s="1230"/>
      <c r="AG432" s="1230"/>
      <c r="AH432" s="1230"/>
      <c r="AI432" s="1230"/>
    </row>
    <row r="433">
      <c r="A433" s="1240"/>
      <c r="B433" s="1241"/>
      <c r="C433" s="1230"/>
      <c r="D433" s="1230"/>
      <c r="E433" s="1230"/>
      <c r="F433" s="1230"/>
      <c r="G433" s="1230"/>
      <c r="H433" s="1230"/>
      <c r="I433" s="1230"/>
      <c r="J433" s="1230"/>
      <c r="K433" s="1230"/>
      <c r="L433" s="1230"/>
      <c r="M433" s="1230"/>
      <c r="N433" s="1230"/>
      <c r="O433" s="1230"/>
      <c r="P433" s="1230"/>
      <c r="Q433" s="1230"/>
      <c r="R433" s="1230"/>
      <c r="S433" s="1230"/>
      <c r="T433" s="1230"/>
      <c r="U433" s="1230"/>
      <c r="V433" s="1230"/>
      <c r="W433" s="1230"/>
      <c r="X433" s="1230"/>
      <c r="Y433" s="1230"/>
      <c r="Z433" s="1230"/>
      <c r="AA433" s="1230"/>
      <c r="AB433" s="1230"/>
      <c r="AC433" s="1230"/>
      <c r="AD433" s="1230"/>
      <c r="AE433" s="1230"/>
      <c r="AF433" s="1230"/>
      <c r="AG433" s="1230"/>
      <c r="AH433" s="1230"/>
      <c r="AI433" s="1230"/>
    </row>
    <row r="434">
      <c r="A434" s="1240"/>
      <c r="B434" s="1241"/>
      <c r="C434" s="1230"/>
      <c r="D434" s="1230"/>
      <c r="E434" s="1230"/>
      <c r="F434" s="1230"/>
      <c r="G434" s="1230"/>
      <c r="H434" s="1230"/>
      <c r="I434" s="1230"/>
      <c r="J434" s="1230"/>
      <c r="K434" s="1230"/>
      <c r="L434" s="1230"/>
      <c r="M434" s="1230"/>
      <c r="N434" s="1230"/>
      <c r="O434" s="1230"/>
      <c r="P434" s="1230"/>
      <c r="Q434" s="1230"/>
      <c r="R434" s="1230"/>
      <c r="S434" s="1230"/>
      <c r="T434" s="1230"/>
      <c r="U434" s="1230"/>
      <c r="V434" s="1230"/>
      <c r="W434" s="1230"/>
      <c r="X434" s="1230"/>
      <c r="Y434" s="1230"/>
      <c r="Z434" s="1230"/>
      <c r="AA434" s="1230"/>
      <c r="AB434" s="1230"/>
      <c r="AC434" s="1230"/>
      <c r="AD434" s="1230"/>
      <c r="AE434" s="1230"/>
      <c r="AF434" s="1230"/>
      <c r="AG434" s="1230"/>
      <c r="AH434" s="1230"/>
      <c r="AI434" s="1230"/>
    </row>
    <row r="435">
      <c r="A435" s="1240"/>
      <c r="B435" s="1241"/>
      <c r="C435" s="1230"/>
      <c r="D435" s="1230"/>
      <c r="E435" s="1230"/>
      <c r="F435" s="1230"/>
      <c r="G435" s="1230"/>
      <c r="H435" s="1230"/>
      <c r="I435" s="1230"/>
      <c r="J435" s="1230"/>
      <c r="K435" s="1230"/>
      <c r="L435" s="1230"/>
      <c r="M435" s="1230"/>
      <c r="N435" s="1230"/>
      <c r="O435" s="1230"/>
      <c r="P435" s="1230"/>
      <c r="Q435" s="1230"/>
      <c r="R435" s="1230"/>
      <c r="S435" s="1230"/>
      <c r="T435" s="1230"/>
      <c r="U435" s="1230"/>
      <c r="V435" s="1230"/>
      <c r="W435" s="1230"/>
      <c r="X435" s="1230"/>
      <c r="Y435" s="1230"/>
      <c r="Z435" s="1230"/>
      <c r="AA435" s="1230"/>
      <c r="AB435" s="1230"/>
      <c r="AC435" s="1230"/>
      <c r="AD435" s="1230"/>
      <c r="AE435" s="1230"/>
      <c r="AF435" s="1230"/>
      <c r="AG435" s="1230"/>
      <c r="AH435" s="1230"/>
      <c r="AI435" s="1230"/>
    </row>
    <row r="436">
      <c r="A436" s="1240"/>
      <c r="B436" s="1241"/>
      <c r="C436" s="1230"/>
      <c r="D436" s="1230"/>
      <c r="E436" s="1230"/>
      <c r="F436" s="1230"/>
      <c r="G436" s="1230"/>
      <c r="H436" s="1230"/>
      <c r="I436" s="1230"/>
      <c r="J436" s="1230"/>
      <c r="K436" s="1230"/>
      <c r="L436" s="1230"/>
      <c r="M436" s="1230"/>
      <c r="N436" s="1230"/>
      <c r="O436" s="1230"/>
      <c r="P436" s="1230"/>
      <c r="Q436" s="1230"/>
      <c r="R436" s="1230"/>
      <c r="S436" s="1230"/>
      <c r="T436" s="1230"/>
      <c r="U436" s="1230"/>
      <c r="V436" s="1230"/>
      <c r="W436" s="1230"/>
      <c r="X436" s="1230"/>
      <c r="Y436" s="1230"/>
      <c r="Z436" s="1230"/>
      <c r="AA436" s="1230"/>
      <c r="AB436" s="1230"/>
      <c r="AC436" s="1230"/>
      <c r="AD436" s="1230"/>
      <c r="AE436" s="1230"/>
      <c r="AF436" s="1230"/>
      <c r="AG436" s="1230"/>
      <c r="AH436" s="1230"/>
      <c r="AI436" s="1230"/>
    </row>
    <row r="437">
      <c r="A437" s="1240"/>
      <c r="B437" s="1241"/>
      <c r="C437" s="1230"/>
      <c r="D437" s="1230"/>
      <c r="E437" s="1230"/>
      <c r="F437" s="1230"/>
      <c r="G437" s="1230"/>
      <c r="H437" s="1230"/>
      <c r="I437" s="1230"/>
      <c r="J437" s="1230"/>
      <c r="K437" s="1230"/>
      <c r="L437" s="1230"/>
      <c r="M437" s="1230"/>
      <c r="N437" s="1230"/>
      <c r="O437" s="1230"/>
      <c r="P437" s="1230"/>
      <c r="Q437" s="1230"/>
      <c r="R437" s="1230"/>
      <c r="S437" s="1230"/>
      <c r="T437" s="1230"/>
      <c r="U437" s="1230"/>
      <c r="V437" s="1230"/>
      <c r="W437" s="1230"/>
      <c r="X437" s="1230"/>
      <c r="Y437" s="1230"/>
      <c r="Z437" s="1230"/>
      <c r="AA437" s="1230"/>
      <c r="AB437" s="1230"/>
      <c r="AC437" s="1230"/>
      <c r="AD437" s="1230"/>
      <c r="AE437" s="1230"/>
      <c r="AF437" s="1230"/>
      <c r="AG437" s="1230"/>
      <c r="AH437" s="1230"/>
      <c r="AI437" s="1230"/>
    </row>
    <row r="438">
      <c r="A438" s="1240"/>
      <c r="B438" s="1241"/>
      <c r="C438" s="1230"/>
      <c r="D438" s="1230"/>
      <c r="E438" s="1230"/>
      <c r="F438" s="1230"/>
      <c r="G438" s="1230"/>
      <c r="H438" s="1230"/>
      <c r="I438" s="1230"/>
      <c r="J438" s="1230"/>
      <c r="K438" s="1230"/>
      <c r="L438" s="1230"/>
      <c r="M438" s="1230"/>
      <c r="N438" s="1230"/>
      <c r="O438" s="1230"/>
      <c r="P438" s="1230"/>
      <c r="Q438" s="1230"/>
      <c r="R438" s="1230"/>
      <c r="S438" s="1230"/>
      <c r="T438" s="1230"/>
      <c r="U438" s="1230"/>
      <c r="V438" s="1230"/>
      <c r="W438" s="1230"/>
      <c r="X438" s="1230"/>
      <c r="Y438" s="1230"/>
      <c r="Z438" s="1230"/>
      <c r="AA438" s="1230"/>
      <c r="AB438" s="1230"/>
      <c r="AC438" s="1230"/>
      <c r="AD438" s="1230"/>
      <c r="AE438" s="1230"/>
      <c r="AF438" s="1230"/>
      <c r="AG438" s="1230"/>
      <c r="AH438" s="1230"/>
      <c r="AI438" s="1230"/>
    </row>
    <row r="439">
      <c r="A439" s="1240"/>
      <c r="B439" s="1241"/>
      <c r="C439" s="1230"/>
      <c r="D439" s="1230"/>
      <c r="E439" s="1230"/>
      <c r="F439" s="1230"/>
      <c r="G439" s="1230"/>
      <c r="H439" s="1230"/>
      <c r="I439" s="1230"/>
      <c r="J439" s="1230"/>
      <c r="K439" s="1230"/>
      <c r="L439" s="1230"/>
      <c r="M439" s="1230"/>
      <c r="N439" s="1230"/>
      <c r="O439" s="1230"/>
      <c r="P439" s="1230"/>
      <c r="Q439" s="1230"/>
      <c r="R439" s="1230"/>
      <c r="S439" s="1230"/>
      <c r="T439" s="1230"/>
      <c r="U439" s="1230"/>
      <c r="V439" s="1230"/>
      <c r="W439" s="1230"/>
      <c r="X439" s="1230"/>
      <c r="Y439" s="1230"/>
      <c r="Z439" s="1230"/>
      <c r="AA439" s="1230"/>
      <c r="AB439" s="1230"/>
      <c r="AC439" s="1230"/>
      <c r="AD439" s="1230"/>
      <c r="AE439" s="1230"/>
      <c r="AF439" s="1230"/>
      <c r="AG439" s="1230"/>
      <c r="AH439" s="1230"/>
      <c r="AI439" s="1230"/>
    </row>
    <row r="440">
      <c r="A440" s="1240"/>
      <c r="B440" s="1241"/>
      <c r="C440" s="1230"/>
      <c r="D440" s="1230"/>
      <c r="E440" s="1230"/>
      <c r="F440" s="1230"/>
      <c r="G440" s="1230"/>
      <c r="H440" s="1230"/>
      <c r="I440" s="1230"/>
      <c r="J440" s="1230"/>
      <c r="K440" s="1230"/>
      <c r="L440" s="1230"/>
      <c r="M440" s="1230"/>
      <c r="N440" s="1230"/>
      <c r="O440" s="1230"/>
      <c r="P440" s="1230"/>
      <c r="Q440" s="1230"/>
      <c r="R440" s="1230"/>
      <c r="S440" s="1230"/>
      <c r="T440" s="1230"/>
      <c r="U440" s="1230"/>
      <c r="V440" s="1230"/>
      <c r="W440" s="1230"/>
      <c r="X440" s="1230"/>
      <c r="Y440" s="1230"/>
      <c r="Z440" s="1230"/>
      <c r="AA440" s="1230"/>
      <c r="AB440" s="1230"/>
      <c r="AC440" s="1230"/>
      <c r="AD440" s="1230"/>
      <c r="AE440" s="1230"/>
      <c r="AF440" s="1230"/>
      <c r="AG440" s="1230"/>
      <c r="AH440" s="1230"/>
      <c r="AI440" s="1230"/>
    </row>
    <row r="441">
      <c r="A441" s="1240"/>
      <c r="B441" s="1241"/>
      <c r="C441" s="1230"/>
      <c r="D441" s="1230"/>
      <c r="E441" s="1230"/>
      <c r="F441" s="1230"/>
      <c r="G441" s="1230"/>
      <c r="H441" s="1230"/>
      <c r="I441" s="1230"/>
      <c r="J441" s="1230"/>
      <c r="K441" s="1230"/>
      <c r="L441" s="1230"/>
      <c r="M441" s="1230"/>
      <c r="N441" s="1230"/>
      <c r="O441" s="1230"/>
      <c r="P441" s="1230"/>
      <c r="Q441" s="1230"/>
      <c r="R441" s="1230"/>
      <c r="S441" s="1230"/>
      <c r="T441" s="1230"/>
      <c r="U441" s="1230"/>
      <c r="V441" s="1230"/>
      <c r="W441" s="1230"/>
      <c r="X441" s="1230"/>
      <c r="Y441" s="1230"/>
      <c r="Z441" s="1230"/>
      <c r="AA441" s="1230"/>
      <c r="AB441" s="1230"/>
      <c r="AC441" s="1230"/>
      <c r="AD441" s="1230"/>
      <c r="AE441" s="1230"/>
      <c r="AF441" s="1230"/>
      <c r="AG441" s="1230"/>
      <c r="AH441" s="1230"/>
      <c r="AI441" s="1230"/>
    </row>
    <row r="442">
      <c r="A442" s="1240"/>
      <c r="B442" s="1241"/>
      <c r="C442" s="1230"/>
      <c r="D442" s="1230"/>
      <c r="E442" s="1230"/>
      <c r="F442" s="1230"/>
      <c r="G442" s="1230"/>
      <c r="H442" s="1230"/>
      <c r="I442" s="1230"/>
      <c r="J442" s="1230"/>
      <c r="K442" s="1230"/>
      <c r="L442" s="1230"/>
      <c r="M442" s="1230"/>
      <c r="N442" s="1230"/>
      <c r="O442" s="1230"/>
      <c r="P442" s="1230"/>
      <c r="Q442" s="1230"/>
      <c r="R442" s="1230"/>
      <c r="S442" s="1230"/>
      <c r="T442" s="1230"/>
      <c r="U442" s="1230"/>
      <c r="V442" s="1230"/>
      <c r="W442" s="1230"/>
      <c r="X442" s="1230"/>
      <c r="Y442" s="1230"/>
      <c r="Z442" s="1230"/>
      <c r="AA442" s="1230"/>
      <c r="AB442" s="1230"/>
      <c r="AC442" s="1230"/>
      <c r="AD442" s="1230"/>
      <c r="AE442" s="1230"/>
      <c r="AF442" s="1230"/>
      <c r="AG442" s="1230"/>
      <c r="AH442" s="1230"/>
      <c r="AI442" s="1230"/>
    </row>
    <row r="443">
      <c r="A443" s="1240"/>
      <c r="B443" s="1241"/>
      <c r="C443" s="1230"/>
      <c r="D443" s="1230"/>
      <c r="E443" s="1230"/>
      <c r="F443" s="1230"/>
      <c r="G443" s="1230"/>
      <c r="H443" s="1230"/>
      <c r="I443" s="1230"/>
      <c r="J443" s="1230"/>
      <c r="K443" s="1230"/>
      <c r="L443" s="1230"/>
      <c r="M443" s="1230"/>
      <c r="N443" s="1230"/>
      <c r="O443" s="1230"/>
      <c r="P443" s="1230"/>
      <c r="Q443" s="1230"/>
      <c r="R443" s="1230"/>
      <c r="S443" s="1230"/>
      <c r="T443" s="1230"/>
      <c r="U443" s="1230"/>
      <c r="V443" s="1230"/>
      <c r="W443" s="1230"/>
      <c r="X443" s="1230"/>
      <c r="Y443" s="1230"/>
      <c r="Z443" s="1230"/>
      <c r="AA443" s="1230"/>
      <c r="AB443" s="1230"/>
      <c r="AC443" s="1230"/>
      <c r="AD443" s="1230"/>
      <c r="AE443" s="1230"/>
      <c r="AF443" s="1230"/>
      <c r="AG443" s="1230"/>
      <c r="AH443" s="1230"/>
      <c r="AI443" s="1230"/>
    </row>
    <row r="444">
      <c r="A444" s="1240"/>
      <c r="B444" s="1241"/>
      <c r="C444" s="1230"/>
      <c r="D444" s="1230"/>
      <c r="E444" s="1230"/>
      <c r="F444" s="1230"/>
      <c r="G444" s="1230"/>
      <c r="H444" s="1230"/>
      <c r="I444" s="1230"/>
      <c r="J444" s="1230"/>
      <c r="K444" s="1230"/>
      <c r="L444" s="1230"/>
      <c r="M444" s="1230"/>
      <c r="N444" s="1230"/>
      <c r="O444" s="1230"/>
      <c r="P444" s="1230"/>
      <c r="Q444" s="1230"/>
      <c r="R444" s="1230"/>
      <c r="S444" s="1230"/>
      <c r="T444" s="1230"/>
      <c r="U444" s="1230"/>
      <c r="V444" s="1230"/>
      <c r="W444" s="1230"/>
      <c r="X444" s="1230"/>
      <c r="Y444" s="1230"/>
      <c r="Z444" s="1230"/>
      <c r="AA444" s="1230"/>
      <c r="AB444" s="1230"/>
      <c r="AC444" s="1230"/>
      <c r="AD444" s="1230"/>
      <c r="AE444" s="1230"/>
      <c r="AF444" s="1230"/>
      <c r="AG444" s="1230"/>
      <c r="AH444" s="1230"/>
      <c r="AI444" s="1230"/>
    </row>
    <row r="445">
      <c r="A445" s="1240"/>
      <c r="B445" s="1241"/>
      <c r="C445" s="1230"/>
      <c r="D445" s="1230"/>
      <c r="E445" s="1230"/>
      <c r="F445" s="1230"/>
      <c r="G445" s="1230"/>
      <c r="H445" s="1230"/>
      <c r="I445" s="1230"/>
      <c r="J445" s="1230"/>
      <c r="K445" s="1230"/>
      <c r="L445" s="1230"/>
      <c r="M445" s="1230"/>
      <c r="N445" s="1230"/>
      <c r="O445" s="1230"/>
      <c r="P445" s="1230"/>
      <c r="Q445" s="1230"/>
      <c r="R445" s="1230"/>
      <c r="S445" s="1230"/>
      <c r="T445" s="1230"/>
      <c r="U445" s="1230"/>
      <c r="V445" s="1230"/>
      <c r="W445" s="1230"/>
      <c r="X445" s="1230"/>
      <c r="Y445" s="1230"/>
      <c r="Z445" s="1230"/>
      <c r="AA445" s="1230"/>
      <c r="AB445" s="1230"/>
      <c r="AC445" s="1230"/>
      <c r="AD445" s="1230"/>
      <c r="AE445" s="1230"/>
      <c r="AF445" s="1230"/>
      <c r="AG445" s="1230"/>
      <c r="AH445" s="1230"/>
      <c r="AI445" s="1230"/>
    </row>
    <row r="446">
      <c r="A446" s="1240"/>
      <c r="B446" s="1241"/>
      <c r="C446" s="1230"/>
      <c r="D446" s="1230"/>
      <c r="E446" s="1230"/>
      <c r="F446" s="1230"/>
      <c r="G446" s="1230"/>
      <c r="H446" s="1230"/>
      <c r="I446" s="1230"/>
      <c r="J446" s="1230"/>
      <c r="K446" s="1230"/>
      <c r="L446" s="1230"/>
      <c r="M446" s="1230"/>
      <c r="N446" s="1230"/>
      <c r="O446" s="1230"/>
      <c r="P446" s="1230"/>
      <c r="Q446" s="1230"/>
      <c r="R446" s="1230"/>
      <c r="S446" s="1230"/>
      <c r="T446" s="1230"/>
      <c r="U446" s="1230"/>
      <c r="V446" s="1230"/>
      <c r="W446" s="1230"/>
      <c r="X446" s="1230"/>
      <c r="Y446" s="1230"/>
      <c r="Z446" s="1230"/>
      <c r="AA446" s="1230"/>
      <c r="AB446" s="1230"/>
      <c r="AC446" s="1230"/>
      <c r="AD446" s="1230"/>
      <c r="AE446" s="1230"/>
      <c r="AF446" s="1230"/>
      <c r="AG446" s="1230"/>
      <c r="AH446" s="1230"/>
      <c r="AI446" s="1230"/>
    </row>
    <row r="447">
      <c r="A447" s="1240"/>
      <c r="B447" s="1241"/>
      <c r="C447" s="1230"/>
      <c r="D447" s="1230"/>
      <c r="E447" s="1230"/>
      <c r="F447" s="1230"/>
      <c r="G447" s="1230"/>
      <c r="H447" s="1230"/>
      <c r="I447" s="1230"/>
      <c r="J447" s="1230"/>
      <c r="K447" s="1230"/>
      <c r="L447" s="1230"/>
      <c r="M447" s="1230"/>
      <c r="N447" s="1230"/>
      <c r="O447" s="1230"/>
      <c r="P447" s="1230"/>
      <c r="Q447" s="1230"/>
      <c r="R447" s="1230"/>
      <c r="S447" s="1230"/>
      <c r="T447" s="1230"/>
      <c r="U447" s="1230"/>
      <c r="V447" s="1230"/>
      <c r="W447" s="1230"/>
      <c r="X447" s="1230"/>
      <c r="Y447" s="1230"/>
      <c r="Z447" s="1230"/>
      <c r="AA447" s="1230"/>
      <c r="AB447" s="1230"/>
      <c r="AC447" s="1230"/>
      <c r="AD447" s="1230"/>
      <c r="AE447" s="1230"/>
      <c r="AF447" s="1230"/>
      <c r="AG447" s="1230"/>
      <c r="AH447" s="1230"/>
      <c r="AI447" s="1230"/>
    </row>
    <row r="448">
      <c r="A448" s="1240"/>
      <c r="B448" s="1241"/>
      <c r="C448" s="1230"/>
      <c r="D448" s="1230"/>
      <c r="E448" s="1230"/>
      <c r="F448" s="1230"/>
      <c r="G448" s="1230"/>
      <c r="H448" s="1230"/>
      <c r="I448" s="1230"/>
      <c r="J448" s="1230"/>
      <c r="K448" s="1230"/>
      <c r="L448" s="1230"/>
      <c r="M448" s="1230"/>
      <c r="N448" s="1230"/>
      <c r="O448" s="1230"/>
      <c r="P448" s="1230"/>
      <c r="Q448" s="1230"/>
      <c r="R448" s="1230"/>
      <c r="S448" s="1230"/>
      <c r="T448" s="1230"/>
      <c r="U448" s="1230"/>
      <c r="V448" s="1230"/>
      <c r="W448" s="1230"/>
      <c r="X448" s="1230"/>
      <c r="Y448" s="1230"/>
      <c r="Z448" s="1230"/>
      <c r="AA448" s="1230"/>
      <c r="AB448" s="1230"/>
      <c r="AC448" s="1230"/>
      <c r="AD448" s="1230"/>
      <c r="AE448" s="1230"/>
      <c r="AF448" s="1230"/>
      <c r="AG448" s="1230"/>
      <c r="AH448" s="1230"/>
      <c r="AI448" s="1230"/>
    </row>
    <row r="449">
      <c r="A449" s="1240"/>
      <c r="B449" s="1241"/>
      <c r="C449" s="1230"/>
      <c r="D449" s="1230"/>
      <c r="E449" s="1230"/>
      <c r="F449" s="1230"/>
      <c r="G449" s="1230"/>
      <c r="H449" s="1230"/>
      <c r="I449" s="1230"/>
      <c r="J449" s="1230"/>
      <c r="K449" s="1230"/>
      <c r="L449" s="1230"/>
      <c r="M449" s="1230"/>
      <c r="N449" s="1230"/>
      <c r="O449" s="1230"/>
      <c r="P449" s="1230"/>
      <c r="Q449" s="1230"/>
      <c r="R449" s="1230"/>
      <c r="S449" s="1230"/>
      <c r="T449" s="1230"/>
      <c r="U449" s="1230"/>
      <c r="V449" s="1230"/>
      <c r="W449" s="1230"/>
      <c r="X449" s="1230"/>
      <c r="Y449" s="1230"/>
      <c r="Z449" s="1230"/>
      <c r="AA449" s="1230"/>
      <c r="AB449" s="1230"/>
      <c r="AC449" s="1230"/>
      <c r="AD449" s="1230"/>
      <c r="AE449" s="1230"/>
      <c r="AF449" s="1230"/>
      <c r="AG449" s="1230"/>
      <c r="AH449" s="1230"/>
      <c r="AI449" s="1230"/>
    </row>
    <row r="450">
      <c r="A450" s="1240"/>
      <c r="B450" s="1241"/>
      <c r="C450" s="1230"/>
      <c r="D450" s="1230"/>
      <c r="E450" s="1230"/>
      <c r="F450" s="1230"/>
      <c r="G450" s="1230"/>
      <c r="H450" s="1230"/>
      <c r="I450" s="1230"/>
      <c r="J450" s="1230"/>
      <c r="K450" s="1230"/>
      <c r="L450" s="1230"/>
      <c r="M450" s="1230"/>
      <c r="N450" s="1230"/>
      <c r="O450" s="1230"/>
      <c r="P450" s="1230"/>
      <c r="Q450" s="1230"/>
      <c r="R450" s="1230"/>
      <c r="S450" s="1230"/>
      <c r="T450" s="1230"/>
      <c r="U450" s="1230"/>
      <c r="V450" s="1230"/>
      <c r="W450" s="1230"/>
      <c r="X450" s="1230"/>
      <c r="Y450" s="1230"/>
      <c r="Z450" s="1230"/>
      <c r="AA450" s="1230"/>
      <c r="AB450" s="1230"/>
      <c r="AC450" s="1230"/>
      <c r="AD450" s="1230"/>
      <c r="AE450" s="1230"/>
      <c r="AF450" s="1230"/>
      <c r="AG450" s="1230"/>
      <c r="AH450" s="1230"/>
      <c r="AI450" s="1230"/>
    </row>
    <row r="451">
      <c r="A451" s="1240"/>
      <c r="B451" s="1241"/>
      <c r="C451" s="1230"/>
      <c r="D451" s="1230"/>
      <c r="E451" s="1230"/>
      <c r="F451" s="1230"/>
      <c r="G451" s="1230"/>
      <c r="H451" s="1230"/>
      <c r="I451" s="1230"/>
      <c r="J451" s="1230"/>
      <c r="K451" s="1230"/>
      <c r="L451" s="1230"/>
      <c r="M451" s="1230"/>
      <c r="N451" s="1230"/>
      <c r="O451" s="1230"/>
      <c r="P451" s="1230"/>
      <c r="Q451" s="1230"/>
      <c r="R451" s="1230"/>
      <c r="S451" s="1230"/>
      <c r="T451" s="1230"/>
      <c r="U451" s="1230"/>
      <c r="V451" s="1230"/>
      <c r="W451" s="1230"/>
      <c r="X451" s="1230"/>
      <c r="Y451" s="1230"/>
      <c r="Z451" s="1230"/>
      <c r="AA451" s="1230"/>
      <c r="AB451" s="1230"/>
      <c r="AC451" s="1230"/>
      <c r="AD451" s="1230"/>
      <c r="AE451" s="1230"/>
      <c r="AF451" s="1230"/>
      <c r="AG451" s="1230"/>
      <c r="AH451" s="1230"/>
      <c r="AI451" s="1230"/>
    </row>
    <row r="452">
      <c r="A452" s="1240"/>
      <c r="B452" s="1241"/>
      <c r="C452" s="1230"/>
      <c r="D452" s="1230"/>
      <c r="E452" s="1230"/>
      <c r="F452" s="1230"/>
      <c r="G452" s="1230"/>
      <c r="H452" s="1230"/>
      <c r="I452" s="1230"/>
      <c r="J452" s="1230"/>
      <c r="K452" s="1230"/>
      <c r="L452" s="1230"/>
      <c r="M452" s="1230"/>
      <c r="N452" s="1230"/>
      <c r="O452" s="1230"/>
      <c r="P452" s="1230"/>
      <c r="Q452" s="1230"/>
      <c r="R452" s="1230"/>
      <c r="S452" s="1230"/>
      <c r="T452" s="1230"/>
      <c r="U452" s="1230"/>
      <c r="V452" s="1230"/>
      <c r="W452" s="1230"/>
      <c r="X452" s="1230"/>
      <c r="Y452" s="1230"/>
      <c r="Z452" s="1230"/>
      <c r="AA452" s="1230"/>
      <c r="AB452" s="1230"/>
      <c r="AC452" s="1230"/>
      <c r="AD452" s="1230"/>
      <c r="AE452" s="1230"/>
      <c r="AF452" s="1230"/>
      <c r="AG452" s="1230"/>
      <c r="AH452" s="1230"/>
      <c r="AI452" s="1230"/>
    </row>
    <row r="453">
      <c r="A453" s="1240"/>
      <c r="B453" s="1241"/>
      <c r="C453" s="1230"/>
      <c r="D453" s="1230"/>
      <c r="E453" s="1230"/>
      <c r="F453" s="1230"/>
      <c r="G453" s="1230"/>
      <c r="H453" s="1230"/>
      <c r="I453" s="1230"/>
      <c r="J453" s="1230"/>
      <c r="K453" s="1230"/>
      <c r="L453" s="1230"/>
      <c r="M453" s="1230"/>
      <c r="N453" s="1230"/>
      <c r="O453" s="1230"/>
      <c r="P453" s="1230"/>
      <c r="Q453" s="1230"/>
      <c r="R453" s="1230"/>
      <c r="S453" s="1230"/>
      <c r="T453" s="1230"/>
      <c r="U453" s="1230"/>
      <c r="V453" s="1230"/>
      <c r="W453" s="1230"/>
      <c r="X453" s="1230"/>
      <c r="Y453" s="1230"/>
      <c r="Z453" s="1230"/>
      <c r="AA453" s="1230"/>
      <c r="AB453" s="1230"/>
      <c r="AC453" s="1230"/>
      <c r="AD453" s="1230"/>
      <c r="AE453" s="1230"/>
      <c r="AF453" s="1230"/>
      <c r="AG453" s="1230"/>
      <c r="AH453" s="1230"/>
      <c r="AI453" s="1230"/>
    </row>
    <row r="454">
      <c r="A454" s="1240"/>
      <c r="B454" s="1241"/>
      <c r="C454" s="1230"/>
      <c r="D454" s="1230"/>
      <c r="E454" s="1230"/>
      <c r="F454" s="1230"/>
      <c r="G454" s="1230"/>
      <c r="H454" s="1230"/>
      <c r="I454" s="1230"/>
      <c r="J454" s="1230"/>
      <c r="K454" s="1230"/>
      <c r="L454" s="1230"/>
      <c r="M454" s="1230"/>
      <c r="N454" s="1230"/>
      <c r="O454" s="1230"/>
      <c r="P454" s="1230"/>
      <c r="Q454" s="1230"/>
      <c r="R454" s="1230"/>
      <c r="S454" s="1230"/>
      <c r="T454" s="1230"/>
      <c r="U454" s="1230"/>
      <c r="V454" s="1230"/>
      <c r="W454" s="1230"/>
      <c r="X454" s="1230"/>
      <c r="Y454" s="1230"/>
      <c r="Z454" s="1230"/>
      <c r="AA454" s="1230"/>
      <c r="AB454" s="1230"/>
      <c r="AC454" s="1230"/>
      <c r="AD454" s="1230"/>
      <c r="AE454" s="1230"/>
      <c r="AF454" s="1230"/>
      <c r="AG454" s="1230"/>
      <c r="AH454" s="1230"/>
      <c r="AI454" s="1230"/>
    </row>
    <row r="455">
      <c r="A455" s="1240"/>
      <c r="B455" s="1241"/>
      <c r="C455" s="1230"/>
      <c r="D455" s="1230"/>
      <c r="E455" s="1230"/>
      <c r="F455" s="1230"/>
      <c r="G455" s="1230"/>
      <c r="H455" s="1230"/>
      <c r="I455" s="1230"/>
      <c r="J455" s="1230"/>
      <c r="K455" s="1230"/>
      <c r="L455" s="1230"/>
      <c r="M455" s="1230"/>
      <c r="N455" s="1230"/>
      <c r="O455" s="1230"/>
      <c r="P455" s="1230"/>
      <c r="Q455" s="1230"/>
      <c r="R455" s="1230"/>
      <c r="S455" s="1230"/>
      <c r="T455" s="1230"/>
      <c r="U455" s="1230"/>
      <c r="V455" s="1230"/>
      <c r="W455" s="1230"/>
      <c r="X455" s="1230"/>
      <c r="Y455" s="1230"/>
      <c r="Z455" s="1230"/>
      <c r="AA455" s="1230"/>
      <c r="AB455" s="1230"/>
      <c r="AC455" s="1230"/>
      <c r="AD455" s="1230"/>
      <c r="AE455" s="1230"/>
      <c r="AF455" s="1230"/>
      <c r="AG455" s="1230"/>
      <c r="AH455" s="1230"/>
      <c r="AI455" s="1230"/>
    </row>
    <row r="456">
      <c r="A456" s="1240"/>
      <c r="B456" s="1241"/>
      <c r="C456" s="1230"/>
      <c r="D456" s="1230"/>
      <c r="E456" s="1230"/>
      <c r="F456" s="1230"/>
      <c r="G456" s="1230"/>
      <c r="H456" s="1230"/>
      <c r="I456" s="1230"/>
      <c r="J456" s="1230"/>
      <c r="K456" s="1230"/>
      <c r="L456" s="1230"/>
      <c r="M456" s="1230"/>
      <c r="N456" s="1230"/>
      <c r="O456" s="1230"/>
      <c r="P456" s="1230"/>
      <c r="Q456" s="1230"/>
      <c r="R456" s="1230"/>
      <c r="S456" s="1230"/>
      <c r="T456" s="1230"/>
      <c r="U456" s="1230"/>
      <c r="V456" s="1230"/>
      <c r="W456" s="1230"/>
      <c r="X456" s="1230"/>
      <c r="Y456" s="1230"/>
      <c r="Z456" s="1230"/>
      <c r="AA456" s="1230"/>
      <c r="AB456" s="1230"/>
      <c r="AC456" s="1230"/>
      <c r="AD456" s="1230"/>
      <c r="AE456" s="1230"/>
      <c r="AF456" s="1230"/>
      <c r="AG456" s="1230"/>
      <c r="AH456" s="1230"/>
      <c r="AI456" s="1230"/>
    </row>
    <row r="457">
      <c r="A457" s="1240"/>
      <c r="B457" s="1241"/>
      <c r="C457" s="1230"/>
      <c r="D457" s="1230"/>
      <c r="E457" s="1230"/>
      <c r="F457" s="1230"/>
      <c r="G457" s="1230"/>
      <c r="H457" s="1230"/>
      <c r="I457" s="1230"/>
      <c r="J457" s="1230"/>
      <c r="K457" s="1230"/>
      <c r="L457" s="1230"/>
      <c r="M457" s="1230"/>
      <c r="N457" s="1230"/>
      <c r="O457" s="1230"/>
      <c r="P457" s="1230"/>
      <c r="Q457" s="1230"/>
      <c r="R457" s="1230"/>
      <c r="S457" s="1230"/>
      <c r="T457" s="1230"/>
      <c r="U457" s="1230"/>
      <c r="V457" s="1230"/>
      <c r="W457" s="1230"/>
      <c r="X457" s="1230"/>
      <c r="Y457" s="1230"/>
      <c r="Z457" s="1230"/>
      <c r="AA457" s="1230"/>
      <c r="AB457" s="1230"/>
      <c r="AC457" s="1230"/>
      <c r="AD457" s="1230"/>
      <c r="AE457" s="1230"/>
      <c r="AF457" s="1230"/>
      <c r="AG457" s="1230"/>
      <c r="AH457" s="1230"/>
      <c r="AI457" s="1230"/>
    </row>
    <row r="458">
      <c r="A458" s="1240"/>
      <c r="B458" s="1241"/>
      <c r="C458" s="1230"/>
      <c r="D458" s="1230"/>
      <c r="E458" s="1230"/>
      <c r="F458" s="1230"/>
      <c r="G458" s="1230"/>
      <c r="H458" s="1230"/>
      <c r="I458" s="1230"/>
      <c r="J458" s="1230"/>
      <c r="K458" s="1230"/>
      <c r="L458" s="1230"/>
      <c r="M458" s="1230"/>
      <c r="N458" s="1230"/>
      <c r="O458" s="1230"/>
      <c r="P458" s="1230"/>
      <c r="Q458" s="1230"/>
      <c r="R458" s="1230"/>
      <c r="S458" s="1230"/>
      <c r="T458" s="1230"/>
      <c r="U458" s="1230"/>
      <c r="V458" s="1230"/>
      <c r="W458" s="1230"/>
      <c r="X458" s="1230"/>
      <c r="Y458" s="1230"/>
      <c r="Z458" s="1230"/>
      <c r="AA458" s="1230"/>
      <c r="AB458" s="1230"/>
      <c r="AC458" s="1230"/>
      <c r="AD458" s="1230"/>
      <c r="AE458" s="1230"/>
      <c r="AF458" s="1230"/>
      <c r="AG458" s="1230"/>
      <c r="AH458" s="1230"/>
      <c r="AI458" s="1230"/>
    </row>
    <row r="459">
      <c r="A459" s="1240"/>
      <c r="B459" s="1241"/>
      <c r="C459" s="1230"/>
      <c r="D459" s="1230"/>
      <c r="E459" s="1230"/>
      <c r="F459" s="1230"/>
      <c r="G459" s="1230"/>
      <c r="H459" s="1230"/>
      <c r="I459" s="1230"/>
      <c r="J459" s="1230"/>
      <c r="K459" s="1230"/>
      <c r="L459" s="1230"/>
      <c r="M459" s="1230"/>
      <c r="N459" s="1230"/>
      <c r="O459" s="1230"/>
      <c r="P459" s="1230"/>
      <c r="Q459" s="1230"/>
      <c r="R459" s="1230"/>
      <c r="S459" s="1230"/>
      <c r="T459" s="1230"/>
      <c r="U459" s="1230"/>
      <c r="V459" s="1230"/>
      <c r="W459" s="1230"/>
      <c r="X459" s="1230"/>
      <c r="Y459" s="1230"/>
      <c r="Z459" s="1230"/>
      <c r="AA459" s="1230"/>
      <c r="AB459" s="1230"/>
      <c r="AC459" s="1230"/>
      <c r="AD459" s="1230"/>
      <c r="AE459" s="1230"/>
      <c r="AF459" s="1230"/>
      <c r="AG459" s="1230"/>
      <c r="AH459" s="1230"/>
      <c r="AI459" s="1230"/>
    </row>
    <row r="460">
      <c r="A460" s="1240"/>
      <c r="B460" s="1241"/>
      <c r="C460" s="1230"/>
      <c r="D460" s="1230"/>
      <c r="E460" s="1230"/>
      <c r="F460" s="1230"/>
      <c r="G460" s="1230"/>
      <c r="H460" s="1230"/>
      <c r="I460" s="1230"/>
      <c r="J460" s="1230"/>
      <c r="K460" s="1230"/>
      <c r="L460" s="1230"/>
      <c r="M460" s="1230"/>
      <c r="N460" s="1230"/>
      <c r="O460" s="1230"/>
      <c r="P460" s="1230"/>
      <c r="Q460" s="1230"/>
      <c r="R460" s="1230"/>
      <c r="S460" s="1230"/>
      <c r="T460" s="1230"/>
      <c r="U460" s="1230"/>
      <c r="V460" s="1230"/>
      <c r="W460" s="1230"/>
      <c r="X460" s="1230"/>
      <c r="Y460" s="1230"/>
      <c r="Z460" s="1230"/>
      <c r="AA460" s="1230"/>
      <c r="AB460" s="1230"/>
      <c r="AC460" s="1230"/>
      <c r="AD460" s="1230"/>
      <c r="AE460" s="1230"/>
      <c r="AF460" s="1230"/>
      <c r="AG460" s="1230"/>
      <c r="AH460" s="1230"/>
      <c r="AI460" s="1230"/>
    </row>
    <row r="461">
      <c r="A461" s="1240"/>
      <c r="B461" s="1241"/>
      <c r="C461" s="1230"/>
      <c r="D461" s="1230"/>
      <c r="E461" s="1230"/>
      <c r="F461" s="1230"/>
      <c r="G461" s="1230"/>
      <c r="H461" s="1230"/>
      <c r="I461" s="1230"/>
      <c r="J461" s="1230"/>
      <c r="K461" s="1230"/>
      <c r="L461" s="1230"/>
      <c r="M461" s="1230"/>
      <c r="N461" s="1230"/>
      <c r="O461" s="1230"/>
      <c r="P461" s="1230"/>
      <c r="Q461" s="1230"/>
      <c r="R461" s="1230"/>
      <c r="S461" s="1230"/>
      <c r="T461" s="1230"/>
      <c r="U461" s="1230"/>
      <c r="V461" s="1230"/>
      <c r="W461" s="1230"/>
      <c r="X461" s="1230"/>
      <c r="Y461" s="1230"/>
      <c r="Z461" s="1230"/>
      <c r="AA461" s="1230"/>
      <c r="AB461" s="1230"/>
      <c r="AC461" s="1230"/>
      <c r="AD461" s="1230"/>
      <c r="AE461" s="1230"/>
      <c r="AF461" s="1230"/>
      <c r="AG461" s="1230"/>
      <c r="AH461" s="1230"/>
      <c r="AI461" s="1230"/>
    </row>
    <row r="462">
      <c r="A462" s="1240"/>
      <c r="B462" s="1241"/>
      <c r="C462" s="1230"/>
      <c r="D462" s="1230"/>
      <c r="E462" s="1230"/>
      <c r="F462" s="1230"/>
      <c r="G462" s="1230"/>
      <c r="H462" s="1230"/>
      <c r="I462" s="1230"/>
      <c r="J462" s="1230"/>
      <c r="K462" s="1230"/>
      <c r="L462" s="1230"/>
      <c r="M462" s="1230"/>
      <c r="N462" s="1230"/>
      <c r="O462" s="1230"/>
      <c r="P462" s="1230"/>
      <c r="Q462" s="1230"/>
      <c r="R462" s="1230"/>
      <c r="S462" s="1230"/>
      <c r="T462" s="1230"/>
      <c r="U462" s="1230"/>
      <c r="V462" s="1230"/>
      <c r="W462" s="1230"/>
      <c r="X462" s="1230"/>
      <c r="Y462" s="1230"/>
      <c r="Z462" s="1230"/>
      <c r="AA462" s="1230"/>
      <c r="AB462" s="1230"/>
      <c r="AC462" s="1230"/>
      <c r="AD462" s="1230"/>
      <c r="AE462" s="1230"/>
      <c r="AF462" s="1230"/>
      <c r="AG462" s="1230"/>
      <c r="AH462" s="1230"/>
      <c r="AI462" s="1230"/>
    </row>
    <row r="463">
      <c r="A463" s="1240"/>
      <c r="B463" s="1241"/>
      <c r="C463" s="1230"/>
      <c r="D463" s="1230"/>
      <c r="E463" s="1230"/>
      <c r="F463" s="1230"/>
      <c r="G463" s="1230"/>
      <c r="H463" s="1230"/>
      <c r="I463" s="1230"/>
      <c r="J463" s="1230"/>
      <c r="K463" s="1230"/>
      <c r="L463" s="1230"/>
      <c r="M463" s="1230"/>
      <c r="N463" s="1230"/>
      <c r="O463" s="1230"/>
      <c r="P463" s="1230"/>
      <c r="Q463" s="1230"/>
      <c r="R463" s="1230"/>
      <c r="S463" s="1230"/>
      <c r="T463" s="1230"/>
      <c r="U463" s="1230"/>
      <c r="V463" s="1230"/>
      <c r="W463" s="1230"/>
      <c r="X463" s="1230"/>
      <c r="Y463" s="1230"/>
      <c r="Z463" s="1230"/>
      <c r="AA463" s="1230"/>
      <c r="AB463" s="1230"/>
      <c r="AC463" s="1230"/>
      <c r="AD463" s="1230"/>
      <c r="AE463" s="1230"/>
      <c r="AF463" s="1230"/>
      <c r="AG463" s="1230"/>
      <c r="AH463" s="1230"/>
      <c r="AI463" s="1230"/>
    </row>
    <row r="464">
      <c r="A464" s="1240"/>
      <c r="B464" s="1241"/>
      <c r="C464" s="1230"/>
      <c r="D464" s="1230"/>
      <c r="E464" s="1230"/>
      <c r="F464" s="1230"/>
      <c r="G464" s="1230"/>
      <c r="H464" s="1230"/>
      <c r="I464" s="1230"/>
      <c r="J464" s="1230"/>
      <c r="K464" s="1230"/>
      <c r="L464" s="1230"/>
      <c r="M464" s="1230"/>
      <c r="N464" s="1230"/>
      <c r="O464" s="1230"/>
      <c r="P464" s="1230"/>
      <c r="Q464" s="1230"/>
      <c r="R464" s="1230"/>
      <c r="S464" s="1230"/>
      <c r="T464" s="1230"/>
      <c r="U464" s="1230"/>
      <c r="V464" s="1230"/>
      <c r="W464" s="1230"/>
      <c r="X464" s="1230"/>
      <c r="Y464" s="1230"/>
      <c r="Z464" s="1230"/>
      <c r="AA464" s="1230"/>
      <c r="AB464" s="1230"/>
      <c r="AC464" s="1230"/>
      <c r="AD464" s="1230"/>
      <c r="AE464" s="1230"/>
      <c r="AF464" s="1230"/>
      <c r="AG464" s="1230"/>
      <c r="AH464" s="1230"/>
      <c r="AI464" s="1230"/>
    </row>
    <row r="465">
      <c r="A465" s="1240"/>
      <c r="B465" s="1241"/>
      <c r="C465" s="1230"/>
      <c r="D465" s="1230"/>
      <c r="E465" s="1230"/>
      <c r="F465" s="1230"/>
      <c r="G465" s="1230"/>
      <c r="H465" s="1230"/>
      <c r="I465" s="1230"/>
      <c r="J465" s="1230"/>
      <c r="K465" s="1230"/>
      <c r="L465" s="1230"/>
      <c r="M465" s="1230"/>
      <c r="N465" s="1230"/>
      <c r="O465" s="1230"/>
      <c r="P465" s="1230"/>
      <c r="Q465" s="1230"/>
      <c r="R465" s="1230"/>
      <c r="S465" s="1230"/>
      <c r="T465" s="1230"/>
      <c r="U465" s="1230"/>
      <c r="V465" s="1230"/>
      <c r="W465" s="1230"/>
      <c r="X465" s="1230"/>
      <c r="Y465" s="1230"/>
      <c r="Z465" s="1230"/>
      <c r="AA465" s="1230"/>
      <c r="AB465" s="1230"/>
      <c r="AC465" s="1230"/>
      <c r="AD465" s="1230"/>
      <c r="AE465" s="1230"/>
      <c r="AF465" s="1230"/>
      <c r="AG465" s="1230"/>
      <c r="AH465" s="1230"/>
      <c r="AI465" s="1230"/>
    </row>
    <row r="466">
      <c r="A466" s="1240"/>
      <c r="B466" s="1241"/>
      <c r="C466" s="1230"/>
      <c r="D466" s="1230"/>
      <c r="E466" s="1230"/>
      <c r="F466" s="1230"/>
      <c r="G466" s="1230"/>
      <c r="H466" s="1230"/>
      <c r="I466" s="1230"/>
      <c r="J466" s="1230"/>
      <c r="K466" s="1230"/>
      <c r="L466" s="1230"/>
      <c r="M466" s="1230"/>
      <c r="N466" s="1230"/>
      <c r="O466" s="1230"/>
      <c r="P466" s="1230"/>
      <c r="Q466" s="1230"/>
      <c r="R466" s="1230"/>
      <c r="S466" s="1230"/>
      <c r="T466" s="1230"/>
      <c r="U466" s="1230"/>
      <c r="V466" s="1230"/>
      <c r="W466" s="1230"/>
      <c r="X466" s="1230"/>
      <c r="Y466" s="1230"/>
      <c r="Z466" s="1230"/>
      <c r="AA466" s="1230"/>
      <c r="AB466" s="1230"/>
      <c r="AC466" s="1230"/>
      <c r="AD466" s="1230"/>
      <c r="AE466" s="1230"/>
      <c r="AF466" s="1230"/>
      <c r="AG466" s="1230"/>
      <c r="AH466" s="1230"/>
      <c r="AI466" s="1230"/>
    </row>
    <row r="467">
      <c r="A467" s="1240"/>
      <c r="B467" s="1241"/>
      <c r="C467" s="1230"/>
      <c r="D467" s="1230"/>
      <c r="E467" s="1230"/>
      <c r="F467" s="1230"/>
      <c r="G467" s="1230"/>
      <c r="H467" s="1230"/>
      <c r="I467" s="1230"/>
      <c r="J467" s="1230"/>
      <c r="K467" s="1230"/>
      <c r="L467" s="1230"/>
      <c r="M467" s="1230"/>
      <c r="N467" s="1230"/>
      <c r="O467" s="1230"/>
      <c r="P467" s="1230"/>
      <c r="Q467" s="1230"/>
      <c r="R467" s="1230"/>
      <c r="S467" s="1230"/>
      <c r="T467" s="1230"/>
      <c r="U467" s="1230"/>
      <c r="V467" s="1230"/>
      <c r="W467" s="1230"/>
      <c r="X467" s="1230"/>
      <c r="Y467" s="1230"/>
      <c r="Z467" s="1230"/>
      <c r="AA467" s="1230"/>
      <c r="AB467" s="1230"/>
      <c r="AC467" s="1230"/>
      <c r="AD467" s="1230"/>
      <c r="AE467" s="1230"/>
      <c r="AF467" s="1230"/>
      <c r="AG467" s="1230"/>
      <c r="AH467" s="1230"/>
      <c r="AI467" s="1230"/>
    </row>
    <row r="468">
      <c r="A468" s="1240"/>
      <c r="B468" s="1241"/>
      <c r="C468" s="1230"/>
      <c r="D468" s="1230"/>
      <c r="E468" s="1230"/>
      <c r="F468" s="1230"/>
      <c r="G468" s="1230"/>
      <c r="H468" s="1230"/>
      <c r="I468" s="1230"/>
      <c r="J468" s="1230"/>
      <c r="K468" s="1230"/>
      <c r="L468" s="1230"/>
      <c r="M468" s="1230"/>
      <c r="N468" s="1230"/>
      <c r="O468" s="1230"/>
      <c r="P468" s="1230"/>
      <c r="Q468" s="1230"/>
      <c r="R468" s="1230"/>
      <c r="S468" s="1230"/>
      <c r="T468" s="1230"/>
      <c r="U468" s="1230"/>
      <c r="V468" s="1230"/>
      <c r="W468" s="1230"/>
      <c r="X468" s="1230"/>
      <c r="Y468" s="1230"/>
      <c r="Z468" s="1230"/>
      <c r="AA468" s="1230"/>
      <c r="AB468" s="1230"/>
      <c r="AC468" s="1230"/>
      <c r="AD468" s="1230"/>
      <c r="AE468" s="1230"/>
      <c r="AF468" s="1230"/>
      <c r="AG468" s="1230"/>
      <c r="AH468" s="1230"/>
      <c r="AI468" s="1230"/>
    </row>
    <row r="469">
      <c r="A469" s="1240"/>
      <c r="B469" s="1241"/>
      <c r="C469" s="1230"/>
      <c r="D469" s="1230"/>
      <c r="E469" s="1230"/>
      <c r="F469" s="1230"/>
      <c r="G469" s="1230"/>
      <c r="H469" s="1230"/>
      <c r="I469" s="1230"/>
      <c r="J469" s="1230"/>
      <c r="K469" s="1230"/>
      <c r="L469" s="1230"/>
      <c r="M469" s="1230"/>
      <c r="N469" s="1230"/>
      <c r="O469" s="1230"/>
      <c r="P469" s="1230"/>
      <c r="Q469" s="1230"/>
      <c r="R469" s="1230"/>
      <c r="S469" s="1230"/>
      <c r="T469" s="1230"/>
      <c r="U469" s="1230"/>
      <c r="V469" s="1230"/>
      <c r="W469" s="1230"/>
      <c r="X469" s="1230"/>
      <c r="Y469" s="1230"/>
      <c r="Z469" s="1230"/>
      <c r="AA469" s="1230"/>
      <c r="AB469" s="1230"/>
      <c r="AC469" s="1230"/>
      <c r="AD469" s="1230"/>
      <c r="AE469" s="1230"/>
      <c r="AF469" s="1230"/>
      <c r="AG469" s="1230"/>
      <c r="AH469" s="1230"/>
      <c r="AI469" s="1230"/>
    </row>
    <row r="470">
      <c r="A470" s="1240"/>
      <c r="B470" s="1241"/>
      <c r="C470" s="1230"/>
      <c r="D470" s="1230"/>
      <c r="E470" s="1230"/>
      <c r="F470" s="1230"/>
      <c r="G470" s="1230"/>
      <c r="H470" s="1230"/>
      <c r="I470" s="1230"/>
      <c r="J470" s="1230"/>
      <c r="K470" s="1230"/>
      <c r="L470" s="1230"/>
      <c r="M470" s="1230"/>
      <c r="N470" s="1230"/>
      <c r="O470" s="1230"/>
      <c r="P470" s="1230"/>
      <c r="Q470" s="1230"/>
      <c r="R470" s="1230"/>
      <c r="S470" s="1230"/>
      <c r="T470" s="1230"/>
      <c r="U470" s="1230"/>
      <c r="V470" s="1230"/>
      <c r="W470" s="1230"/>
      <c r="X470" s="1230"/>
      <c r="Y470" s="1230"/>
      <c r="Z470" s="1230"/>
      <c r="AA470" s="1230"/>
      <c r="AB470" s="1230"/>
      <c r="AC470" s="1230"/>
      <c r="AD470" s="1230"/>
      <c r="AE470" s="1230"/>
      <c r="AF470" s="1230"/>
      <c r="AG470" s="1230"/>
      <c r="AH470" s="1230"/>
      <c r="AI470" s="1230"/>
    </row>
    <row r="471">
      <c r="A471" s="1240"/>
      <c r="B471" s="1241"/>
      <c r="C471" s="1230"/>
      <c r="D471" s="1230"/>
      <c r="E471" s="1230"/>
      <c r="F471" s="1230"/>
      <c r="G471" s="1230"/>
      <c r="H471" s="1230"/>
      <c r="I471" s="1230"/>
      <c r="J471" s="1230"/>
      <c r="K471" s="1230"/>
      <c r="L471" s="1230"/>
      <c r="M471" s="1230"/>
      <c r="N471" s="1230"/>
      <c r="O471" s="1230"/>
      <c r="P471" s="1230"/>
      <c r="Q471" s="1230"/>
      <c r="R471" s="1230"/>
      <c r="S471" s="1230"/>
      <c r="T471" s="1230"/>
      <c r="U471" s="1230"/>
      <c r="V471" s="1230"/>
      <c r="W471" s="1230"/>
      <c r="X471" s="1230"/>
      <c r="Y471" s="1230"/>
      <c r="Z471" s="1230"/>
      <c r="AA471" s="1230"/>
      <c r="AB471" s="1230"/>
      <c r="AC471" s="1230"/>
      <c r="AD471" s="1230"/>
      <c r="AE471" s="1230"/>
      <c r="AF471" s="1230"/>
      <c r="AG471" s="1230"/>
      <c r="AH471" s="1230"/>
      <c r="AI471" s="1230"/>
    </row>
    <row r="472">
      <c r="A472" s="1240"/>
      <c r="B472" s="1241"/>
      <c r="C472" s="1230"/>
      <c r="D472" s="1230"/>
      <c r="E472" s="1230"/>
      <c r="F472" s="1230"/>
      <c r="G472" s="1230"/>
      <c r="H472" s="1230"/>
      <c r="I472" s="1230"/>
      <c r="J472" s="1230"/>
      <c r="K472" s="1230"/>
      <c r="L472" s="1230"/>
      <c r="M472" s="1230"/>
      <c r="N472" s="1230"/>
      <c r="O472" s="1230"/>
      <c r="P472" s="1230"/>
      <c r="Q472" s="1230"/>
      <c r="R472" s="1230"/>
      <c r="S472" s="1230"/>
      <c r="T472" s="1230"/>
      <c r="U472" s="1230"/>
      <c r="V472" s="1230"/>
      <c r="W472" s="1230"/>
      <c r="X472" s="1230"/>
      <c r="Y472" s="1230"/>
      <c r="Z472" s="1230"/>
      <c r="AA472" s="1230"/>
      <c r="AB472" s="1230"/>
      <c r="AC472" s="1230"/>
      <c r="AD472" s="1230"/>
      <c r="AE472" s="1230"/>
      <c r="AF472" s="1230"/>
      <c r="AG472" s="1230"/>
      <c r="AH472" s="1230"/>
      <c r="AI472" s="1230"/>
    </row>
    <row r="473">
      <c r="A473" s="1240"/>
      <c r="B473" s="1241"/>
      <c r="C473" s="1230"/>
      <c r="D473" s="1230"/>
      <c r="E473" s="1230"/>
      <c r="F473" s="1230"/>
      <c r="G473" s="1230"/>
      <c r="H473" s="1230"/>
      <c r="I473" s="1230"/>
      <c r="J473" s="1230"/>
      <c r="K473" s="1230"/>
      <c r="L473" s="1230"/>
      <c r="M473" s="1230"/>
      <c r="N473" s="1230"/>
      <c r="O473" s="1230"/>
      <c r="P473" s="1230"/>
      <c r="Q473" s="1230"/>
      <c r="R473" s="1230"/>
      <c r="S473" s="1230"/>
      <c r="T473" s="1230"/>
      <c r="U473" s="1230"/>
      <c r="V473" s="1230"/>
      <c r="W473" s="1230"/>
      <c r="X473" s="1230"/>
      <c r="Y473" s="1230"/>
      <c r="Z473" s="1230"/>
      <c r="AA473" s="1230"/>
      <c r="AB473" s="1230"/>
      <c r="AC473" s="1230"/>
      <c r="AD473" s="1230"/>
      <c r="AE473" s="1230"/>
      <c r="AF473" s="1230"/>
      <c r="AG473" s="1230"/>
      <c r="AH473" s="1230"/>
      <c r="AI473" s="1230"/>
    </row>
    <row r="474">
      <c r="A474" s="1240"/>
      <c r="B474" s="1241"/>
      <c r="C474" s="1230"/>
      <c r="D474" s="1230"/>
      <c r="E474" s="1230"/>
      <c r="F474" s="1230"/>
      <c r="G474" s="1230"/>
      <c r="H474" s="1230"/>
      <c r="I474" s="1230"/>
      <c r="J474" s="1230"/>
      <c r="K474" s="1230"/>
      <c r="L474" s="1230"/>
      <c r="M474" s="1230"/>
      <c r="N474" s="1230"/>
      <c r="O474" s="1230"/>
      <c r="P474" s="1230"/>
      <c r="Q474" s="1230"/>
      <c r="R474" s="1230"/>
      <c r="S474" s="1230"/>
      <c r="T474" s="1230"/>
      <c r="U474" s="1230"/>
      <c r="V474" s="1230"/>
      <c r="W474" s="1230"/>
      <c r="X474" s="1230"/>
      <c r="Y474" s="1230"/>
      <c r="Z474" s="1230"/>
      <c r="AA474" s="1230"/>
      <c r="AB474" s="1230"/>
      <c r="AC474" s="1230"/>
      <c r="AD474" s="1230"/>
      <c r="AE474" s="1230"/>
      <c r="AF474" s="1230"/>
      <c r="AG474" s="1230"/>
      <c r="AH474" s="1230"/>
      <c r="AI474" s="1230"/>
    </row>
    <row r="475">
      <c r="A475" s="1240"/>
      <c r="B475" s="1241"/>
      <c r="C475" s="1230"/>
      <c r="D475" s="1230"/>
      <c r="E475" s="1230"/>
      <c r="F475" s="1230"/>
      <c r="G475" s="1230"/>
      <c r="H475" s="1230"/>
      <c r="I475" s="1230"/>
      <c r="J475" s="1230"/>
      <c r="K475" s="1230"/>
      <c r="L475" s="1230"/>
      <c r="M475" s="1230"/>
      <c r="N475" s="1230"/>
      <c r="O475" s="1230"/>
      <c r="P475" s="1230"/>
      <c r="Q475" s="1230"/>
      <c r="R475" s="1230"/>
      <c r="S475" s="1230"/>
      <c r="T475" s="1230"/>
      <c r="U475" s="1230"/>
      <c r="V475" s="1230"/>
      <c r="W475" s="1230"/>
      <c r="X475" s="1230"/>
      <c r="Y475" s="1230"/>
      <c r="Z475" s="1230"/>
      <c r="AA475" s="1230"/>
      <c r="AB475" s="1230"/>
      <c r="AC475" s="1230"/>
      <c r="AD475" s="1230"/>
      <c r="AE475" s="1230"/>
      <c r="AF475" s="1230"/>
      <c r="AG475" s="1230"/>
      <c r="AH475" s="1230"/>
      <c r="AI475" s="1230"/>
    </row>
    <row r="476">
      <c r="A476" s="1240"/>
      <c r="B476" s="1241"/>
      <c r="C476" s="1230"/>
      <c r="D476" s="1230"/>
      <c r="E476" s="1230"/>
      <c r="F476" s="1230"/>
      <c r="G476" s="1230"/>
      <c r="H476" s="1230"/>
      <c r="I476" s="1230"/>
      <c r="J476" s="1230"/>
      <c r="K476" s="1230"/>
      <c r="L476" s="1230"/>
      <c r="M476" s="1230"/>
      <c r="N476" s="1230"/>
      <c r="O476" s="1230"/>
      <c r="P476" s="1230"/>
      <c r="Q476" s="1230"/>
      <c r="R476" s="1230"/>
      <c r="S476" s="1230"/>
      <c r="T476" s="1230"/>
      <c r="U476" s="1230"/>
      <c r="V476" s="1230"/>
      <c r="W476" s="1230"/>
      <c r="X476" s="1230"/>
      <c r="Y476" s="1230"/>
      <c r="Z476" s="1230"/>
      <c r="AA476" s="1230"/>
      <c r="AB476" s="1230"/>
      <c r="AC476" s="1230"/>
      <c r="AD476" s="1230"/>
      <c r="AE476" s="1230"/>
      <c r="AF476" s="1230"/>
      <c r="AG476" s="1230"/>
      <c r="AH476" s="1230"/>
      <c r="AI476" s="1230"/>
    </row>
    <row r="477">
      <c r="A477" s="1240"/>
      <c r="B477" s="1241"/>
      <c r="C477" s="1230"/>
      <c r="D477" s="1230"/>
      <c r="E477" s="1230"/>
      <c r="F477" s="1230"/>
      <c r="G477" s="1230"/>
      <c r="H477" s="1230"/>
      <c r="I477" s="1230"/>
      <c r="J477" s="1230"/>
      <c r="K477" s="1230"/>
      <c r="L477" s="1230"/>
      <c r="M477" s="1230"/>
      <c r="N477" s="1230"/>
      <c r="O477" s="1230"/>
      <c r="P477" s="1230"/>
      <c r="Q477" s="1230"/>
      <c r="R477" s="1230"/>
      <c r="S477" s="1230"/>
      <c r="T477" s="1230"/>
      <c r="U477" s="1230"/>
      <c r="V477" s="1230"/>
      <c r="W477" s="1230"/>
      <c r="X477" s="1230"/>
      <c r="Y477" s="1230"/>
      <c r="Z477" s="1230"/>
      <c r="AA477" s="1230"/>
      <c r="AB477" s="1230"/>
      <c r="AC477" s="1230"/>
      <c r="AD477" s="1230"/>
      <c r="AE477" s="1230"/>
      <c r="AF477" s="1230"/>
      <c r="AG477" s="1230"/>
      <c r="AH477" s="1230"/>
      <c r="AI477" s="1230"/>
    </row>
    <row r="478">
      <c r="A478" s="1240"/>
      <c r="B478" s="1241"/>
      <c r="C478" s="1230"/>
      <c r="D478" s="1230"/>
      <c r="E478" s="1230"/>
      <c r="F478" s="1230"/>
      <c r="G478" s="1230"/>
      <c r="H478" s="1230"/>
      <c r="I478" s="1230"/>
      <c r="J478" s="1230"/>
      <c r="K478" s="1230"/>
      <c r="L478" s="1230"/>
      <c r="M478" s="1230"/>
      <c r="N478" s="1230"/>
      <c r="O478" s="1230"/>
      <c r="P478" s="1230"/>
      <c r="Q478" s="1230"/>
      <c r="R478" s="1230"/>
      <c r="S478" s="1230"/>
      <c r="T478" s="1230"/>
      <c r="U478" s="1230"/>
      <c r="V478" s="1230"/>
      <c r="W478" s="1230"/>
      <c r="X478" s="1230"/>
      <c r="Y478" s="1230"/>
      <c r="Z478" s="1230"/>
      <c r="AA478" s="1230"/>
      <c r="AB478" s="1230"/>
      <c r="AC478" s="1230"/>
      <c r="AD478" s="1230"/>
      <c r="AE478" s="1230"/>
      <c r="AF478" s="1230"/>
      <c r="AG478" s="1230"/>
      <c r="AH478" s="1230"/>
      <c r="AI478" s="1230"/>
    </row>
    <row r="479">
      <c r="A479" s="1240"/>
      <c r="B479" s="1241"/>
      <c r="C479" s="1230"/>
      <c r="D479" s="1230"/>
      <c r="E479" s="1230"/>
      <c r="F479" s="1230"/>
      <c r="G479" s="1230"/>
      <c r="H479" s="1230"/>
      <c r="I479" s="1230"/>
      <c r="J479" s="1230"/>
      <c r="K479" s="1230"/>
      <c r="L479" s="1230"/>
      <c r="M479" s="1230"/>
      <c r="N479" s="1230"/>
      <c r="O479" s="1230"/>
      <c r="P479" s="1230"/>
      <c r="Q479" s="1230"/>
      <c r="R479" s="1230"/>
      <c r="S479" s="1230"/>
      <c r="T479" s="1230"/>
      <c r="U479" s="1230"/>
      <c r="V479" s="1230"/>
      <c r="W479" s="1230"/>
      <c r="X479" s="1230"/>
      <c r="Y479" s="1230"/>
      <c r="Z479" s="1230"/>
      <c r="AA479" s="1230"/>
      <c r="AB479" s="1230"/>
      <c r="AC479" s="1230"/>
      <c r="AD479" s="1230"/>
      <c r="AE479" s="1230"/>
      <c r="AF479" s="1230"/>
      <c r="AG479" s="1230"/>
      <c r="AH479" s="1230"/>
      <c r="AI479" s="1230"/>
    </row>
    <row r="480">
      <c r="A480" s="1240"/>
      <c r="B480" s="1241"/>
      <c r="C480" s="1230"/>
      <c r="D480" s="1230"/>
      <c r="E480" s="1230"/>
      <c r="F480" s="1230"/>
      <c r="G480" s="1230"/>
      <c r="H480" s="1230"/>
      <c r="I480" s="1230"/>
      <c r="J480" s="1230"/>
      <c r="K480" s="1230"/>
      <c r="L480" s="1230"/>
      <c r="M480" s="1230"/>
      <c r="N480" s="1230"/>
      <c r="O480" s="1230"/>
      <c r="P480" s="1230"/>
      <c r="Q480" s="1230"/>
      <c r="R480" s="1230"/>
      <c r="S480" s="1230"/>
      <c r="T480" s="1230"/>
      <c r="U480" s="1230"/>
      <c r="V480" s="1230"/>
      <c r="W480" s="1230"/>
      <c r="X480" s="1230"/>
      <c r="Y480" s="1230"/>
      <c r="Z480" s="1230"/>
      <c r="AA480" s="1230"/>
      <c r="AB480" s="1230"/>
      <c r="AC480" s="1230"/>
      <c r="AD480" s="1230"/>
      <c r="AE480" s="1230"/>
      <c r="AF480" s="1230"/>
      <c r="AG480" s="1230"/>
      <c r="AH480" s="1230"/>
      <c r="AI480" s="1230"/>
    </row>
    <row r="481">
      <c r="A481" s="1240"/>
      <c r="B481" s="1241"/>
      <c r="C481" s="1230"/>
      <c r="D481" s="1230"/>
      <c r="E481" s="1230"/>
      <c r="F481" s="1230"/>
      <c r="G481" s="1230"/>
      <c r="H481" s="1230"/>
      <c r="I481" s="1230"/>
      <c r="J481" s="1230"/>
      <c r="K481" s="1230"/>
      <c r="L481" s="1230"/>
      <c r="M481" s="1230"/>
      <c r="N481" s="1230"/>
      <c r="O481" s="1230"/>
      <c r="P481" s="1230"/>
      <c r="Q481" s="1230"/>
      <c r="R481" s="1230"/>
      <c r="S481" s="1230"/>
      <c r="T481" s="1230"/>
      <c r="U481" s="1230"/>
      <c r="V481" s="1230"/>
      <c r="W481" s="1230"/>
      <c r="X481" s="1230"/>
      <c r="Y481" s="1230"/>
      <c r="Z481" s="1230"/>
      <c r="AA481" s="1230"/>
      <c r="AB481" s="1230"/>
      <c r="AC481" s="1230"/>
      <c r="AD481" s="1230"/>
      <c r="AE481" s="1230"/>
      <c r="AF481" s="1230"/>
      <c r="AG481" s="1230"/>
      <c r="AH481" s="1230"/>
      <c r="AI481" s="1230"/>
    </row>
    <row r="482">
      <c r="A482" s="1240"/>
      <c r="B482" s="1241"/>
      <c r="C482" s="1230"/>
      <c r="D482" s="1230"/>
      <c r="E482" s="1230"/>
      <c r="F482" s="1230"/>
      <c r="G482" s="1230"/>
      <c r="H482" s="1230"/>
      <c r="I482" s="1230"/>
      <c r="J482" s="1230"/>
      <c r="K482" s="1230"/>
      <c r="L482" s="1230"/>
      <c r="M482" s="1230"/>
      <c r="N482" s="1230"/>
      <c r="O482" s="1230"/>
      <c r="P482" s="1230"/>
      <c r="Q482" s="1230"/>
      <c r="R482" s="1230"/>
      <c r="S482" s="1230"/>
      <c r="T482" s="1230"/>
      <c r="U482" s="1230"/>
      <c r="V482" s="1230"/>
      <c r="W482" s="1230"/>
      <c r="X482" s="1230"/>
      <c r="Y482" s="1230"/>
      <c r="Z482" s="1230"/>
      <c r="AA482" s="1230"/>
      <c r="AB482" s="1230"/>
      <c r="AC482" s="1230"/>
      <c r="AD482" s="1230"/>
      <c r="AE482" s="1230"/>
      <c r="AF482" s="1230"/>
      <c r="AG482" s="1230"/>
      <c r="AH482" s="1230"/>
      <c r="AI482" s="1230"/>
    </row>
    <row r="483">
      <c r="A483" s="1240"/>
      <c r="B483" s="1241"/>
      <c r="C483" s="1230"/>
      <c r="D483" s="1230"/>
      <c r="E483" s="1230"/>
      <c r="F483" s="1230"/>
      <c r="G483" s="1230"/>
      <c r="H483" s="1230"/>
      <c r="I483" s="1230"/>
      <c r="J483" s="1230"/>
      <c r="K483" s="1230"/>
      <c r="L483" s="1230"/>
      <c r="M483" s="1230"/>
      <c r="N483" s="1230"/>
      <c r="O483" s="1230"/>
      <c r="P483" s="1230"/>
      <c r="Q483" s="1230"/>
      <c r="R483" s="1230"/>
      <c r="S483" s="1230"/>
      <c r="T483" s="1230"/>
      <c r="U483" s="1230"/>
      <c r="V483" s="1230"/>
      <c r="W483" s="1230"/>
      <c r="X483" s="1230"/>
      <c r="Y483" s="1230"/>
      <c r="Z483" s="1230"/>
      <c r="AA483" s="1230"/>
      <c r="AB483" s="1230"/>
      <c r="AC483" s="1230"/>
      <c r="AD483" s="1230"/>
      <c r="AE483" s="1230"/>
      <c r="AF483" s="1230"/>
      <c r="AG483" s="1230"/>
      <c r="AH483" s="1230"/>
      <c r="AI483" s="1230"/>
    </row>
    <row r="484">
      <c r="A484" s="1240"/>
      <c r="B484" s="1241"/>
      <c r="C484" s="1230"/>
      <c r="D484" s="1230"/>
      <c r="E484" s="1230"/>
      <c r="F484" s="1230"/>
      <c r="G484" s="1230"/>
      <c r="H484" s="1230"/>
      <c r="I484" s="1230"/>
      <c r="J484" s="1230"/>
      <c r="K484" s="1230"/>
      <c r="L484" s="1230"/>
      <c r="M484" s="1230"/>
      <c r="N484" s="1230"/>
      <c r="O484" s="1230"/>
      <c r="P484" s="1230"/>
      <c r="Q484" s="1230"/>
      <c r="R484" s="1230"/>
      <c r="S484" s="1230"/>
      <c r="T484" s="1230"/>
      <c r="U484" s="1230"/>
      <c r="V484" s="1230"/>
      <c r="W484" s="1230"/>
      <c r="X484" s="1230"/>
      <c r="Y484" s="1230"/>
      <c r="Z484" s="1230"/>
      <c r="AA484" s="1230"/>
      <c r="AB484" s="1230"/>
      <c r="AC484" s="1230"/>
      <c r="AD484" s="1230"/>
      <c r="AE484" s="1230"/>
      <c r="AF484" s="1230"/>
      <c r="AG484" s="1230"/>
      <c r="AH484" s="1230"/>
      <c r="AI484" s="1230"/>
    </row>
    <row r="485">
      <c r="A485" s="1240"/>
      <c r="B485" s="1241"/>
      <c r="C485" s="1230"/>
      <c r="D485" s="1230"/>
      <c r="E485" s="1230"/>
      <c r="F485" s="1230"/>
      <c r="G485" s="1230"/>
      <c r="H485" s="1230"/>
      <c r="I485" s="1230"/>
      <c r="J485" s="1230"/>
      <c r="K485" s="1230"/>
      <c r="L485" s="1230"/>
      <c r="M485" s="1230"/>
      <c r="N485" s="1230"/>
      <c r="O485" s="1230"/>
      <c r="P485" s="1230"/>
      <c r="Q485" s="1230"/>
      <c r="R485" s="1230"/>
      <c r="S485" s="1230"/>
      <c r="T485" s="1230"/>
      <c r="U485" s="1230"/>
      <c r="V485" s="1230"/>
      <c r="W485" s="1230"/>
      <c r="X485" s="1230"/>
      <c r="Y485" s="1230"/>
      <c r="Z485" s="1230"/>
      <c r="AA485" s="1230"/>
      <c r="AB485" s="1230"/>
      <c r="AC485" s="1230"/>
      <c r="AD485" s="1230"/>
      <c r="AE485" s="1230"/>
      <c r="AF485" s="1230"/>
      <c r="AG485" s="1230"/>
      <c r="AH485" s="1230"/>
      <c r="AI485" s="1230"/>
    </row>
    <row r="486">
      <c r="A486" s="1240"/>
      <c r="B486" s="1241"/>
      <c r="C486" s="1230"/>
      <c r="D486" s="1230"/>
      <c r="E486" s="1230"/>
      <c r="F486" s="1230"/>
      <c r="G486" s="1230"/>
      <c r="H486" s="1230"/>
      <c r="I486" s="1230"/>
      <c r="J486" s="1230"/>
      <c r="K486" s="1230"/>
      <c r="L486" s="1230"/>
      <c r="M486" s="1230"/>
      <c r="N486" s="1230"/>
      <c r="O486" s="1230"/>
      <c r="P486" s="1230"/>
      <c r="Q486" s="1230"/>
      <c r="R486" s="1230"/>
      <c r="S486" s="1230"/>
      <c r="T486" s="1230"/>
      <c r="U486" s="1230"/>
      <c r="V486" s="1230"/>
      <c r="W486" s="1230"/>
      <c r="X486" s="1230"/>
      <c r="Y486" s="1230"/>
      <c r="Z486" s="1230"/>
      <c r="AA486" s="1230"/>
      <c r="AB486" s="1230"/>
      <c r="AC486" s="1230"/>
      <c r="AD486" s="1230"/>
      <c r="AE486" s="1230"/>
      <c r="AF486" s="1230"/>
      <c r="AG486" s="1230"/>
      <c r="AH486" s="1230"/>
      <c r="AI486" s="1230"/>
    </row>
    <row r="487">
      <c r="A487" s="1240"/>
      <c r="B487" s="1241"/>
      <c r="C487" s="1230"/>
      <c r="D487" s="1230"/>
      <c r="E487" s="1230"/>
      <c r="F487" s="1230"/>
      <c r="G487" s="1230"/>
      <c r="H487" s="1230"/>
      <c r="I487" s="1230"/>
      <c r="J487" s="1230"/>
      <c r="K487" s="1230"/>
      <c r="L487" s="1230"/>
      <c r="M487" s="1230"/>
      <c r="N487" s="1230"/>
      <c r="O487" s="1230"/>
      <c r="P487" s="1230"/>
      <c r="Q487" s="1230"/>
      <c r="R487" s="1230"/>
      <c r="S487" s="1230"/>
      <c r="T487" s="1230"/>
      <c r="U487" s="1230"/>
      <c r="V487" s="1230"/>
      <c r="W487" s="1230"/>
      <c r="X487" s="1230"/>
      <c r="Y487" s="1230"/>
      <c r="Z487" s="1230"/>
      <c r="AA487" s="1230"/>
      <c r="AB487" s="1230"/>
      <c r="AC487" s="1230"/>
      <c r="AD487" s="1230"/>
      <c r="AE487" s="1230"/>
      <c r="AF487" s="1230"/>
      <c r="AG487" s="1230"/>
      <c r="AH487" s="1230"/>
      <c r="AI487" s="1230"/>
    </row>
    <row r="488">
      <c r="A488" s="1240"/>
      <c r="B488" s="1241"/>
      <c r="C488" s="1230"/>
      <c r="D488" s="1230"/>
      <c r="E488" s="1230"/>
      <c r="F488" s="1230"/>
      <c r="G488" s="1230"/>
      <c r="H488" s="1230"/>
      <c r="I488" s="1230"/>
      <c r="J488" s="1230"/>
      <c r="K488" s="1230"/>
      <c r="L488" s="1230"/>
      <c r="M488" s="1230"/>
      <c r="N488" s="1230"/>
      <c r="O488" s="1230"/>
      <c r="P488" s="1230"/>
      <c r="Q488" s="1230"/>
      <c r="R488" s="1230"/>
      <c r="S488" s="1230"/>
      <c r="T488" s="1230"/>
      <c r="U488" s="1230"/>
      <c r="V488" s="1230"/>
      <c r="W488" s="1230"/>
      <c r="X488" s="1230"/>
      <c r="Y488" s="1230"/>
      <c r="Z488" s="1230"/>
      <c r="AA488" s="1230"/>
      <c r="AB488" s="1230"/>
      <c r="AC488" s="1230"/>
      <c r="AD488" s="1230"/>
      <c r="AE488" s="1230"/>
      <c r="AF488" s="1230"/>
      <c r="AG488" s="1230"/>
      <c r="AH488" s="1230"/>
      <c r="AI488" s="1230"/>
    </row>
    <row r="489">
      <c r="A489" s="1240"/>
      <c r="B489" s="1241"/>
      <c r="C489" s="1230"/>
      <c r="D489" s="1230"/>
      <c r="E489" s="1230"/>
      <c r="F489" s="1230"/>
      <c r="G489" s="1230"/>
      <c r="H489" s="1230"/>
      <c r="I489" s="1230"/>
      <c r="J489" s="1230"/>
      <c r="K489" s="1230"/>
      <c r="L489" s="1230"/>
      <c r="M489" s="1230"/>
      <c r="N489" s="1230"/>
      <c r="O489" s="1230"/>
      <c r="P489" s="1230"/>
      <c r="Q489" s="1230"/>
      <c r="R489" s="1230"/>
      <c r="S489" s="1230"/>
      <c r="T489" s="1230"/>
      <c r="U489" s="1230"/>
      <c r="V489" s="1230"/>
      <c r="W489" s="1230"/>
      <c r="X489" s="1230"/>
      <c r="Y489" s="1230"/>
      <c r="Z489" s="1230"/>
      <c r="AA489" s="1230"/>
      <c r="AB489" s="1230"/>
      <c r="AC489" s="1230"/>
      <c r="AD489" s="1230"/>
      <c r="AE489" s="1230"/>
      <c r="AF489" s="1230"/>
      <c r="AG489" s="1230"/>
      <c r="AH489" s="1230"/>
      <c r="AI489" s="1230"/>
    </row>
    <row r="490">
      <c r="A490" s="1240"/>
      <c r="B490" s="1241"/>
      <c r="C490" s="1230"/>
      <c r="D490" s="1230"/>
      <c r="E490" s="1230"/>
      <c r="F490" s="1230"/>
      <c r="G490" s="1230"/>
      <c r="H490" s="1230"/>
      <c r="I490" s="1230"/>
      <c r="J490" s="1230"/>
      <c r="K490" s="1230"/>
      <c r="L490" s="1230"/>
      <c r="M490" s="1230"/>
      <c r="N490" s="1230"/>
      <c r="O490" s="1230"/>
      <c r="P490" s="1230"/>
      <c r="Q490" s="1230"/>
      <c r="R490" s="1230"/>
      <c r="S490" s="1230"/>
      <c r="T490" s="1230"/>
      <c r="U490" s="1230"/>
      <c r="V490" s="1230"/>
      <c r="W490" s="1230"/>
      <c r="X490" s="1230"/>
      <c r="Y490" s="1230"/>
      <c r="Z490" s="1230"/>
      <c r="AA490" s="1230"/>
      <c r="AB490" s="1230"/>
      <c r="AC490" s="1230"/>
      <c r="AD490" s="1230"/>
      <c r="AE490" s="1230"/>
      <c r="AF490" s="1230"/>
      <c r="AG490" s="1230"/>
      <c r="AH490" s="1230"/>
      <c r="AI490" s="1230"/>
    </row>
    <row r="491">
      <c r="A491" s="1240"/>
      <c r="B491" s="1241"/>
      <c r="C491" s="1230"/>
      <c r="D491" s="1230"/>
      <c r="E491" s="1230"/>
      <c r="F491" s="1230"/>
      <c r="G491" s="1230"/>
      <c r="H491" s="1230"/>
      <c r="I491" s="1230"/>
      <c r="J491" s="1230"/>
      <c r="K491" s="1230"/>
      <c r="L491" s="1230"/>
      <c r="M491" s="1230"/>
      <c r="N491" s="1230"/>
      <c r="O491" s="1230"/>
      <c r="P491" s="1230"/>
      <c r="Q491" s="1230"/>
      <c r="R491" s="1230"/>
      <c r="S491" s="1230"/>
      <c r="T491" s="1230"/>
      <c r="U491" s="1230"/>
      <c r="V491" s="1230"/>
      <c r="W491" s="1230"/>
      <c r="X491" s="1230"/>
      <c r="Y491" s="1230"/>
      <c r="Z491" s="1230"/>
      <c r="AA491" s="1230"/>
      <c r="AB491" s="1230"/>
      <c r="AC491" s="1230"/>
      <c r="AD491" s="1230"/>
      <c r="AE491" s="1230"/>
      <c r="AF491" s="1230"/>
      <c r="AG491" s="1230"/>
      <c r="AH491" s="1230"/>
      <c r="AI491" s="1230"/>
    </row>
    <row r="492">
      <c r="A492" s="1240"/>
      <c r="B492" s="1241"/>
      <c r="C492" s="1230"/>
      <c r="D492" s="1230"/>
      <c r="E492" s="1230"/>
      <c r="F492" s="1230"/>
      <c r="G492" s="1230"/>
      <c r="H492" s="1230"/>
      <c r="I492" s="1230"/>
      <c r="J492" s="1230"/>
      <c r="K492" s="1230"/>
      <c r="L492" s="1230"/>
      <c r="M492" s="1230"/>
      <c r="N492" s="1230"/>
      <c r="O492" s="1230"/>
      <c r="P492" s="1230"/>
      <c r="Q492" s="1230"/>
      <c r="R492" s="1230"/>
      <c r="S492" s="1230"/>
      <c r="T492" s="1230"/>
      <c r="U492" s="1230"/>
      <c r="V492" s="1230"/>
      <c r="W492" s="1230"/>
      <c r="X492" s="1230"/>
      <c r="Y492" s="1230"/>
      <c r="Z492" s="1230"/>
      <c r="AA492" s="1230"/>
      <c r="AB492" s="1230"/>
      <c r="AC492" s="1230"/>
      <c r="AD492" s="1230"/>
      <c r="AE492" s="1230"/>
      <c r="AF492" s="1230"/>
      <c r="AG492" s="1230"/>
      <c r="AH492" s="1230"/>
      <c r="AI492" s="1230"/>
    </row>
    <row r="493">
      <c r="A493" s="1240"/>
      <c r="B493" s="1241"/>
      <c r="C493" s="1230"/>
      <c r="D493" s="1230"/>
      <c r="E493" s="1230"/>
      <c r="F493" s="1230"/>
      <c r="G493" s="1230"/>
      <c r="H493" s="1230"/>
      <c r="I493" s="1230"/>
      <c r="J493" s="1230"/>
      <c r="K493" s="1230"/>
      <c r="L493" s="1230"/>
      <c r="M493" s="1230"/>
      <c r="N493" s="1230"/>
      <c r="O493" s="1230"/>
      <c r="P493" s="1230"/>
      <c r="Q493" s="1230"/>
      <c r="R493" s="1230"/>
      <c r="S493" s="1230"/>
      <c r="T493" s="1230"/>
      <c r="U493" s="1230"/>
      <c r="V493" s="1230"/>
      <c r="W493" s="1230"/>
      <c r="X493" s="1230"/>
      <c r="Y493" s="1230"/>
      <c r="Z493" s="1230"/>
      <c r="AA493" s="1230"/>
      <c r="AB493" s="1230"/>
      <c r="AC493" s="1230"/>
      <c r="AD493" s="1230"/>
      <c r="AE493" s="1230"/>
      <c r="AF493" s="1230"/>
      <c r="AG493" s="1230"/>
      <c r="AH493" s="1230"/>
      <c r="AI493" s="1230"/>
    </row>
    <row r="494">
      <c r="A494" s="1240"/>
      <c r="B494" s="1241"/>
      <c r="C494" s="1230"/>
      <c r="D494" s="1230"/>
      <c r="E494" s="1230"/>
      <c r="F494" s="1230"/>
      <c r="G494" s="1230"/>
      <c r="H494" s="1230"/>
      <c r="I494" s="1230"/>
      <c r="J494" s="1230"/>
      <c r="K494" s="1230"/>
      <c r="L494" s="1230"/>
      <c r="M494" s="1230"/>
      <c r="N494" s="1230"/>
      <c r="O494" s="1230"/>
      <c r="P494" s="1230"/>
      <c r="Q494" s="1230"/>
      <c r="R494" s="1230"/>
      <c r="S494" s="1230"/>
      <c r="T494" s="1230"/>
      <c r="U494" s="1230"/>
      <c r="V494" s="1230"/>
      <c r="W494" s="1230"/>
      <c r="X494" s="1230"/>
      <c r="Y494" s="1230"/>
      <c r="Z494" s="1230"/>
      <c r="AA494" s="1230"/>
      <c r="AB494" s="1230"/>
      <c r="AC494" s="1230"/>
      <c r="AD494" s="1230"/>
      <c r="AE494" s="1230"/>
      <c r="AF494" s="1230"/>
      <c r="AG494" s="1230"/>
      <c r="AH494" s="1230"/>
      <c r="AI494" s="1230"/>
    </row>
    <row r="495">
      <c r="A495" s="1240"/>
      <c r="B495" s="1241"/>
      <c r="C495" s="1230"/>
      <c r="D495" s="1230"/>
      <c r="E495" s="1230"/>
      <c r="F495" s="1230"/>
      <c r="G495" s="1230"/>
      <c r="H495" s="1230"/>
      <c r="I495" s="1230"/>
      <c r="J495" s="1230"/>
      <c r="K495" s="1230"/>
      <c r="L495" s="1230"/>
      <c r="M495" s="1230"/>
      <c r="N495" s="1230"/>
      <c r="O495" s="1230"/>
      <c r="P495" s="1230"/>
      <c r="Q495" s="1230"/>
      <c r="R495" s="1230"/>
      <c r="S495" s="1230"/>
      <c r="T495" s="1230"/>
      <c r="U495" s="1230"/>
      <c r="V495" s="1230"/>
      <c r="W495" s="1230"/>
      <c r="X495" s="1230"/>
      <c r="Y495" s="1230"/>
      <c r="Z495" s="1230"/>
      <c r="AA495" s="1230"/>
      <c r="AB495" s="1230"/>
      <c r="AC495" s="1230"/>
      <c r="AD495" s="1230"/>
      <c r="AE495" s="1230"/>
      <c r="AF495" s="1230"/>
      <c r="AG495" s="1230"/>
      <c r="AH495" s="1230"/>
      <c r="AI495" s="1230"/>
    </row>
    <row r="496">
      <c r="A496" s="1240"/>
      <c r="B496" s="1241"/>
      <c r="C496" s="1230"/>
      <c r="D496" s="1230"/>
      <c r="E496" s="1230"/>
      <c r="F496" s="1230"/>
      <c r="G496" s="1230"/>
      <c r="H496" s="1230"/>
      <c r="I496" s="1230"/>
      <c r="J496" s="1230"/>
      <c r="K496" s="1230"/>
      <c r="L496" s="1230"/>
      <c r="M496" s="1230"/>
      <c r="N496" s="1230"/>
      <c r="O496" s="1230"/>
      <c r="P496" s="1230"/>
      <c r="Q496" s="1230"/>
      <c r="R496" s="1230"/>
      <c r="S496" s="1230"/>
      <c r="T496" s="1230"/>
      <c r="U496" s="1230"/>
      <c r="V496" s="1230"/>
      <c r="W496" s="1230"/>
      <c r="X496" s="1230"/>
      <c r="Y496" s="1230"/>
      <c r="Z496" s="1230"/>
      <c r="AA496" s="1230"/>
      <c r="AB496" s="1230"/>
      <c r="AC496" s="1230"/>
      <c r="AD496" s="1230"/>
      <c r="AE496" s="1230"/>
      <c r="AF496" s="1230"/>
      <c r="AG496" s="1230"/>
      <c r="AH496" s="1230"/>
      <c r="AI496" s="1230"/>
    </row>
    <row r="497">
      <c r="A497" s="1240"/>
      <c r="B497" s="1241"/>
      <c r="C497" s="1230"/>
      <c r="D497" s="1230"/>
      <c r="E497" s="1230"/>
      <c r="F497" s="1230"/>
      <c r="G497" s="1230"/>
      <c r="H497" s="1230"/>
      <c r="I497" s="1230"/>
      <c r="J497" s="1230"/>
      <c r="K497" s="1230"/>
      <c r="L497" s="1230"/>
      <c r="M497" s="1230"/>
      <c r="N497" s="1230"/>
      <c r="O497" s="1230"/>
      <c r="P497" s="1230"/>
      <c r="Q497" s="1230"/>
      <c r="R497" s="1230"/>
      <c r="S497" s="1230"/>
      <c r="T497" s="1230"/>
      <c r="U497" s="1230"/>
      <c r="V497" s="1230"/>
      <c r="W497" s="1230"/>
      <c r="X497" s="1230"/>
      <c r="Y497" s="1230"/>
      <c r="Z497" s="1230"/>
      <c r="AA497" s="1230"/>
      <c r="AB497" s="1230"/>
      <c r="AC497" s="1230"/>
      <c r="AD497" s="1230"/>
      <c r="AE497" s="1230"/>
      <c r="AF497" s="1230"/>
      <c r="AG497" s="1230"/>
      <c r="AH497" s="1230"/>
      <c r="AI497" s="1230"/>
    </row>
    <row r="498">
      <c r="A498" s="1240"/>
      <c r="B498" s="1241"/>
      <c r="C498" s="1230"/>
      <c r="D498" s="1230"/>
      <c r="E498" s="1230"/>
      <c r="F498" s="1230"/>
      <c r="G498" s="1230"/>
      <c r="H498" s="1230"/>
      <c r="I498" s="1230"/>
      <c r="J498" s="1230"/>
      <c r="K498" s="1230"/>
      <c r="L498" s="1230"/>
      <c r="M498" s="1230"/>
      <c r="N498" s="1230"/>
      <c r="O498" s="1230"/>
      <c r="P498" s="1230"/>
      <c r="Q498" s="1230"/>
      <c r="R498" s="1230"/>
      <c r="S498" s="1230"/>
      <c r="T498" s="1230"/>
      <c r="U498" s="1230"/>
      <c r="V498" s="1230"/>
      <c r="W498" s="1230"/>
      <c r="X498" s="1230"/>
      <c r="Y498" s="1230"/>
      <c r="Z498" s="1230"/>
      <c r="AA498" s="1230"/>
      <c r="AB498" s="1230"/>
      <c r="AC498" s="1230"/>
      <c r="AD498" s="1230"/>
      <c r="AE498" s="1230"/>
      <c r="AF498" s="1230"/>
      <c r="AG498" s="1230"/>
      <c r="AH498" s="1230"/>
      <c r="AI498" s="1230"/>
    </row>
    <row r="499">
      <c r="A499" s="1240"/>
      <c r="B499" s="1241"/>
      <c r="C499" s="1230"/>
      <c r="D499" s="1230"/>
      <c r="E499" s="1230"/>
      <c r="F499" s="1230"/>
      <c r="G499" s="1230"/>
      <c r="H499" s="1230"/>
      <c r="I499" s="1230"/>
      <c r="J499" s="1230"/>
      <c r="K499" s="1230"/>
      <c r="L499" s="1230"/>
      <c r="M499" s="1230"/>
      <c r="N499" s="1230"/>
      <c r="O499" s="1230"/>
      <c r="P499" s="1230"/>
      <c r="Q499" s="1230"/>
      <c r="R499" s="1230"/>
      <c r="S499" s="1230"/>
      <c r="T499" s="1230"/>
      <c r="U499" s="1230"/>
      <c r="V499" s="1230"/>
      <c r="W499" s="1230"/>
      <c r="X499" s="1230"/>
      <c r="Y499" s="1230"/>
      <c r="Z499" s="1230"/>
      <c r="AA499" s="1230"/>
      <c r="AB499" s="1230"/>
      <c r="AC499" s="1230"/>
      <c r="AD499" s="1230"/>
      <c r="AE499" s="1230"/>
      <c r="AF499" s="1230"/>
      <c r="AG499" s="1230"/>
      <c r="AH499" s="1230"/>
      <c r="AI499" s="1230"/>
    </row>
    <row r="500">
      <c r="A500" s="1240"/>
      <c r="B500" s="1241"/>
      <c r="C500" s="1230"/>
      <c r="D500" s="1230"/>
      <c r="E500" s="1230"/>
      <c r="F500" s="1230"/>
      <c r="G500" s="1230"/>
      <c r="H500" s="1230"/>
      <c r="I500" s="1230"/>
      <c r="J500" s="1230"/>
      <c r="K500" s="1230"/>
      <c r="L500" s="1230"/>
      <c r="M500" s="1230"/>
      <c r="N500" s="1230"/>
      <c r="O500" s="1230"/>
      <c r="P500" s="1230"/>
      <c r="Q500" s="1230"/>
      <c r="R500" s="1230"/>
      <c r="S500" s="1230"/>
      <c r="T500" s="1230"/>
      <c r="U500" s="1230"/>
      <c r="V500" s="1230"/>
      <c r="W500" s="1230"/>
      <c r="X500" s="1230"/>
      <c r="Y500" s="1230"/>
      <c r="Z500" s="1230"/>
      <c r="AA500" s="1230"/>
      <c r="AB500" s="1230"/>
      <c r="AC500" s="1230"/>
      <c r="AD500" s="1230"/>
      <c r="AE500" s="1230"/>
      <c r="AF500" s="1230"/>
      <c r="AG500" s="1230"/>
      <c r="AH500" s="1230"/>
      <c r="AI500" s="1230"/>
    </row>
    <row r="501">
      <c r="A501" s="1240"/>
      <c r="B501" s="1241"/>
      <c r="C501" s="1230"/>
      <c r="D501" s="1230"/>
      <c r="E501" s="1230"/>
      <c r="F501" s="1230"/>
      <c r="G501" s="1230"/>
      <c r="H501" s="1230"/>
      <c r="I501" s="1230"/>
      <c r="J501" s="1230"/>
      <c r="K501" s="1230"/>
      <c r="L501" s="1230"/>
      <c r="M501" s="1230"/>
      <c r="N501" s="1230"/>
      <c r="O501" s="1230"/>
      <c r="P501" s="1230"/>
      <c r="Q501" s="1230"/>
      <c r="R501" s="1230"/>
      <c r="S501" s="1230"/>
      <c r="T501" s="1230"/>
      <c r="U501" s="1230"/>
      <c r="V501" s="1230"/>
      <c r="W501" s="1230"/>
      <c r="X501" s="1230"/>
      <c r="Y501" s="1230"/>
      <c r="Z501" s="1230"/>
      <c r="AA501" s="1230"/>
      <c r="AB501" s="1230"/>
      <c r="AC501" s="1230"/>
      <c r="AD501" s="1230"/>
      <c r="AE501" s="1230"/>
      <c r="AF501" s="1230"/>
      <c r="AG501" s="1230"/>
      <c r="AH501" s="1230"/>
      <c r="AI501" s="1230"/>
    </row>
    <row r="502">
      <c r="A502" s="1240"/>
      <c r="B502" s="1241"/>
      <c r="C502" s="1230"/>
      <c r="D502" s="1230"/>
      <c r="E502" s="1230"/>
      <c r="F502" s="1230"/>
      <c r="G502" s="1230"/>
      <c r="H502" s="1230"/>
      <c r="I502" s="1230"/>
      <c r="J502" s="1230"/>
      <c r="K502" s="1230"/>
      <c r="L502" s="1230"/>
      <c r="M502" s="1230"/>
      <c r="N502" s="1230"/>
      <c r="O502" s="1230"/>
      <c r="P502" s="1230"/>
      <c r="Q502" s="1230"/>
      <c r="R502" s="1230"/>
      <c r="S502" s="1230"/>
      <c r="T502" s="1230"/>
      <c r="U502" s="1230"/>
      <c r="V502" s="1230"/>
      <c r="W502" s="1230"/>
      <c r="X502" s="1230"/>
      <c r="Y502" s="1230"/>
      <c r="Z502" s="1230"/>
      <c r="AA502" s="1230"/>
      <c r="AB502" s="1230"/>
      <c r="AC502" s="1230"/>
      <c r="AD502" s="1230"/>
      <c r="AE502" s="1230"/>
      <c r="AF502" s="1230"/>
      <c r="AG502" s="1230"/>
      <c r="AH502" s="1230"/>
      <c r="AI502" s="1230"/>
    </row>
    <row r="503">
      <c r="A503" s="1240"/>
      <c r="B503" s="1241"/>
      <c r="C503" s="1230"/>
      <c r="D503" s="1230"/>
      <c r="E503" s="1230"/>
      <c r="F503" s="1230"/>
      <c r="G503" s="1230"/>
      <c r="H503" s="1230"/>
      <c r="I503" s="1230"/>
      <c r="J503" s="1230"/>
      <c r="K503" s="1230"/>
      <c r="L503" s="1230"/>
      <c r="M503" s="1230"/>
      <c r="N503" s="1230"/>
      <c r="O503" s="1230"/>
      <c r="P503" s="1230"/>
      <c r="Q503" s="1230"/>
      <c r="R503" s="1230"/>
      <c r="S503" s="1230"/>
      <c r="T503" s="1230"/>
      <c r="U503" s="1230"/>
      <c r="V503" s="1230"/>
      <c r="W503" s="1230"/>
      <c r="X503" s="1230"/>
      <c r="Y503" s="1230"/>
      <c r="Z503" s="1230"/>
      <c r="AA503" s="1230"/>
      <c r="AB503" s="1230"/>
      <c r="AC503" s="1230"/>
      <c r="AD503" s="1230"/>
      <c r="AE503" s="1230"/>
      <c r="AF503" s="1230"/>
      <c r="AG503" s="1230"/>
      <c r="AH503" s="1230"/>
      <c r="AI503" s="1230"/>
    </row>
    <row r="504">
      <c r="A504" s="1240"/>
      <c r="B504" s="1241"/>
      <c r="C504" s="1230"/>
      <c r="D504" s="1230"/>
      <c r="E504" s="1230"/>
      <c r="F504" s="1230"/>
      <c r="G504" s="1230"/>
      <c r="H504" s="1230"/>
      <c r="I504" s="1230"/>
      <c r="J504" s="1230"/>
      <c r="K504" s="1230"/>
      <c r="L504" s="1230"/>
      <c r="M504" s="1230"/>
      <c r="N504" s="1230"/>
      <c r="O504" s="1230"/>
      <c r="P504" s="1230"/>
      <c r="Q504" s="1230"/>
      <c r="R504" s="1230"/>
      <c r="S504" s="1230"/>
      <c r="T504" s="1230"/>
      <c r="U504" s="1230"/>
      <c r="V504" s="1230"/>
      <c r="W504" s="1230"/>
      <c r="X504" s="1230"/>
      <c r="Y504" s="1230"/>
      <c r="Z504" s="1230"/>
      <c r="AA504" s="1230"/>
      <c r="AB504" s="1230"/>
      <c r="AC504" s="1230"/>
      <c r="AD504" s="1230"/>
      <c r="AE504" s="1230"/>
      <c r="AF504" s="1230"/>
      <c r="AG504" s="1230"/>
      <c r="AH504" s="1230"/>
      <c r="AI504" s="1230"/>
    </row>
    <row r="505">
      <c r="A505" s="1240"/>
      <c r="B505" s="1241"/>
      <c r="C505" s="1230"/>
      <c r="D505" s="1230"/>
      <c r="E505" s="1230"/>
      <c r="F505" s="1230"/>
      <c r="G505" s="1230"/>
      <c r="H505" s="1230"/>
      <c r="I505" s="1230"/>
      <c r="J505" s="1230"/>
      <c r="K505" s="1230"/>
      <c r="L505" s="1230"/>
      <c r="M505" s="1230"/>
      <c r="N505" s="1230"/>
      <c r="O505" s="1230"/>
      <c r="P505" s="1230"/>
      <c r="Q505" s="1230"/>
      <c r="R505" s="1230"/>
      <c r="S505" s="1230"/>
      <c r="T505" s="1230"/>
      <c r="U505" s="1230"/>
      <c r="V505" s="1230"/>
      <c r="W505" s="1230"/>
      <c r="X505" s="1230"/>
      <c r="Y505" s="1230"/>
      <c r="Z505" s="1230"/>
      <c r="AA505" s="1230"/>
      <c r="AB505" s="1230"/>
      <c r="AC505" s="1230"/>
      <c r="AD505" s="1230"/>
      <c r="AE505" s="1230"/>
      <c r="AF505" s="1230"/>
      <c r="AG505" s="1230"/>
      <c r="AH505" s="1230"/>
      <c r="AI505" s="1230"/>
    </row>
    <row r="506">
      <c r="A506" s="1240"/>
      <c r="B506" s="1241"/>
      <c r="C506" s="1230"/>
      <c r="D506" s="1230"/>
      <c r="E506" s="1230"/>
      <c r="F506" s="1230"/>
      <c r="G506" s="1230"/>
      <c r="H506" s="1230"/>
      <c r="I506" s="1230"/>
      <c r="J506" s="1230"/>
      <c r="K506" s="1230"/>
      <c r="L506" s="1230"/>
      <c r="M506" s="1230"/>
      <c r="N506" s="1230"/>
      <c r="O506" s="1230"/>
      <c r="P506" s="1230"/>
      <c r="Q506" s="1230"/>
      <c r="R506" s="1230"/>
      <c r="S506" s="1230"/>
      <c r="T506" s="1230"/>
      <c r="U506" s="1230"/>
      <c r="V506" s="1230"/>
      <c r="W506" s="1230"/>
      <c r="X506" s="1230"/>
      <c r="Y506" s="1230"/>
      <c r="Z506" s="1230"/>
      <c r="AA506" s="1230"/>
      <c r="AB506" s="1230"/>
      <c r="AC506" s="1230"/>
      <c r="AD506" s="1230"/>
      <c r="AE506" s="1230"/>
      <c r="AF506" s="1230"/>
      <c r="AG506" s="1230"/>
      <c r="AH506" s="1230"/>
      <c r="AI506" s="1230"/>
    </row>
    <row r="507">
      <c r="A507" s="1240"/>
      <c r="B507" s="1241"/>
      <c r="C507" s="1230"/>
      <c r="D507" s="1230"/>
      <c r="E507" s="1230"/>
      <c r="F507" s="1230"/>
      <c r="G507" s="1230"/>
      <c r="H507" s="1230"/>
      <c r="I507" s="1230"/>
      <c r="J507" s="1230"/>
      <c r="K507" s="1230"/>
      <c r="L507" s="1230"/>
      <c r="M507" s="1230"/>
      <c r="N507" s="1230"/>
      <c r="O507" s="1230"/>
      <c r="P507" s="1230"/>
      <c r="Q507" s="1230"/>
      <c r="R507" s="1230"/>
      <c r="S507" s="1230"/>
      <c r="T507" s="1230"/>
      <c r="U507" s="1230"/>
      <c r="V507" s="1230"/>
      <c r="W507" s="1230"/>
      <c r="X507" s="1230"/>
      <c r="Y507" s="1230"/>
      <c r="Z507" s="1230"/>
      <c r="AA507" s="1230"/>
      <c r="AB507" s="1230"/>
      <c r="AC507" s="1230"/>
      <c r="AD507" s="1230"/>
      <c r="AE507" s="1230"/>
      <c r="AF507" s="1230"/>
      <c r="AG507" s="1230"/>
      <c r="AH507" s="1230"/>
      <c r="AI507" s="1230"/>
    </row>
    <row r="508">
      <c r="A508" s="1240"/>
      <c r="B508" s="1241"/>
      <c r="C508" s="1230"/>
      <c r="D508" s="1230"/>
      <c r="E508" s="1230"/>
      <c r="F508" s="1230"/>
      <c r="G508" s="1230"/>
      <c r="H508" s="1230"/>
      <c r="I508" s="1230"/>
      <c r="J508" s="1230"/>
      <c r="K508" s="1230"/>
      <c r="L508" s="1230"/>
      <c r="M508" s="1230"/>
      <c r="N508" s="1230"/>
      <c r="O508" s="1230"/>
      <c r="P508" s="1230"/>
      <c r="Q508" s="1230"/>
      <c r="R508" s="1230"/>
      <c r="S508" s="1230"/>
      <c r="T508" s="1230"/>
      <c r="U508" s="1230"/>
      <c r="V508" s="1230"/>
      <c r="W508" s="1230"/>
      <c r="X508" s="1230"/>
      <c r="Y508" s="1230"/>
      <c r="Z508" s="1230"/>
      <c r="AA508" s="1230"/>
      <c r="AB508" s="1230"/>
      <c r="AC508" s="1230"/>
      <c r="AD508" s="1230"/>
      <c r="AE508" s="1230"/>
      <c r="AF508" s="1230"/>
      <c r="AG508" s="1230"/>
      <c r="AH508" s="1230"/>
      <c r="AI508" s="1230"/>
    </row>
    <row r="509">
      <c r="A509" s="1240"/>
      <c r="B509" s="1241"/>
      <c r="C509" s="1230"/>
      <c r="D509" s="1230"/>
      <c r="E509" s="1230"/>
      <c r="F509" s="1230"/>
      <c r="G509" s="1230"/>
      <c r="H509" s="1230"/>
      <c r="I509" s="1230"/>
      <c r="J509" s="1230"/>
      <c r="K509" s="1230"/>
      <c r="L509" s="1230"/>
      <c r="M509" s="1230"/>
      <c r="N509" s="1230"/>
      <c r="O509" s="1230"/>
      <c r="P509" s="1230"/>
      <c r="Q509" s="1230"/>
      <c r="R509" s="1230"/>
      <c r="S509" s="1230"/>
      <c r="T509" s="1230"/>
      <c r="U509" s="1230"/>
      <c r="V509" s="1230"/>
      <c r="W509" s="1230"/>
      <c r="X509" s="1230"/>
      <c r="Y509" s="1230"/>
      <c r="Z509" s="1230"/>
      <c r="AA509" s="1230"/>
      <c r="AB509" s="1230"/>
      <c r="AC509" s="1230"/>
      <c r="AD509" s="1230"/>
      <c r="AE509" s="1230"/>
      <c r="AF509" s="1230"/>
      <c r="AG509" s="1230"/>
      <c r="AH509" s="1230"/>
      <c r="AI509" s="1230"/>
    </row>
    <row r="510">
      <c r="A510" s="1240"/>
      <c r="B510" s="1241"/>
      <c r="C510" s="1230"/>
      <c r="D510" s="1230"/>
      <c r="E510" s="1230"/>
      <c r="F510" s="1230"/>
      <c r="G510" s="1230"/>
      <c r="H510" s="1230"/>
      <c r="I510" s="1230"/>
      <c r="J510" s="1230"/>
      <c r="K510" s="1230"/>
      <c r="L510" s="1230"/>
      <c r="M510" s="1230"/>
      <c r="N510" s="1230"/>
      <c r="O510" s="1230"/>
      <c r="P510" s="1230"/>
      <c r="Q510" s="1230"/>
      <c r="R510" s="1230"/>
      <c r="S510" s="1230"/>
      <c r="T510" s="1230"/>
      <c r="U510" s="1230"/>
      <c r="V510" s="1230"/>
      <c r="W510" s="1230"/>
      <c r="X510" s="1230"/>
      <c r="Y510" s="1230"/>
      <c r="Z510" s="1230"/>
      <c r="AA510" s="1230"/>
      <c r="AB510" s="1230"/>
      <c r="AC510" s="1230"/>
      <c r="AD510" s="1230"/>
      <c r="AE510" s="1230"/>
      <c r="AF510" s="1230"/>
      <c r="AG510" s="1230"/>
      <c r="AH510" s="1230"/>
      <c r="AI510" s="1230"/>
    </row>
    <row r="511">
      <c r="A511" s="1240"/>
      <c r="B511" s="1241"/>
      <c r="C511" s="1230"/>
      <c r="D511" s="1230"/>
      <c r="E511" s="1230"/>
      <c r="F511" s="1230"/>
      <c r="G511" s="1230"/>
      <c r="H511" s="1230"/>
      <c r="I511" s="1230"/>
      <c r="J511" s="1230"/>
      <c r="K511" s="1230"/>
      <c r="L511" s="1230"/>
      <c r="M511" s="1230"/>
      <c r="N511" s="1230"/>
      <c r="O511" s="1230"/>
      <c r="P511" s="1230"/>
      <c r="Q511" s="1230"/>
      <c r="R511" s="1230"/>
      <c r="S511" s="1230"/>
      <c r="T511" s="1230"/>
      <c r="U511" s="1230"/>
      <c r="V511" s="1230"/>
      <c r="W511" s="1230"/>
      <c r="X511" s="1230"/>
      <c r="Y511" s="1230"/>
      <c r="Z511" s="1230"/>
      <c r="AA511" s="1230"/>
      <c r="AB511" s="1230"/>
      <c r="AC511" s="1230"/>
      <c r="AD511" s="1230"/>
      <c r="AE511" s="1230"/>
      <c r="AF511" s="1230"/>
      <c r="AG511" s="1230"/>
      <c r="AH511" s="1230"/>
      <c r="AI511" s="1230"/>
    </row>
    <row r="512">
      <c r="A512" s="1240"/>
      <c r="B512" s="1241"/>
      <c r="C512" s="1230"/>
      <c r="D512" s="1230"/>
      <c r="E512" s="1230"/>
      <c r="F512" s="1230"/>
      <c r="G512" s="1230"/>
      <c r="H512" s="1230"/>
      <c r="I512" s="1230"/>
      <c r="J512" s="1230"/>
      <c r="K512" s="1230"/>
      <c r="L512" s="1230"/>
      <c r="M512" s="1230"/>
      <c r="N512" s="1230"/>
      <c r="O512" s="1230"/>
      <c r="P512" s="1230"/>
      <c r="Q512" s="1230"/>
      <c r="R512" s="1230"/>
      <c r="S512" s="1230"/>
      <c r="T512" s="1230"/>
      <c r="U512" s="1230"/>
      <c r="V512" s="1230"/>
      <c r="W512" s="1230"/>
      <c r="X512" s="1230"/>
      <c r="Y512" s="1230"/>
      <c r="Z512" s="1230"/>
      <c r="AA512" s="1230"/>
      <c r="AB512" s="1230"/>
      <c r="AC512" s="1230"/>
      <c r="AD512" s="1230"/>
      <c r="AE512" s="1230"/>
      <c r="AF512" s="1230"/>
      <c r="AG512" s="1230"/>
      <c r="AH512" s="1230"/>
      <c r="AI512" s="1230"/>
    </row>
    <row r="513">
      <c r="A513" s="1240"/>
      <c r="B513" s="1241"/>
      <c r="C513" s="1230"/>
      <c r="D513" s="1230"/>
      <c r="E513" s="1230"/>
      <c r="F513" s="1230"/>
      <c r="G513" s="1230"/>
      <c r="H513" s="1230"/>
      <c r="I513" s="1230"/>
      <c r="J513" s="1230"/>
      <c r="K513" s="1230"/>
      <c r="L513" s="1230"/>
      <c r="M513" s="1230"/>
      <c r="N513" s="1230"/>
      <c r="O513" s="1230"/>
      <c r="P513" s="1230"/>
      <c r="Q513" s="1230"/>
      <c r="R513" s="1230"/>
      <c r="S513" s="1230"/>
      <c r="T513" s="1230"/>
      <c r="U513" s="1230"/>
      <c r="V513" s="1230"/>
      <c r="W513" s="1230"/>
      <c r="X513" s="1230"/>
      <c r="Y513" s="1230"/>
      <c r="Z513" s="1230"/>
      <c r="AA513" s="1230"/>
      <c r="AB513" s="1230"/>
      <c r="AC513" s="1230"/>
      <c r="AD513" s="1230"/>
      <c r="AE513" s="1230"/>
      <c r="AF513" s="1230"/>
      <c r="AG513" s="1230"/>
      <c r="AH513" s="1230"/>
      <c r="AI513" s="1230"/>
    </row>
    <row r="514">
      <c r="A514" s="1240"/>
      <c r="B514" s="1241"/>
      <c r="C514" s="1230"/>
      <c r="D514" s="1230"/>
      <c r="E514" s="1230"/>
      <c r="F514" s="1230"/>
      <c r="G514" s="1230"/>
      <c r="H514" s="1230"/>
      <c r="I514" s="1230"/>
      <c r="J514" s="1230"/>
      <c r="K514" s="1230"/>
      <c r="L514" s="1230"/>
      <c r="M514" s="1230"/>
      <c r="N514" s="1230"/>
      <c r="O514" s="1230"/>
      <c r="P514" s="1230"/>
      <c r="Q514" s="1230"/>
      <c r="R514" s="1230"/>
      <c r="S514" s="1230"/>
      <c r="T514" s="1230"/>
      <c r="U514" s="1230"/>
      <c r="V514" s="1230"/>
      <c r="W514" s="1230"/>
      <c r="X514" s="1230"/>
      <c r="Y514" s="1230"/>
      <c r="Z514" s="1230"/>
      <c r="AA514" s="1230"/>
      <c r="AB514" s="1230"/>
      <c r="AC514" s="1230"/>
      <c r="AD514" s="1230"/>
      <c r="AE514" s="1230"/>
      <c r="AF514" s="1230"/>
      <c r="AG514" s="1230"/>
      <c r="AH514" s="1230"/>
      <c r="AI514" s="1230"/>
    </row>
    <row r="515">
      <c r="A515" s="1240"/>
      <c r="B515" s="1241"/>
      <c r="C515" s="1230"/>
      <c r="D515" s="1230"/>
      <c r="E515" s="1230"/>
      <c r="F515" s="1230"/>
      <c r="G515" s="1230"/>
      <c r="H515" s="1230"/>
      <c r="I515" s="1230"/>
      <c r="J515" s="1230"/>
      <c r="K515" s="1230"/>
      <c r="L515" s="1230"/>
      <c r="M515" s="1230"/>
      <c r="N515" s="1230"/>
      <c r="O515" s="1230"/>
      <c r="P515" s="1230"/>
      <c r="Q515" s="1230"/>
      <c r="R515" s="1230"/>
      <c r="S515" s="1230"/>
      <c r="T515" s="1230"/>
      <c r="U515" s="1230"/>
      <c r="V515" s="1230"/>
      <c r="W515" s="1230"/>
      <c r="X515" s="1230"/>
      <c r="Y515" s="1230"/>
      <c r="Z515" s="1230"/>
      <c r="AA515" s="1230"/>
      <c r="AB515" s="1230"/>
      <c r="AC515" s="1230"/>
      <c r="AD515" s="1230"/>
      <c r="AE515" s="1230"/>
      <c r="AF515" s="1230"/>
      <c r="AG515" s="1230"/>
      <c r="AH515" s="1230"/>
      <c r="AI515" s="1230"/>
    </row>
    <row r="516">
      <c r="A516" s="1240"/>
      <c r="B516" s="1241"/>
      <c r="C516" s="1230"/>
      <c r="D516" s="1230"/>
      <c r="E516" s="1230"/>
      <c r="F516" s="1230"/>
      <c r="G516" s="1230"/>
      <c r="H516" s="1230"/>
      <c r="I516" s="1230"/>
      <c r="J516" s="1230"/>
      <c r="K516" s="1230"/>
      <c r="L516" s="1230"/>
      <c r="M516" s="1230"/>
      <c r="N516" s="1230"/>
      <c r="O516" s="1230"/>
      <c r="P516" s="1230"/>
      <c r="Q516" s="1230"/>
      <c r="R516" s="1230"/>
      <c r="S516" s="1230"/>
      <c r="T516" s="1230"/>
      <c r="U516" s="1230"/>
      <c r="V516" s="1230"/>
      <c r="W516" s="1230"/>
      <c r="X516" s="1230"/>
      <c r="Y516" s="1230"/>
      <c r="Z516" s="1230"/>
      <c r="AA516" s="1230"/>
      <c r="AB516" s="1230"/>
      <c r="AC516" s="1230"/>
      <c r="AD516" s="1230"/>
      <c r="AE516" s="1230"/>
      <c r="AF516" s="1230"/>
      <c r="AG516" s="1230"/>
      <c r="AH516" s="1230"/>
      <c r="AI516" s="1230"/>
    </row>
    <row r="517">
      <c r="A517" s="1240"/>
      <c r="B517" s="1241"/>
      <c r="C517" s="1230"/>
      <c r="D517" s="1230"/>
      <c r="E517" s="1230"/>
      <c r="F517" s="1230"/>
      <c r="G517" s="1230"/>
      <c r="H517" s="1230"/>
      <c r="I517" s="1230"/>
      <c r="J517" s="1230"/>
      <c r="K517" s="1230"/>
      <c r="L517" s="1230"/>
      <c r="M517" s="1230"/>
      <c r="N517" s="1230"/>
      <c r="O517" s="1230"/>
      <c r="P517" s="1230"/>
      <c r="Q517" s="1230"/>
      <c r="R517" s="1230"/>
      <c r="S517" s="1230"/>
      <c r="T517" s="1230"/>
      <c r="U517" s="1230"/>
      <c r="V517" s="1230"/>
      <c r="W517" s="1230"/>
      <c r="X517" s="1230"/>
      <c r="Y517" s="1230"/>
      <c r="Z517" s="1230"/>
      <c r="AA517" s="1230"/>
      <c r="AB517" s="1230"/>
      <c r="AC517" s="1230"/>
      <c r="AD517" s="1230"/>
      <c r="AE517" s="1230"/>
      <c r="AF517" s="1230"/>
      <c r="AG517" s="1230"/>
      <c r="AH517" s="1230"/>
      <c r="AI517" s="1230"/>
    </row>
    <row r="518">
      <c r="A518" s="1240"/>
      <c r="B518" s="1241"/>
      <c r="C518" s="1230"/>
      <c r="D518" s="1230"/>
      <c r="E518" s="1230"/>
      <c r="F518" s="1230"/>
      <c r="G518" s="1230"/>
      <c r="H518" s="1230"/>
      <c r="I518" s="1230"/>
      <c r="J518" s="1230"/>
      <c r="K518" s="1230"/>
      <c r="L518" s="1230"/>
      <c r="M518" s="1230"/>
      <c r="N518" s="1230"/>
      <c r="O518" s="1230"/>
      <c r="P518" s="1230"/>
      <c r="Q518" s="1230"/>
      <c r="R518" s="1230"/>
      <c r="S518" s="1230"/>
      <c r="T518" s="1230"/>
      <c r="U518" s="1230"/>
      <c r="V518" s="1230"/>
      <c r="W518" s="1230"/>
      <c r="X518" s="1230"/>
      <c r="Y518" s="1230"/>
      <c r="Z518" s="1230"/>
      <c r="AA518" s="1230"/>
      <c r="AB518" s="1230"/>
      <c r="AC518" s="1230"/>
      <c r="AD518" s="1230"/>
      <c r="AE518" s="1230"/>
      <c r="AF518" s="1230"/>
      <c r="AG518" s="1230"/>
      <c r="AH518" s="1230"/>
      <c r="AI518" s="1230"/>
    </row>
    <row r="519">
      <c r="A519" s="1240"/>
      <c r="B519" s="1241"/>
      <c r="C519" s="1230"/>
      <c r="D519" s="1230"/>
      <c r="E519" s="1230"/>
      <c r="F519" s="1230"/>
      <c r="G519" s="1230"/>
      <c r="H519" s="1230"/>
      <c r="I519" s="1230"/>
      <c r="J519" s="1230"/>
      <c r="K519" s="1230"/>
      <c r="L519" s="1230"/>
      <c r="M519" s="1230"/>
      <c r="N519" s="1230"/>
      <c r="O519" s="1230"/>
      <c r="P519" s="1230"/>
      <c r="Q519" s="1230"/>
      <c r="R519" s="1230"/>
      <c r="S519" s="1230"/>
      <c r="T519" s="1230"/>
      <c r="U519" s="1230"/>
      <c r="V519" s="1230"/>
      <c r="W519" s="1230"/>
      <c r="X519" s="1230"/>
      <c r="Y519" s="1230"/>
      <c r="Z519" s="1230"/>
      <c r="AA519" s="1230"/>
      <c r="AB519" s="1230"/>
      <c r="AC519" s="1230"/>
      <c r="AD519" s="1230"/>
      <c r="AE519" s="1230"/>
      <c r="AF519" s="1230"/>
      <c r="AG519" s="1230"/>
      <c r="AH519" s="1230"/>
      <c r="AI519" s="1230"/>
    </row>
    <row r="520">
      <c r="A520" s="1240"/>
      <c r="B520" s="1241"/>
      <c r="C520" s="1230"/>
      <c r="D520" s="1230"/>
      <c r="E520" s="1230"/>
      <c r="F520" s="1230"/>
      <c r="G520" s="1230"/>
      <c r="H520" s="1230"/>
      <c r="I520" s="1230"/>
      <c r="J520" s="1230"/>
      <c r="K520" s="1230"/>
      <c r="L520" s="1230"/>
      <c r="M520" s="1230"/>
      <c r="N520" s="1230"/>
      <c r="O520" s="1230"/>
      <c r="P520" s="1230"/>
      <c r="Q520" s="1230"/>
      <c r="R520" s="1230"/>
      <c r="S520" s="1230"/>
      <c r="T520" s="1230"/>
      <c r="U520" s="1230"/>
      <c r="V520" s="1230"/>
      <c r="W520" s="1230"/>
      <c r="X520" s="1230"/>
      <c r="Y520" s="1230"/>
      <c r="Z520" s="1230"/>
      <c r="AA520" s="1230"/>
      <c r="AB520" s="1230"/>
      <c r="AC520" s="1230"/>
      <c r="AD520" s="1230"/>
      <c r="AE520" s="1230"/>
      <c r="AF520" s="1230"/>
      <c r="AG520" s="1230"/>
      <c r="AH520" s="1230"/>
      <c r="AI520" s="1230"/>
    </row>
    <row r="521">
      <c r="A521" s="1240"/>
      <c r="B521" s="1241"/>
      <c r="C521" s="1230"/>
      <c r="D521" s="1230"/>
      <c r="E521" s="1230"/>
      <c r="F521" s="1230"/>
      <c r="G521" s="1230"/>
      <c r="H521" s="1230"/>
      <c r="I521" s="1230"/>
      <c r="J521" s="1230"/>
      <c r="K521" s="1230"/>
      <c r="L521" s="1230"/>
      <c r="M521" s="1230"/>
      <c r="N521" s="1230"/>
      <c r="O521" s="1230"/>
      <c r="P521" s="1230"/>
      <c r="Q521" s="1230"/>
      <c r="R521" s="1230"/>
      <c r="S521" s="1230"/>
      <c r="T521" s="1230"/>
      <c r="U521" s="1230"/>
      <c r="V521" s="1230"/>
      <c r="W521" s="1230"/>
      <c r="X521" s="1230"/>
      <c r="Y521" s="1230"/>
      <c r="Z521" s="1230"/>
      <c r="AA521" s="1230"/>
      <c r="AB521" s="1230"/>
      <c r="AC521" s="1230"/>
      <c r="AD521" s="1230"/>
      <c r="AE521" s="1230"/>
      <c r="AF521" s="1230"/>
      <c r="AG521" s="1230"/>
      <c r="AH521" s="1230"/>
      <c r="AI521" s="1230"/>
    </row>
    <row r="522">
      <c r="A522" s="1240"/>
      <c r="B522" s="1241"/>
      <c r="C522" s="1230"/>
      <c r="D522" s="1230"/>
      <c r="E522" s="1230"/>
      <c r="F522" s="1230"/>
      <c r="G522" s="1230"/>
      <c r="H522" s="1230"/>
      <c r="I522" s="1230"/>
      <c r="J522" s="1230"/>
      <c r="K522" s="1230"/>
      <c r="L522" s="1230"/>
      <c r="M522" s="1230"/>
      <c r="N522" s="1230"/>
      <c r="O522" s="1230"/>
      <c r="P522" s="1230"/>
      <c r="Q522" s="1230"/>
      <c r="R522" s="1230"/>
      <c r="S522" s="1230"/>
      <c r="T522" s="1230"/>
      <c r="U522" s="1230"/>
      <c r="V522" s="1230"/>
      <c r="W522" s="1230"/>
      <c r="X522" s="1230"/>
      <c r="Y522" s="1230"/>
      <c r="Z522" s="1230"/>
      <c r="AA522" s="1230"/>
      <c r="AB522" s="1230"/>
      <c r="AC522" s="1230"/>
      <c r="AD522" s="1230"/>
      <c r="AE522" s="1230"/>
      <c r="AF522" s="1230"/>
      <c r="AG522" s="1230"/>
      <c r="AH522" s="1230"/>
      <c r="AI522" s="1230"/>
    </row>
    <row r="523">
      <c r="A523" s="1240"/>
      <c r="B523" s="1241"/>
      <c r="C523" s="1230"/>
      <c r="D523" s="1230"/>
      <c r="E523" s="1230"/>
      <c r="F523" s="1230"/>
      <c r="G523" s="1230"/>
      <c r="H523" s="1230"/>
      <c r="I523" s="1230"/>
      <c r="J523" s="1230"/>
      <c r="K523" s="1230"/>
      <c r="L523" s="1230"/>
      <c r="M523" s="1230"/>
      <c r="N523" s="1230"/>
      <c r="O523" s="1230"/>
      <c r="P523" s="1230"/>
      <c r="Q523" s="1230"/>
      <c r="R523" s="1230"/>
      <c r="S523" s="1230"/>
      <c r="T523" s="1230"/>
      <c r="U523" s="1230"/>
      <c r="V523" s="1230"/>
      <c r="W523" s="1230"/>
      <c r="X523" s="1230"/>
      <c r="Y523" s="1230"/>
      <c r="Z523" s="1230"/>
      <c r="AA523" s="1230"/>
      <c r="AB523" s="1230"/>
      <c r="AC523" s="1230"/>
      <c r="AD523" s="1230"/>
      <c r="AE523" s="1230"/>
      <c r="AF523" s="1230"/>
      <c r="AG523" s="1230"/>
      <c r="AH523" s="1230"/>
      <c r="AI523" s="1230"/>
    </row>
    <row r="524">
      <c r="A524" s="1240"/>
      <c r="B524" s="1241"/>
      <c r="C524" s="1230"/>
      <c r="D524" s="1230"/>
      <c r="E524" s="1230"/>
      <c r="F524" s="1230"/>
      <c r="G524" s="1230"/>
      <c r="H524" s="1230"/>
      <c r="I524" s="1230"/>
      <c r="J524" s="1230"/>
      <c r="K524" s="1230"/>
      <c r="L524" s="1230"/>
      <c r="M524" s="1230"/>
      <c r="N524" s="1230"/>
      <c r="O524" s="1230"/>
      <c r="P524" s="1230"/>
      <c r="Q524" s="1230"/>
      <c r="R524" s="1230"/>
      <c r="S524" s="1230"/>
      <c r="T524" s="1230"/>
      <c r="U524" s="1230"/>
      <c r="V524" s="1230"/>
      <c r="W524" s="1230"/>
      <c r="X524" s="1230"/>
      <c r="Y524" s="1230"/>
      <c r="Z524" s="1230"/>
      <c r="AA524" s="1230"/>
      <c r="AB524" s="1230"/>
      <c r="AC524" s="1230"/>
      <c r="AD524" s="1230"/>
      <c r="AE524" s="1230"/>
      <c r="AF524" s="1230"/>
      <c r="AG524" s="1230"/>
      <c r="AH524" s="1230"/>
      <c r="AI524" s="1230"/>
    </row>
    <row r="525">
      <c r="A525" s="1240"/>
      <c r="B525" s="1241"/>
      <c r="C525" s="1230"/>
      <c r="D525" s="1230"/>
      <c r="E525" s="1230"/>
      <c r="F525" s="1230"/>
      <c r="G525" s="1230"/>
      <c r="H525" s="1230"/>
      <c r="I525" s="1230"/>
      <c r="J525" s="1230"/>
      <c r="K525" s="1230"/>
      <c r="L525" s="1230"/>
      <c r="M525" s="1230"/>
      <c r="N525" s="1230"/>
      <c r="O525" s="1230"/>
      <c r="P525" s="1230"/>
      <c r="Q525" s="1230"/>
      <c r="R525" s="1230"/>
      <c r="S525" s="1230"/>
      <c r="T525" s="1230"/>
      <c r="U525" s="1230"/>
      <c r="V525" s="1230"/>
      <c r="W525" s="1230"/>
      <c r="X525" s="1230"/>
      <c r="Y525" s="1230"/>
      <c r="Z525" s="1230"/>
      <c r="AA525" s="1230"/>
      <c r="AB525" s="1230"/>
      <c r="AC525" s="1230"/>
      <c r="AD525" s="1230"/>
      <c r="AE525" s="1230"/>
      <c r="AF525" s="1230"/>
      <c r="AG525" s="1230"/>
      <c r="AH525" s="1230"/>
      <c r="AI525" s="1230"/>
    </row>
    <row r="526">
      <c r="A526" s="1240"/>
      <c r="B526" s="1241"/>
      <c r="C526" s="1230"/>
      <c r="D526" s="1230"/>
      <c r="E526" s="1230"/>
      <c r="F526" s="1230"/>
      <c r="G526" s="1230"/>
      <c r="H526" s="1230"/>
      <c r="I526" s="1230"/>
      <c r="J526" s="1230"/>
      <c r="K526" s="1230"/>
      <c r="L526" s="1230"/>
      <c r="M526" s="1230"/>
      <c r="N526" s="1230"/>
      <c r="O526" s="1230"/>
      <c r="P526" s="1230"/>
      <c r="Q526" s="1230"/>
      <c r="R526" s="1230"/>
      <c r="S526" s="1230"/>
      <c r="T526" s="1230"/>
      <c r="U526" s="1230"/>
      <c r="V526" s="1230"/>
      <c r="W526" s="1230"/>
      <c r="X526" s="1230"/>
      <c r="Y526" s="1230"/>
      <c r="Z526" s="1230"/>
      <c r="AA526" s="1230"/>
      <c r="AB526" s="1230"/>
      <c r="AC526" s="1230"/>
      <c r="AD526" s="1230"/>
      <c r="AE526" s="1230"/>
      <c r="AF526" s="1230"/>
      <c r="AG526" s="1230"/>
      <c r="AH526" s="1230"/>
      <c r="AI526" s="1230"/>
    </row>
    <row r="527">
      <c r="A527" s="1240"/>
      <c r="B527" s="1241"/>
      <c r="C527" s="1230"/>
      <c r="D527" s="1230"/>
      <c r="E527" s="1230"/>
      <c r="F527" s="1230"/>
      <c r="G527" s="1230"/>
      <c r="H527" s="1230"/>
      <c r="I527" s="1230"/>
      <c r="J527" s="1230"/>
      <c r="K527" s="1230"/>
      <c r="L527" s="1230"/>
      <c r="M527" s="1230"/>
      <c r="N527" s="1230"/>
      <c r="O527" s="1230"/>
      <c r="P527" s="1230"/>
      <c r="Q527" s="1230"/>
      <c r="R527" s="1230"/>
      <c r="S527" s="1230"/>
      <c r="T527" s="1230"/>
      <c r="U527" s="1230"/>
      <c r="V527" s="1230"/>
      <c r="W527" s="1230"/>
      <c r="X527" s="1230"/>
      <c r="Y527" s="1230"/>
      <c r="Z527" s="1230"/>
      <c r="AA527" s="1230"/>
      <c r="AB527" s="1230"/>
      <c r="AC527" s="1230"/>
      <c r="AD527" s="1230"/>
      <c r="AE527" s="1230"/>
      <c r="AF527" s="1230"/>
      <c r="AG527" s="1230"/>
      <c r="AH527" s="1230"/>
      <c r="AI527" s="1230"/>
    </row>
    <row r="528">
      <c r="A528" s="1240"/>
      <c r="B528" s="1241"/>
      <c r="C528" s="1230"/>
      <c r="D528" s="1230"/>
      <c r="E528" s="1230"/>
      <c r="F528" s="1230"/>
      <c r="G528" s="1230"/>
      <c r="H528" s="1230"/>
      <c r="I528" s="1230"/>
      <c r="J528" s="1230"/>
      <c r="K528" s="1230"/>
      <c r="L528" s="1230"/>
      <c r="M528" s="1230"/>
      <c r="N528" s="1230"/>
      <c r="O528" s="1230"/>
      <c r="P528" s="1230"/>
      <c r="Q528" s="1230"/>
      <c r="R528" s="1230"/>
      <c r="S528" s="1230"/>
      <c r="T528" s="1230"/>
      <c r="U528" s="1230"/>
      <c r="V528" s="1230"/>
      <c r="W528" s="1230"/>
      <c r="X528" s="1230"/>
      <c r="Y528" s="1230"/>
      <c r="Z528" s="1230"/>
      <c r="AA528" s="1230"/>
      <c r="AB528" s="1230"/>
      <c r="AC528" s="1230"/>
      <c r="AD528" s="1230"/>
      <c r="AE528" s="1230"/>
      <c r="AF528" s="1230"/>
      <c r="AG528" s="1230"/>
      <c r="AH528" s="1230"/>
      <c r="AI528" s="1230"/>
    </row>
    <row r="529">
      <c r="A529" s="1240"/>
      <c r="B529" s="1241"/>
      <c r="C529" s="1230"/>
      <c r="D529" s="1230"/>
      <c r="E529" s="1230"/>
      <c r="F529" s="1230"/>
      <c r="G529" s="1230"/>
      <c r="H529" s="1230"/>
      <c r="I529" s="1230"/>
      <c r="J529" s="1230"/>
      <c r="K529" s="1230"/>
      <c r="L529" s="1230"/>
      <c r="M529" s="1230"/>
      <c r="N529" s="1230"/>
      <c r="O529" s="1230"/>
      <c r="P529" s="1230"/>
      <c r="Q529" s="1230"/>
      <c r="R529" s="1230"/>
      <c r="S529" s="1230"/>
      <c r="T529" s="1230"/>
      <c r="U529" s="1230"/>
      <c r="V529" s="1230"/>
      <c r="W529" s="1230"/>
      <c r="X529" s="1230"/>
      <c r="Y529" s="1230"/>
      <c r="Z529" s="1230"/>
      <c r="AA529" s="1230"/>
      <c r="AB529" s="1230"/>
      <c r="AC529" s="1230"/>
      <c r="AD529" s="1230"/>
      <c r="AE529" s="1230"/>
      <c r="AF529" s="1230"/>
      <c r="AG529" s="1230"/>
      <c r="AH529" s="1230"/>
      <c r="AI529" s="1230"/>
    </row>
    <row r="530">
      <c r="A530" s="1240"/>
      <c r="B530" s="1241"/>
      <c r="C530" s="1230"/>
      <c r="D530" s="1230"/>
      <c r="E530" s="1230"/>
      <c r="F530" s="1230"/>
      <c r="G530" s="1230"/>
      <c r="H530" s="1230"/>
      <c r="I530" s="1230"/>
      <c r="J530" s="1230"/>
      <c r="K530" s="1230"/>
      <c r="L530" s="1230"/>
      <c r="M530" s="1230"/>
      <c r="N530" s="1230"/>
      <c r="O530" s="1230"/>
      <c r="P530" s="1230"/>
      <c r="Q530" s="1230"/>
      <c r="R530" s="1230"/>
      <c r="S530" s="1230"/>
      <c r="T530" s="1230"/>
      <c r="U530" s="1230"/>
      <c r="V530" s="1230"/>
      <c r="W530" s="1230"/>
      <c r="X530" s="1230"/>
      <c r="Y530" s="1230"/>
      <c r="Z530" s="1230"/>
      <c r="AA530" s="1230"/>
      <c r="AB530" s="1230"/>
      <c r="AC530" s="1230"/>
      <c r="AD530" s="1230"/>
      <c r="AE530" s="1230"/>
      <c r="AF530" s="1230"/>
      <c r="AG530" s="1230"/>
      <c r="AH530" s="1230"/>
      <c r="AI530" s="1230"/>
    </row>
    <row r="531">
      <c r="A531" s="1240"/>
      <c r="B531" s="1241"/>
      <c r="C531" s="1230"/>
      <c r="D531" s="1230"/>
      <c r="E531" s="1230"/>
      <c r="F531" s="1230"/>
      <c r="G531" s="1230"/>
      <c r="H531" s="1230"/>
      <c r="I531" s="1230"/>
      <c r="J531" s="1230"/>
      <c r="K531" s="1230"/>
      <c r="L531" s="1230"/>
      <c r="M531" s="1230"/>
      <c r="N531" s="1230"/>
      <c r="O531" s="1230"/>
      <c r="P531" s="1230"/>
      <c r="Q531" s="1230"/>
      <c r="R531" s="1230"/>
      <c r="S531" s="1230"/>
      <c r="T531" s="1230"/>
      <c r="U531" s="1230"/>
      <c r="V531" s="1230"/>
      <c r="W531" s="1230"/>
      <c r="X531" s="1230"/>
      <c r="Y531" s="1230"/>
      <c r="Z531" s="1230"/>
      <c r="AA531" s="1230"/>
      <c r="AB531" s="1230"/>
      <c r="AC531" s="1230"/>
      <c r="AD531" s="1230"/>
      <c r="AE531" s="1230"/>
      <c r="AF531" s="1230"/>
      <c r="AG531" s="1230"/>
      <c r="AH531" s="1230"/>
      <c r="AI531" s="1230"/>
    </row>
    <row r="532">
      <c r="A532" s="1240"/>
      <c r="B532" s="1241"/>
      <c r="C532" s="1230"/>
      <c r="D532" s="1230"/>
      <c r="E532" s="1230"/>
      <c r="F532" s="1230"/>
      <c r="G532" s="1230"/>
      <c r="H532" s="1230"/>
      <c r="I532" s="1230"/>
      <c r="J532" s="1230"/>
      <c r="K532" s="1230"/>
      <c r="L532" s="1230"/>
      <c r="M532" s="1230"/>
      <c r="N532" s="1230"/>
      <c r="O532" s="1230"/>
      <c r="P532" s="1230"/>
      <c r="Q532" s="1230"/>
      <c r="R532" s="1230"/>
      <c r="S532" s="1230"/>
      <c r="T532" s="1230"/>
      <c r="U532" s="1230"/>
      <c r="V532" s="1230"/>
      <c r="W532" s="1230"/>
      <c r="X532" s="1230"/>
      <c r="Y532" s="1230"/>
      <c r="Z532" s="1230"/>
      <c r="AA532" s="1230"/>
      <c r="AB532" s="1230"/>
      <c r="AC532" s="1230"/>
      <c r="AD532" s="1230"/>
      <c r="AE532" s="1230"/>
      <c r="AF532" s="1230"/>
      <c r="AG532" s="1230"/>
      <c r="AH532" s="1230"/>
      <c r="AI532" s="1230"/>
    </row>
    <row r="533">
      <c r="A533" s="1240"/>
      <c r="B533" s="1241"/>
      <c r="C533" s="1230"/>
      <c r="D533" s="1230"/>
      <c r="E533" s="1230"/>
      <c r="F533" s="1230"/>
      <c r="G533" s="1230"/>
      <c r="H533" s="1230"/>
      <c r="I533" s="1230"/>
      <c r="J533" s="1230"/>
      <c r="K533" s="1230"/>
      <c r="L533" s="1230"/>
      <c r="M533" s="1230"/>
      <c r="N533" s="1230"/>
      <c r="O533" s="1230"/>
      <c r="P533" s="1230"/>
      <c r="Q533" s="1230"/>
      <c r="R533" s="1230"/>
      <c r="S533" s="1230"/>
      <c r="T533" s="1230"/>
      <c r="U533" s="1230"/>
      <c r="V533" s="1230"/>
      <c r="W533" s="1230"/>
      <c r="X533" s="1230"/>
      <c r="Y533" s="1230"/>
      <c r="Z533" s="1230"/>
      <c r="AA533" s="1230"/>
      <c r="AB533" s="1230"/>
      <c r="AC533" s="1230"/>
      <c r="AD533" s="1230"/>
      <c r="AE533" s="1230"/>
      <c r="AF533" s="1230"/>
      <c r="AG533" s="1230"/>
      <c r="AH533" s="1230"/>
      <c r="AI533" s="1230"/>
    </row>
    <row r="534">
      <c r="A534" s="1240"/>
      <c r="B534" s="1241"/>
      <c r="C534" s="1230"/>
      <c r="D534" s="1230"/>
      <c r="E534" s="1230"/>
      <c r="F534" s="1230"/>
      <c r="G534" s="1230"/>
      <c r="H534" s="1230"/>
      <c r="I534" s="1230"/>
      <c r="J534" s="1230"/>
      <c r="K534" s="1230"/>
      <c r="L534" s="1230"/>
      <c r="M534" s="1230"/>
      <c r="N534" s="1230"/>
      <c r="O534" s="1230"/>
      <c r="P534" s="1230"/>
      <c r="Q534" s="1230"/>
      <c r="R534" s="1230"/>
      <c r="S534" s="1230"/>
      <c r="T534" s="1230"/>
      <c r="U534" s="1230"/>
      <c r="V534" s="1230"/>
      <c r="W534" s="1230"/>
      <c r="X534" s="1230"/>
      <c r="Y534" s="1230"/>
      <c r="Z534" s="1230"/>
      <c r="AA534" s="1230"/>
      <c r="AB534" s="1230"/>
      <c r="AC534" s="1230"/>
      <c r="AD534" s="1230"/>
      <c r="AE534" s="1230"/>
      <c r="AF534" s="1230"/>
      <c r="AG534" s="1230"/>
      <c r="AH534" s="1230"/>
      <c r="AI534" s="1230"/>
    </row>
    <row r="535">
      <c r="A535" s="1240"/>
      <c r="B535" s="1241"/>
      <c r="C535" s="1230"/>
      <c r="D535" s="1230"/>
      <c r="E535" s="1230"/>
      <c r="F535" s="1230"/>
      <c r="G535" s="1230"/>
      <c r="H535" s="1230"/>
      <c r="I535" s="1230"/>
      <c r="J535" s="1230"/>
      <c r="K535" s="1230"/>
      <c r="L535" s="1230"/>
      <c r="M535" s="1230"/>
      <c r="N535" s="1230"/>
      <c r="O535" s="1230"/>
      <c r="P535" s="1230"/>
      <c r="Q535" s="1230"/>
      <c r="R535" s="1230"/>
      <c r="S535" s="1230"/>
      <c r="T535" s="1230"/>
      <c r="U535" s="1230"/>
      <c r="V535" s="1230"/>
      <c r="W535" s="1230"/>
      <c r="X535" s="1230"/>
      <c r="Y535" s="1230"/>
      <c r="Z535" s="1230"/>
      <c r="AA535" s="1230"/>
      <c r="AB535" s="1230"/>
      <c r="AC535" s="1230"/>
      <c r="AD535" s="1230"/>
      <c r="AE535" s="1230"/>
      <c r="AF535" s="1230"/>
      <c r="AG535" s="1230"/>
      <c r="AH535" s="1230"/>
      <c r="AI535" s="1230"/>
    </row>
    <row r="536">
      <c r="A536" s="1240"/>
      <c r="B536" s="1241"/>
      <c r="C536" s="1230"/>
      <c r="D536" s="1230"/>
      <c r="E536" s="1230"/>
      <c r="F536" s="1230"/>
      <c r="G536" s="1230"/>
      <c r="H536" s="1230"/>
      <c r="I536" s="1230"/>
      <c r="J536" s="1230"/>
      <c r="K536" s="1230"/>
      <c r="L536" s="1230"/>
      <c r="M536" s="1230"/>
      <c r="N536" s="1230"/>
      <c r="O536" s="1230"/>
      <c r="P536" s="1230"/>
      <c r="Q536" s="1230"/>
      <c r="R536" s="1230"/>
      <c r="S536" s="1230"/>
      <c r="T536" s="1230"/>
      <c r="U536" s="1230"/>
      <c r="V536" s="1230"/>
      <c r="W536" s="1230"/>
      <c r="X536" s="1230"/>
      <c r="Y536" s="1230"/>
      <c r="Z536" s="1230"/>
      <c r="AA536" s="1230"/>
      <c r="AB536" s="1230"/>
      <c r="AC536" s="1230"/>
      <c r="AD536" s="1230"/>
      <c r="AE536" s="1230"/>
      <c r="AF536" s="1230"/>
      <c r="AG536" s="1230"/>
      <c r="AH536" s="1230"/>
      <c r="AI536" s="1230"/>
    </row>
    <row r="537">
      <c r="A537" s="1240"/>
      <c r="B537" s="1241"/>
      <c r="C537" s="1230"/>
      <c r="D537" s="1230"/>
      <c r="E537" s="1230"/>
      <c r="F537" s="1230"/>
      <c r="G537" s="1230"/>
      <c r="H537" s="1230"/>
      <c r="I537" s="1230"/>
      <c r="J537" s="1230"/>
      <c r="K537" s="1230"/>
      <c r="L537" s="1230"/>
      <c r="M537" s="1230"/>
      <c r="N537" s="1230"/>
      <c r="O537" s="1230"/>
      <c r="P537" s="1230"/>
      <c r="Q537" s="1230"/>
      <c r="R537" s="1230"/>
      <c r="S537" s="1230"/>
      <c r="T537" s="1230"/>
      <c r="U537" s="1230"/>
      <c r="V537" s="1230"/>
      <c r="W537" s="1230"/>
      <c r="X537" s="1230"/>
      <c r="Y537" s="1230"/>
      <c r="Z537" s="1230"/>
      <c r="AA537" s="1230"/>
      <c r="AB537" s="1230"/>
      <c r="AC537" s="1230"/>
      <c r="AD537" s="1230"/>
      <c r="AE537" s="1230"/>
      <c r="AF537" s="1230"/>
      <c r="AG537" s="1230"/>
      <c r="AH537" s="1230"/>
      <c r="AI537" s="1230"/>
    </row>
    <row r="538">
      <c r="A538" s="1240"/>
      <c r="B538" s="1241"/>
      <c r="C538" s="1230"/>
      <c r="D538" s="1230"/>
      <c r="E538" s="1230"/>
      <c r="F538" s="1230"/>
      <c r="G538" s="1230"/>
      <c r="H538" s="1230"/>
      <c r="I538" s="1230"/>
      <c r="J538" s="1230"/>
      <c r="K538" s="1230"/>
      <c r="L538" s="1230"/>
      <c r="M538" s="1230"/>
      <c r="N538" s="1230"/>
      <c r="O538" s="1230"/>
      <c r="P538" s="1230"/>
      <c r="Q538" s="1230"/>
      <c r="R538" s="1230"/>
      <c r="S538" s="1230"/>
      <c r="T538" s="1230"/>
      <c r="U538" s="1230"/>
      <c r="V538" s="1230"/>
      <c r="W538" s="1230"/>
      <c r="X538" s="1230"/>
      <c r="Y538" s="1230"/>
      <c r="Z538" s="1230"/>
      <c r="AA538" s="1230"/>
      <c r="AB538" s="1230"/>
      <c r="AC538" s="1230"/>
      <c r="AD538" s="1230"/>
      <c r="AE538" s="1230"/>
      <c r="AF538" s="1230"/>
      <c r="AG538" s="1230"/>
      <c r="AH538" s="1230"/>
      <c r="AI538" s="1230"/>
    </row>
    <row r="539">
      <c r="A539" s="1240"/>
      <c r="B539" s="1241"/>
      <c r="C539" s="1230"/>
      <c r="D539" s="1230"/>
      <c r="E539" s="1230"/>
      <c r="F539" s="1230"/>
      <c r="G539" s="1230"/>
      <c r="H539" s="1230"/>
      <c r="I539" s="1230"/>
      <c r="J539" s="1230"/>
      <c r="K539" s="1230"/>
      <c r="L539" s="1230"/>
      <c r="M539" s="1230"/>
      <c r="N539" s="1230"/>
      <c r="O539" s="1230"/>
      <c r="P539" s="1230"/>
      <c r="Q539" s="1230"/>
      <c r="R539" s="1230"/>
      <c r="S539" s="1230"/>
      <c r="T539" s="1230"/>
      <c r="U539" s="1230"/>
      <c r="V539" s="1230"/>
      <c r="W539" s="1230"/>
      <c r="X539" s="1230"/>
      <c r="Y539" s="1230"/>
      <c r="Z539" s="1230"/>
      <c r="AA539" s="1230"/>
      <c r="AB539" s="1230"/>
      <c r="AC539" s="1230"/>
      <c r="AD539" s="1230"/>
      <c r="AE539" s="1230"/>
      <c r="AF539" s="1230"/>
      <c r="AG539" s="1230"/>
      <c r="AH539" s="1230"/>
      <c r="AI539" s="1230"/>
    </row>
    <row r="540">
      <c r="A540" s="1240"/>
      <c r="B540" s="1241"/>
      <c r="C540" s="1230"/>
      <c r="D540" s="1230"/>
      <c r="E540" s="1230"/>
      <c r="F540" s="1230"/>
      <c r="G540" s="1230"/>
      <c r="H540" s="1230"/>
      <c r="I540" s="1230"/>
      <c r="J540" s="1230"/>
      <c r="K540" s="1230"/>
      <c r="L540" s="1230"/>
      <c r="M540" s="1230"/>
      <c r="N540" s="1230"/>
      <c r="O540" s="1230"/>
      <c r="P540" s="1230"/>
      <c r="Q540" s="1230"/>
      <c r="R540" s="1230"/>
      <c r="S540" s="1230"/>
      <c r="T540" s="1230"/>
      <c r="U540" s="1230"/>
      <c r="V540" s="1230"/>
      <c r="W540" s="1230"/>
      <c r="X540" s="1230"/>
      <c r="Y540" s="1230"/>
      <c r="Z540" s="1230"/>
      <c r="AA540" s="1230"/>
      <c r="AB540" s="1230"/>
      <c r="AC540" s="1230"/>
      <c r="AD540" s="1230"/>
      <c r="AE540" s="1230"/>
      <c r="AF540" s="1230"/>
      <c r="AG540" s="1230"/>
      <c r="AH540" s="1230"/>
      <c r="AI540" s="1230"/>
    </row>
    <row r="541">
      <c r="A541" s="1240"/>
      <c r="B541" s="1241"/>
      <c r="C541" s="1230"/>
      <c r="D541" s="1230"/>
      <c r="E541" s="1230"/>
      <c r="F541" s="1230"/>
      <c r="G541" s="1230"/>
      <c r="H541" s="1230"/>
      <c r="I541" s="1230"/>
      <c r="J541" s="1230"/>
      <c r="K541" s="1230"/>
      <c r="L541" s="1230"/>
      <c r="M541" s="1230"/>
      <c r="N541" s="1230"/>
      <c r="O541" s="1230"/>
      <c r="P541" s="1230"/>
      <c r="Q541" s="1230"/>
      <c r="R541" s="1230"/>
      <c r="S541" s="1230"/>
      <c r="T541" s="1230"/>
      <c r="U541" s="1230"/>
      <c r="V541" s="1230"/>
      <c r="W541" s="1230"/>
      <c r="X541" s="1230"/>
      <c r="Y541" s="1230"/>
      <c r="Z541" s="1230"/>
      <c r="AA541" s="1230"/>
      <c r="AB541" s="1230"/>
      <c r="AC541" s="1230"/>
      <c r="AD541" s="1230"/>
      <c r="AE541" s="1230"/>
      <c r="AF541" s="1230"/>
      <c r="AG541" s="1230"/>
      <c r="AH541" s="1230"/>
      <c r="AI541" s="1230"/>
    </row>
    <row r="542">
      <c r="A542" s="1240"/>
      <c r="B542" s="1241"/>
      <c r="C542" s="1230"/>
      <c r="D542" s="1230"/>
      <c r="E542" s="1230"/>
      <c r="F542" s="1230"/>
      <c r="G542" s="1230"/>
      <c r="H542" s="1230"/>
      <c r="I542" s="1230"/>
      <c r="J542" s="1230"/>
      <c r="K542" s="1230"/>
      <c r="L542" s="1230"/>
      <c r="M542" s="1230"/>
      <c r="N542" s="1230"/>
      <c r="O542" s="1230"/>
      <c r="P542" s="1230"/>
      <c r="Q542" s="1230"/>
      <c r="R542" s="1230"/>
      <c r="S542" s="1230"/>
      <c r="T542" s="1230"/>
      <c r="U542" s="1230"/>
      <c r="V542" s="1230"/>
      <c r="W542" s="1230"/>
      <c r="X542" s="1230"/>
      <c r="Y542" s="1230"/>
      <c r="Z542" s="1230"/>
      <c r="AA542" s="1230"/>
      <c r="AB542" s="1230"/>
      <c r="AC542" s="1230"/>
      <c r="AD542" s="1230"/>
      <c r="AE542" s="1230"/>
      <c r="AF542" s="1230"/>
      <c r="AG542" s="1230"/>
      <c r="AH542" s="1230"/>
      <c r="AI542" s="1230"/>
    </row>
    <row r="543">
      <c r="A543" s="1240"/>
      <c r="B543" s="1241"/>
      <c r="C543" s="1230"/>
      <c r="D543" s="1230"/>
      <c r="E543" s="1230"/>
      <c r="F543" s="1230"/>
      <c r="G543" s="1230"/>
      <c r="H543" s="1230"/>
      <c r="I543" s="1230"/>
      <c r="J543" s="1230"/>
      <c r="K543" s="1230"/>
      <c r="L543" s="1230"/>
      <c r="M543" s="1230"/>
      <c r="N543" s="1230"/>
      <c r="O543" s="1230"/>
      <c r="P543" s="1230"/>
      <c r="Q543" s="1230"/>
      <c r="R543" s="1230"/>
      <c r="S543" s="1230"/>
      <c r="T543" s="1230"/>
      <c r="U543" s="1230"/>
      <c r="V543" s="1230"/>
      <c r="W543" s="1230"/>
      <c r="X543" s="1230"/>
      <c r="Y543" s="1230"/>
      <c r="Z543" s="1230"/>
      <c r="AA543" s="1230"/>
      <c r="AB543" s="1230"/>
      <c r="AC543" s="1230"/>
      <c r="AD543" s="1230"/>
      <c r="AE543" s="1230"/>
      <c r="AF543" s="1230"/>
      <c r="AG543" s="1230"/>
      <c r="AH543" s="1230"/>
      <c r="AI543" s="1230"/>
    </row>
    <row r="544">
      <c r="A544" s="1240"/>
      <c r="B544" s="1241"/>
      <c r="C544" s="1230"/>
      <c r="D544" s="1230"/>
      <c r="E544" s="1230"/>
      <c r="F544" s="1230"/>
      <c r="G544" s="1230"/>
      <c r="H544" s="1230"/>
      <c r="I544" s="1230"/>
      <c r="J544" s="1230"/>
      <c r="K544" s="1230"/>
      <c r="L544" s="1230"/>
      <c r="M544" s="1230"/>
      <c r="N544" s="1230"/>
      <c r="O544" s="1230"/>
      <c r="P544" s="1230"/>
      <c r="Q544" s="1230"/>
      <c r="R544" s="1230"/>
      <c r="S544" s="1230"/>
      <c r="T544" s="1230"/>
      <c r="U544" s="1230"/>
      <c r="V544" s="1230"/>
      <c r="W544" s="1230"/>
      <c r="X544" s="1230"/>
      <c r="Y544" s="1230"/>
      <c r="Z544" s="1230"/>
      <c r="AA544" s="1230"/>
      <c r="AB544" s="1230"/>
      <c r="AC544" s="1230"/>
      <c r="AD544" s="1230"/>
      <c r="AE544" s="1230"/>
      <c r="AF544" s="1230"/>
      <c r="AG544" s="1230"/>
      <c r="AH544" s="1230"/>
      <c r="AI544" s="1230"/>
    </row>
    <row r="545">
      <c r="A545" s="1240"/>
      <c r="B545" s="1241"/>
      <c r="C545" s="1230"/>
      <c r="D545" s="1230"/>
      <c r="E545" s="1230"/>
      <c r="F545" s="1230"/>
      <c r="G545" s="1230"/>
      <c r="H545" s="1230"/>
      <c r="I545" s="1230"/>
      <c r="J545" s="1230"/>
      <c r="K545" s="1230"/>
      <c r="L545" s="1230"/>
      <c r="M545" s="1230"/>
      <c r="N545" s="1230"/>
      <c r="O545" s="1230"/>
      <c r="P545" s="1230"/>
      <c r="Q545" s="1230"/>
      <c r="R545" s="1230"/>
      <c r="S545" s="1230"/>
      <c r="T545" s="1230"/>
      <c r="U545" s="1230"/>
      <c r="V545" s="1230"/>
      <c r="W545" s="1230"/>
      <c r="X545" s="1230"/>
      <c r="Y545" s="1230"/>
      <c r="Z545" s="1230"/>
      <c r="AA545" s="1230"/>
      <c r="AB545" s="1230"/>
      <c r="AC545" s="1230"/>
      <c r="AD545" s="1230"/>
      <c r="AE545" s="1230"/>
      <c r="AF545" s="1230"/>
      <c r="AG545" s="1230"/>
      <c r="AH545" s="1230"/>
      <c r="AI545" s="1230"/>
    </row>
    <row r="546">
      <c r="A546" s="1240"/>
      <c r="B546" s="1241"/>
      <c r="C546" s="1230"/>
      <c r="D546" s="1230"/>
      <c r="E546" s="1230"/>
      <c r="F546" s="1230"/>
      <c r="G546" s="1230"/>
      <c r="H546" s="1230"/>
      <c r="I546" s="1230"/>
      <c r="J546" s="1230"/>
      <c r="K546" s="1230"/>
      <c r="L546" s="1230"/>
      <c r="M546" s="1230"/>
      <c r="N546" s="1230"/>
      <c r="O546" s="1230"/>
      <c r="P546" s="1230"/>
      <c r="Q546" s="1230"/>
      <c r="R546" s="1230"/>
      <c r="S546" s="1230"/>
      <c r="T546" s="1230"/>
      <c r="U546" s="1230"/>
      <c r="V546" s="1230"/>
      <c r="W546" s="1230"/>
      <c r="X546" s="1230"/>
      <c r="Y546" s="1230"/>
      <c r="Z546" s="1230"/>
      <c r="AA546" s="1230"/>
      <c r="AB546" s="1230"/>
      <c r="AC546" s="1230"/>
      <c r="AD546" s="1230"/>
      <c r="AE546" s="1230"/>
      <c r="AF546" s="1230"/>
      <c r="AG546" s="1230"/>
      <c r="AH546" s="1230"/>
      <c r="AI546" s="1230"/>
    </row>
    <row r="547">
      <c r="A547" s="1240"/>
      <c r="B547" s="1241"/>
      <c r="C547" s="1230"/>
      <c r="D547" s="1230"/>
      <c r="E547" s="1230"/>
      <c r="F547" s="1230"/>
      <c r="G547" s="1230"/>
      <c r="H547" s="1230"/>
      <c r="I547" s="1230"/>
      <c r="J547" s="1230"/>
      <c r="K547" s="1230"/>
      <c r="L547" s="1230"/>
      <c r="M547" s="1230"/>
      <c r="N547" s="1230"/>
      <c r="O547" s="1230"/>
      <c r="P547" s="1230"/>
      <c r="Q547" s="1230"/>
      <c r="R547" s="1230"/>
      <c r="S547" s="1230"/>
      <c r="T547" s="1230"/>
      <c r="U547" s="1230"/>
      <c r="V547" s="1230"/>
      <c r="W547" s="1230"/>
      <c r="X547" s="1230"/>
      <c r="Y547" s="1230"/>
      <c r="Z547" s="1230"/>
      <c r="AA547" s="1230"/>
      <c r="AB547" s="1230"/>
      <c r="AC547" s="1230"/>
      <c r="AD547" s="1230"/>
      <c r="AE547" s="1230"/>
      <c r="AF547" s="1230"/>
      <c r="AG547" s="1230"/>
      <c r="AH547" s="1230"/>
      <c r="AI547" s="1230"/>
    </row>
    <row r="548">
      <c r="A548" s="1240"/>
      <c r="B548" s="1241"/>
      <c r="C548" s="1230"/>
      <c r="D548" s="1230"/>
      <c r="E548" s="1230"/>
      <c r="F548" s="1230"/>
      <c r="G548" s="1230"/>
      <c r="H548" s="1230"/>
      <c r="I548" s="1230"/>
      <c r="J548" s="1230"/>
      <c r="K548" s="1230"/>
      <c r="L548" s="1230"/>
      <c r="M548" s="1230"/>
      <c r="N548" s="1230"/>
      <c r="O548" s="1230"/>
      <c r="P548" s="1230"/>
      <c r="Q548" s="1230"/>
      <c r="R548" s="1230"/>
      <c r="S548" s="1230"/>
      <c r="T548" s="1230"/>
      <c r="U548" s="1230"/>
      <c r="V548" s="1230"/>
      <c r="W548" s="1230"/>
      <c r="X548" s="1230"/>
      <c r="Y548" s="1230"/>
      <c r="Z548" s="1230"/>
      <c r="AA548" s="1230"/>
      <c r="AB548" s="1230"/>
      <c r="AC548" s="1230"/>
      <c r="AD548" s="1230"/>
      <c r="AE548" s="1230"/>
      <c r="AF548" s="1230"/>
      <c r="AG548" s="1230"/>
      <c r="AH548" s="1230"/>
      <c r="AI548" s="1230"/>
    </row>
    <row r="549">
      <c r="A549" s="1240"/>
      <c r="B549" s="1241"/>
      <c r="C549" s="1230"/>
      <c r="D549" s="1230"/>
      <c r="E549" s="1230"/>
      <c r="F549" s="1230"/>
      <c r="G549" s="1230"/>
      <c r="H549" s="1230"/>
      <c r="I549" s="1230"/>
      <c r="J549" s="1230"/>
      <c r="K549" s="1230"/>
      <c r="L549" s="1230"/>
      <c r="M549" s="1230"/>
      <c r="N549" s="1230"/>
      <c r="O549" s="1230"/>
      <c r="P549" s="1230"/>
      <c r="Q549" s="1230"/>
      <c r="R549" s="1230"/>
      <c r="S549" s="1230"/>
      <c r="T549" s="1230"/>
      <c r="U549" s="1230"/>
      <c r="V549" s="1230"/>
      <c r="W549" s="1230"/>
      <c r="X549" s="1230"/>
      <c r="Y549" s="1230"/>
      <c r="Z549" s="1230"/>
      <c r="AA549" s="1230"/>
      <c r="AB549" s="1230"/>
      <c r="AC549" s="1230"/>
      <c r="AD549" s="1230"/>
      <c r="AE549" s="1230"/>
      <c r="AF549" s="1230"/>
      <c r="AG549" s="1230"/>
      <c r="AH549" s="1230"/>
      <c r="AI549" s="1230"/>
    </row>
    <row r="550">
      <c r="A550" s="1240"/>
      <c r="B550" s="1241"/>
      <c r="C550" s="1230"/>
      <c r="D550" s="1230"/>
      <c r="E550" s="1230"/>
      <c r="F550" s="1230"/>
      <c r="G550" s="1230"/>
      <c r="H550" s="1230"/>
      <c r="I550" s="1230"/>
      <c r="J550" s="1230"/>
      <c r="K550" s="1230"/>
      <c r="L550" s="1230"/>
      <c r="M550" s="1230"/>
      <c r="N550" s="1230"/>
      <c r="O550" s="1230"/>
      <c r="P550" s="1230"/>
      <c r="Q550" s="1230"/>
      <c r="R550" s="1230"/>
      <c r="S550" s="1230"/>
      <c r="T550" s="1230"/>
      <c r="U550" s="1230"/>
      <c r="V550" s="1230"/>
      <c r="W550" s="1230"/>
      <c r="X550" s="1230"/>
      <c r="Y550" s="1230"/>
      <c r="Z550" s="1230"/>
      <c r="AA550" s="1230"/>
      <c r="AB550" s="1230"/>
      <c r="AC550" s="1230"/>
      <c r="AD550" s="1230"/>
      <c r="AE550" s="1230"/>
      <c r="AF550" s="1230"/>
      <c r="AG550" s="1230"/>
      <c r="AH550" s="1230"/>
      <c r="AI550" s="1230"/>
    </row>
    <row r="551">
      <c r="A551" s="1240"/>
      <c r="B551" s="1241"/>
      <c r="C551" s="1230"/>
      <c r="D551" s="1230"/>
      <c r="E551" s="1230"/>
      <c r="F551" s="1230"/>
      <c r="G551" s="1230"/>
      <c r="H551" s="1230"/>
      <c r="I551" s="1230"/>
      <c r="J551" s="1230"/>
      <c r="K551" s="1230"/>
      <c r="L551" s="1230"/>
      <c r="M551" s="1230"/>
      <c r="N551" s="1230"/>
      <c r="O551" s="1230"/>
      <c r="P551" s="1230"/>
      <c r="Q551" s="1230"/>
      <c r="R551" s="1230"/>
      <c r="S551" s="1230"/>
      <c r="T551" s="1230"/>
      <c r="U551" s="1230"/>
      <c r="V551" s="1230"/>
      <c r="W551" s="1230"/>
      <c r="X551" s="1230"/>
      <c r="Y551" s="1230"/>
      <c r="Z551" s="1230"/>
      <c r="AA551" s="1230"/>
      <c r="AB551" s="1230"/>
      <c r="AC551" s="1230"/>
      <c r="AD551" s="1230"/>
      <c r="AE551" s="1230"/>
      <c r="AF551" s="1230"/>
      <c r="AG551" s="1230"/>
      <c r="AH551" s="1230"/>
      <c r="AI551" s="1230"/>
    </row>
    <row r="552">
      <c r="A552" s="1240"/>
      <c r="B552" s="1241"/>
      <c r="C552" s="1230"/>
      <c r="D552" s="1230"/>
      <c r="E552" s="1230"/>
      <c r="F552" s="1230"/>
      <c r="G552" s="1230"/>
      <c r="H552" s="1230"/>
      <c r="I552" s="1230"/>
      <c r="J552" s="1230"/>
      <c r="K552" s="1230"/>
      <c r="L552" s="1230"/>
      <c r="M552" s="1230"/>
      <c r="N552" s="1230"/>
      <c r="O552" s="1230"/>
      <c r="P552" s="1230"/>
      <c r="Q552" s="1230"/>
      <c r="R552" s="1230"/>
      <c r="S552" s="1230"/>
      <c r="T552" s="1230"/>
      <c r="U552" s="1230"/>
      <c r="V552" s="1230"/>
      <c r="W552" s="1230"/>
      <c r="X552" s="1230"/>
      <c r="Y552" s="1230"/>
      <c r="Z552" s="1230"/>
      <c r="AA552" s="1230"/>
      <c r="AB552" s="1230"/>
      <c r="AC552" s="1230"/>
      <c r="AD552" s="1230"/>
      <c r="AE552" s="1230"/>
      <c r="AF552" s="1230"/>
      <c r="AG552" s="1230"/>
      <c r="AH552" s="1230"/>
      <c r="AI552" s="1230"/>
    </row>
    <row r="553">
      <c r="A553" s="1240"/>
      <c r="B553" s="1241"/>
      <c r="C553" s="1230"/>
      <c r="D553" s="1230"/>
      <c r="E553" s="1230"/>
      <c r="F553" s="1230"/>
      <c r="G553" s="1230"/>
      <c r="H553" s="1230"/>
      <c r="I553" s="1230"/>
      <c r="J553" s="1230"/>
      <c r="K553" s="1230"/>
      <c r="L553" s="1230"/>
      <c r="M553" s="1230"/>
      <c r="N553" s="1230"/>
      <c r="O553" s="1230"/>
      <c r="P553" s="1230"/>
      <c r="Q553" s="1230"/>
      <c r="R553" s="1230"/>
      <c r="S553" s="1230"/>
      <c r="T553" s="1230"/>
      <c r="U553" s="1230"/>
      <c r="V553" s="1230"/>
      <c r="W553" s="1230"/>
      <c r="X553" s="1230"/>
      <c r="Y553" s="1230"/>
      <c r="Z553" s="1230"/>
      <c r="AA553" s="1230"/>
      <c r="AB553" s="1230"/>
      <c r="AC553" s="1230"/>
      <c r="AD553" s="1230"/>
      <c r="AE553" s="1230"/>
      <c r="AF553" s="1230"/>
      <c r="AG553" s="1230"/>
      <c r="AH553" s="1230"/>
      <c r="AI553" s="1230"/>
    </row>
    <row r="554">
      <c r="A554" s="1240"/>
      <c r="B554" s="1241"/>
      <c r="C554" s="1230"/>
      <c r="D554" s="1230"/>
      <c r="E554" s="1230"/>
      <c r="F554" s="1230"/>
      <c r="G554" s="1230"/>
      <c r="H554" s="1230"/>
      <c r="I554" s="1230"/>
      <c r="J554" s="1230"/>
      <c r="K554" s="1230"/>
      <c r="L554" s="1230"/>
      <c r="M554" s="1230"/>
      <c r="N554" s="1230"/>
      <c r="O554" s="1230"/>
      <c r="P554" s="1230"/>
      <c r="Q554" s="1230"/>
      <c r="R554" s="1230"/>
      <c r="S554" s="1230"/>
      <c r="T554" s="1230"/>
      <c r="U554" s="1230"/>
      <c r="V554" s="1230"/>
      <c r="W554" s="1230"/>
      <c r="X554" s="1230"/>
      <c r="Y554" s="1230"/>
      <c r="Z554" s="1230"/>
      <c r="AA554" s="1230"/>
      <c r="AB554" s="1230"/>
      <c r="AC554" s="1230"/>
      <c r="AD554" s="1230"/>
      <c r="AE554" s="1230"/>
      <c r="AF554" s="1230"/>
      <c r="AG554" s="1230"/>
      <c r="AH554" s="1230"/>
      <c r="AI554" s="1230"/>
    </row>
    <row r="555">
      <c r="A555" s="1240"/>
      <c r="B555" s="1241"/>
      <c r="C555" s="1230"/>
      <c r="D555" s="1230"/>
      <c r="E555" s="1230"/>
      <c r="F555" s="1230"/>
      <c r="G555" s="1230"/>
      <c r="H555" s="1230"/>
      <c r="I555" s="1230"/>
      <c r="J555" s="1230"/>
      <c r="K555" s="1230"/>
      <c r="L555" s="1230"/>
      <c r="M555" s="1230"/>
      <c r="N555" s="1230"/>
      <c r="O555" s="1230"/>
      <c r="P555" s="1230"/>
      <c r="Q555" s="1230"/>
      <c r="R555" s="1230"/>
      <c r="S555" s="1230"/>
      <c r="T555" s="1230"/>
      <c r="U555" s="1230"/>
      <c r="V555" s="1230"/>
      <c r="W555" s="1230"/>
      <c r="X555" s="1230"/>
      <c r="Y555" s="1230"/>
      <c r="Z555" s="1230"/>
      <c r="AA555" s="1230"/>
      <c r="AB555" s="1230"/>
      <c r="AC555" s="1230"/>
      <c r="AD555" s="1230"/>
      <c r="AE555" s="1230"/>
      <c r="AF555" s="1230"/>
      <c r="AG555" s="1230"/>
      <c r="AH555" s="1230"/>
      <c r="AI555" s="1230"/>
    </row>
    <row r="556">
      <c r="A556" s="1240"/>
      <c r="B556" s="1241"/>
      <c r="C556" s="1230"/>
      <c r="D556" s="1230"/>
      <c r="E556" s="1230"/>
      <c r="F556" s="1230"/>
      <c r="G556" s="1230"/>
      <c r="H556" s="1230"/>
      <c r="I556" s="1230"/>
      <c r="J556" s="1230"/>
      <c r="K556" s="1230"/>
      <c r="L556" s="1230"/>
      <c r="M556" s="1230"/>
      <c r="N556" s="1230"/>
      <c r="O556" s="1230"/>
      <c r="P556" s="1230"/>
      <c r="Q556" s="1230"/>
      <c r="R556" s="1230"/>
      <c r="S556" s="1230"/>
      <c r="T556" s="1230"/>
      <c r="U556" s="1230"/>
      <c r="V556" s="1230"/>
      <c r="W556" s="1230"/>
      <c r="X556" s="1230"/>
      <c r="Y556" s="1230"/>
      <c r="Z556" s="1230"/>
      <c r="AA556" s="1230"/>
      <c r="AB556" s="1230"/>
      <c r="AC556" s="1230"/>
      <c r="AD556" s="1230"/>
      <c r="AE556" s="1230"/>
      <c r="AF556" s="1230"/>
      <c r="AG556" s="1230"/>
      <c r="AH556" s="1230"/>
      <c r="AI556" s="1230"/>
    </row>
    <row r="557">
      <c r="A557" s="1240"/>
      <c r="B557" s="1241"/>
      <c r="C557" s="1230"/>
      <c r="D557" s="1230"/>
      <c r="E557" s="1230"/>
      <c r="F557" s="1230"/>
      <c r="G557" s="1230"/>
      <c r="H557" s="1230"/>
      <c r="I557" s="1230"/>
      <c r="J557" s="1230"/>
      <c r="K557" s="1230"/>
      <c r="L557" s="1230"/>
      <c r="M557" s="1230"/>
      <c r="N557" s="1230"/>
      <c r="O557" s="1230"/>
      <c r="P557" s="1230"/>
      <c r="Q557" s="1230"/>
      <c r="R557" s="1230"/>
      <c r="S557" s="1230"/>
      <c r="T557" s="1230"/>
      <c r="U557" s="1230"/>
      <c r="V557" s="1230"/>
      <c r="W557" s="1230"/>
      <c r="X557" s="1230"/>
      <c r="Y557" s="1230"/>
      <c r="Z557" s="1230"/>
      <c r="AA557" s="1230"/>
      <c r="AB557" s="1230"/>
      <c r="AC557" s="1230"/>
      <c r="AD557" s="1230"/>
      <c r="AE557" s="1230"/>
      <c r="AF557" s="1230"/>
      <c r="AG557" s="1230"/>
      <c r="AH557" s="1230"/>
      <c r="AI557" s="1230"/>
    </row>
    <row r="558">
      <c r="A558" s="1240"/>
      <c r="B558" s="1241"/>
      <c r="C558" s="1230"/>
      <c r="D558" s="1230"/>
      <c r="E558" s="1230"/>
      <c r="F558" s="1230"/>
      <c r="G558" s="1230"/>
      <c r="H558" s="1230"/>
      <c r="I558" s="1230"/>
      <c r="J558" s="1230"/>
      <c r="K558" s="1230"/>
      <c r="L558" s="1230"/>
      <c r="M558" s="1230"/>
      <c r="N558" s="1230"/>
      <c r="O558" s="1230"/>
      <c r="P558" s="1230"/>
      <c r="Q558" s="1230"/>
      <c r="R558" s="1230"/>
      <c r="S558" s="1230"/>
      <c r="T558" s="1230"/>
      <c r="U558" s="1230"/>
      <c r="V558" s="1230"/>
      <c r="W558" s="1230"/>
      <c r="X558" s="1230"/>
      <c r="Y558" s="1230"/>
      <c r="Z558" s="1230"/>
      <c r="AA558" s="1230"/>
      <c r="AB558" s="1230"/>
      <c r="AC558" s="1230"/>
      <c r="AD558" s="1230"/>
      <c r="AE558" s="1230"/>
      <c r="AF558" s="1230"/>
      <c r="AG558" s="1230"/>
      <c r="AH558" s="1230"/>
      <c r="AI558" s="1230"/>
    </row>
    <row r="559">
      <c r="A559" s="1240"/>
      <c r="B559" s="1241"/>
      <c r="C559" s="1230"/>
      <c r="D559" s="1230"/>
      <c r="E559" s="1230"/>
      <c r="F559" s="1230"/>
      <c r="G559" s="1230"/>
      <c r="H559" s="1230"/>
      <c r="I559" s="1230"/>
      <c r="J559" s="1230"/>
      <c r="K559" s="1230"/>
      <c r="L559" s="1230"/>
      <c r="M559" s="1230"/>
      <c r="N559" s="1230"/>
      <c r="O559" s="1230"/>
      <c r="P559" s="1230"/>
      <c r="Q559" s="1230"/>
      <c r="R559" s="1230"/>
      <c r="S559" s="1230"/>
      <c r="T559" s="1230"/>
      <c r="U559" s="1230"/>
      <c r="V559" s="1230"/>
      <c r="W559" s="1230"/>
      <c r="X559" s="1230"/>
      <c r="Y559" s="1230"/>
      <c r="Z559" s="1230"/>
      <c r="AA559" s="1230"/>
      <c r="AB559" s="1230"/>
      <c r="AC559" s="1230"/>
      <c r="AD559" s="1230"/>
      <c r="AE559" s="1230"/>
      <c r="AF559" s="1230"/>
      <c r="AG559" s="1230"/>
      <c r="AH559" s="1230"/>
      <c r="AI559" s="1230"/>
    </row>
    <row r="560">
      <c r="A560" s="1240"/>
      <c r="B560" s="1241"/>
      <c r="C560" s="1230"/>
      <c r="D560" s="1230"/>
      <c r="E560" s="1230"/>
      <c r="F560" s="1230"/>
      <c r="G560" s="1230"/>
      <c r="H560" s="1230"/>
      <c r="I560" s="1230"/>
      <c r="J560" s="1230"/>
      <c r="K560" s="1230"/>
      <c r="L560" s="1230"/>
      <c r="M560" s="1230"/>
      <c r="N560" s="1230"/>
      <c r="O560" s="1230"/>
      <c r="P560" s="1230"/>
      <c r="Q560" s="1230"/>
      <c r="R560" s="1230"/>
      <c r="S560" s="1230"/>
      <c r="T560" s="1230"/>
      <c r="U560" s="1230"/>
      <c r="V560" s="1230"/>
      <c r="W560" s="1230"/>
      <c r="X560" s="1230"/>
      <c r="Y560" s="1230"/>
      <c r="Z560" s="1230"/>
      <c r="AA560" s="1230"/>
      <c r="AB560" s="1230"/>
      <c r="AC560" s="1230"/>
      <c r="AD560" s="1230"/>
      <c r="AE560" s="1230"/>
      <c r="AF560" s="1230"/>
      <c r="AG560" s="1230"/>
      <c r="AH560" s="1230"/>
      <c r="AI560" s="1230"/>
    </row>
    <row r="561">
      <c r="A561" s="1240"/>
      <c r="B561" s="1241"/>
      <c r="C561" s="1230"/>
      <c r="D561" s="1230"/>
      <c r="E561" s="1230"/>
      <c r="F561" s="1230"/>
      <c r="G561" s="1230"/>
      <c r="H561" s="1230"/>
      <c r="I561" s="1230"/>
      <c r="J561" s="1230"/>
      <c r="K561" s="1230"/>
      <c r="L561" s="1230"/>
      <c r="M561" s="1230"/>
      <c r="N561" s="1230"/>
      <c r="O561" s="1230"/>
      <c r="P561" s="1230"/>
      <c r="Q561" s="1230"/>
      <c r="R561" s="1230"/>
      <c r="S561" s="1230"/>
      <c r="T561" s="1230"/>
      <c r="U561" s="1230"/>
      <c r="V561" s="1230"/>
      <c r="W561" s="1230"/>
      <c r="X561" s="1230"/>
      <c r="Y561" s="1230"/>
      <c r="Z561" s="1230"/>
      <c r="AA561" s="1230"/>
      <c r="AB561" s="1230"/>
      <c r="AC561" s="1230"/>
      <c r="AD561" s="1230"/>
      <c r="AE561" s="1230"/>
      <c r="AF561" s="1230"/>
      <c r="AG561" s="1230"/>
      <c r="AH561" s="1230"/>
      <c r="AI561" s="1230"/>
    </row>
    <row r="562">
      <c r="A562" s="1240"/>
      <c r="B562" s="1241"/>
      <c r="C562" s="1230"/>
      <c r="D562" s="1230"/>
      <c r="E562" s="1230"/>
      <c r="F562" s="1230"/>
      <c r="G562" s="1230"/>
      <c r="H562" s="1230"/>
      <c r="I562" s="1230"/>
      <c r="J562" s="1230"/>
      <c r="K562" s="1230"/>
      <c r="L562" s="1230"/>
      <c r="M562" s="1230"/>
      <c r="N562" s="1230"/>
      <c r="O562" s="1230"/>
      <c r="P562" s="1230"/>
      <c r="Q562" s="1230"/>
      <c r="R562" s="1230"/>
      <c r="S562" s="1230"/>
      <c r="T562" s="1230"/>
      <c r="U562" s="1230"/>
      <c r="V562" s="1230"/>
      <c r="W562" s="1230"/>
      <c r="X562" s="1230"/>
      <c r="Y562" s="1230"/>
      <c r="Z562" s="1230"/>
      <c r="AA562" s="1230"/>
      <c r="AB562" s="1230"/>
      <c r="AC562" s="1230"/>
      <c r="AD562" s="1230"/>
      <c r="AE562" s="1230"/>
      <c r="AF562" s="1230"/>
      <c r="AG562" s="1230"/>
      <c r="AH562" s="1230"/>
      <c r="AI562" s="1230"/>
    </row>
    <row r="563">
      <c r="A563" s="1240"/>
      <c r="B563" s="1241"/>
      <c r="C563" s="1230"/>
      <c r="D563" s="1230"/>
      <c r="E563" s="1230"/>
      <c r="F563" s="1230"/>
      <c r="G563" s="1230"/>
      <c r="H563" s="1230"/>
      <c r="I563" s="1230"/>
      <c r="J563" s="1230"/>
      <c r="K563" s="1230"/>
      <c r="L563" s="1230"/>
      <c r="M563" s="1230"/>
      <c r="N563" s="1230"/>
      <c r="O563" s="1230"/>
      <c r="P563" s="1230"/>
      <c r="Q563" s="1230"/>
      <c r="R563" s="1230"/>
      <c r="S563" s="1230"/>
      <c r="T563" s="1230"/>
      <c r="U563" s="1230"/>
      <c r="V563" s="1230"/>
      <c r="W563" s="1230"/>
      <c r="X563" s="1230"/>
      <c r="Y563" s="1230"/>
      <c r="Z563" s="1230"/>
      <c r="AA563" s="1230"/>
      <c r="AB563" s="1230"/>
      <c r="AC563" s="1230"/>
      <c r="AD563" s="1230"/>
      <c r="AE563" s="1230"/>
      <c r="AF563" s="1230"/>
      <c r="AG563" s="1230"/>
      <c r="AH563" s="1230"/>
      <c r="AI563" s="1230"/>
    </row>
    <row r="564">
      <c r="A564" s="1240"/>
      <c r="B564" s="1241"/>
      <c r="C564" s="1230"/>
      <c r="D564" s="1230"/>
      <c r="E564" s="1230"/>
      <c r="F564" s="1230"/>
      <c r="G564" s="1230"/>
      <c r="H564" s="1230"/>
      <c r="I564" s="1230"/>
      <c r="J564" s="1230"/>
      <c r="K564" s="1230"/>
      <c r="L564" s="1230"/>
      <c r="M564" s="1230"/>
      <c r="N564" s="1230"/>
      <c r="O564" s="1230"/>
      <c r="P564" s="1230"/>
      <c r="Q564" s="1230"/>
      <c r="R564" s="1230"/>
      <c r="S564" s="1230"/>
      <c r="T564" s="1230"/>
      <c r="U564" s="1230"/>
      <c r="V564" s="1230"/>
      <c r="W564" s="1230"/>
      <c r="X564" s="1230"/>
      <c r="Y564" s="1230"/>
      <c r="Z564" s="1230"/>
      <c r="AA564" s="1230"/>
      <c r="AB564" s="1230"/>
      <c r="AC564" s="1230"/>
      <c r="AD564" s="1230"/>
      <c r="AE564" s="1230"/>
      <c r="AF564" s="1230"/>
      <c r="AG564" s="1230"/>
      <c r="AH564" s="1230"/>
      <c r="AI564" s="1230"/>
    </row>
    <row r="565">
      <c r="A565" s="1240"/>
      <c r="B565" s="1241"/>
      <c r="C565" s="1230"/>
      <c r="D565" s="1230"/>
      <c r="E565" s="1230"/>
      <c r="F565" s="1230"/>
      <c r="G565" s="1230"/>
      <c r="H565" s="1230"/>
      <c r="I565" s="1230"/>
      <c r="J565" s="1230"/>
      <c r="K565" s="1230"/>
      <c r="L565" s="1230"/>
      <c r="M565" s="1230"/>
      <c r="N565" s="1230"/>
      <c r="O565" s="1230"/>
      <c r="P565" s="1230"/>
      <c r="Q565" s="1230"/>
      <c r="R565" s="1230"/>
      <c r="S565" s="1230"/>
      <c r="T565" s="1230"/>
      <c r="U565" s="1230"/>
      <c r="V565" s="1230"/>
      <c r="W565" s="1230"/>
      <c r="X565" s="1230"/>
      <c r="Y565" s="1230"/>
      <c r="Z565" s="1230"/>
      <c r="AA565" s="1230"/>
      <c r="AB565" s="1230"/>
      <c r="AC565" s="1230"/>
      <c r="AD565" s="1230"/>
      <c r="AE565" s="1230"/>
      <c r="AF565" s="1230"/>
      <c r="AG565" s="1230"/>
      <c r="AH565" s="1230"/>
      <c r="AI565" s="1230"/>
    </row>
    <row r="566">
      <c r="A566" s="1240"/>
      <c r="B566" s="1241"/>
      <c r="C566" s="1230"/>
      <c r="D566" s="1230"/>
      <c r="E566" s="1230"/>
      <c r="F566" s="1230"/>
      <c r="G566" s="1230"/>
      <c r="H566" s="1230"/>
      <c r="I566" s="1230"/>
      <c r="J566" s="1230"/>
      <c r="K566" s="1230"/>
      <c r="L566" s="1230"/>
      <c r="M566" s="1230"/>
      <c r="N566" s="1230"/>
      <c r="O566" s="1230"/>
      <c r="P566" s="1230"/>
      <c r="Q566" s="1230"/>
      <c r="R566" s="1230"/>
      <c r="S566" s="1230"/>
      <c r="T566" s="1230"/>
      <c r="U566" s="1230"/>
      <c r="V566" s="1230"/>
      <c r="W566" s="1230"/>
      <c r="X566" s="1230"/>
      <c r="Y566" s="1230"/>
      <c r="Z566" s="1230"/>
      <c r="AA566" s="1230"/>
      <c r="AB566" s="1230"/>
      <c r="AC566" s="1230"/>
      <c r="AD566" s="1230"/>
      <c r="AE566" s="1230"/>
      <c r="AF566" s="1230"/>
      <c r="AG566" s="1230"/>
      <c r="AH566" s="1230"/>
      <c r="AI566" s="1230"/>
    </row>
    <row r="567">
      <c r="A567" s="1240"/>
      <c r="B567" s="1241"/>
      <c r="C567" s="1230"/>
      <c r="D567" s="1230"/>
      <c r="E567" s="1230"/>
      <c r="F567" s="1230"/>
      <c r="G567" s="1230"/>
      <c r="H567" s="1230"/>
      <c r="I567" s="1230"/>
      <c r="J567" s="1230"/>
      <c r="K567" s="1230"/>
      <c r="L567" s="1230"/>
      <c r="M567" s="1230"/>
      <c r="N567" s="1230"/>
      <c r="O567" s="1230"/>
      <c r="P567" s="1230"/>
      <c r="Q567" s="1230"/>
      <c r="R567" s="1230"/>
      <c r="S567" s="1230"/>
      <c r="T567" s="1230"/>
      <c r="U567" s="1230"/>
      <c r="V567" s="1230"/>
      <c r="W567" s="1230"/>
      <c r="X567" s="1230"/>
      <c r="Y567" s="1230"/>
      <c r="Z567" s="1230"/>
      <c r="AA567" s="1230"/>
      <c r="AB567" s="1230"/>
      <c r="AC567" s="1230"/>
      <c r="AD567" s="1230"/>
      <c r="AE567" s="1230"/>
      <c r="AF567" s="1230"/>
      <c r="AG567" s="1230"/>
      <c r="AH567" s="1230"/>
      <c r="AI567" s="1230"/>
    </row>
    <row r="568">
      <c r="A568" s="1240"/>
      <c r="B568" s="1241"/>
      <c r="C568" s="1230"/>
      <c r="D568" s="1230"/>
      <c r="E568" s="1230"/>
      <c r="F568" s="1230"/>
      <c r="G568" s="1230"/>
      <c r="H568" s="1230"/>
      <c r="I568" s="1230"/>
      <c r="J568" s="1230"/>
      <c r="K568" s="1230"/>
      <c r="L568" s="1230"/>
      <c r="M568" s="1230"/>
      <c r="N568" s="1230"/>
      <c r="O568" s="1230"/>
      <c r="P568" s="1230"/>
      <c r="Q568" s="1230"/>
      <c r="R568" s="1230"/>
      <c r="S568" s="1230"/>
      <c r="T568" s="1230"/>
      <c r="U568" s="1230"/>
      <c r="V568" s="1230"/>
      <c r="W568" s="1230"/>
      <c r="X568" s="1230"/>
      <c r="Y568" s="1230"/>
      <c r="Z568" s="1230"/>
      <c r="AA568" s="1230"/>
      <c r="AB568" s="1230"/>
      <c r="AC568" s="1230"/>
      <c r="AD568" s="1230"/>
      <c r="AE568" s="1230"/>
      <c r="AF568" s="1230"/>
      <c r="AG568" s="1230"/>
      <c r="AH568" s="1230"/>
      <c r="AI568" s="1230"/>
    </row>
    <row r="569">
      <c r="A569" s="1240"/>
      <c r="B569" s="1241"/>
      <c r="C569" s="1230"/>
      <c r="D569" s="1230"/>
      <c r="E569" s="1230"/>
      <c r="F569" s="1230"/>
      <c r="G569" s="1230"/>
      <c r="H569" s="1230"/>
      <c r="I569" s="1230"/>
      <c r="J569" s="1230"/>
      <c r="K569" s="1230"/>
      <c r="L569" s="1230"/>
      <c r="M569" s="1230"/>
      <c r="N569" s="1230"/>
      <c r="O569" s="1230"/>
      <c r="P569" s="1230"/>
      <c r="Q569" s="1230"/>
      <c r="R569" s="1230"/>
      <c r="S569" s="1230"/>
      <c r="T569" s="1230"/>
      <c r="U569" s="1230"/>
      <c r="V569" s="1230"/>
      <c r="W569" s="1230"/>
      <c r="X569" s="1230"/>
      <c r="Y569" s="1230"/>
      <c r="Z569" s="1230"/>
      <c r="AA569" s="1230"/>
      <c r="AB569" s="1230"/>
      <c r="AC569" s="1230"/>
      <c r="AD569" s="1230"/>
      <c r="AE569" s="1230"/>
      <c r="AF569" s="1230"/>
      <c r="AG569" s="1230"/>
      <c r="AH569" s="1230"/>
      <c r="AI569" s="1230"/>
    </row>
    <row r="570">
      <c r="A570" s="1240"/>
      <c r="B570" s="1241"/>
      <c r="C570" s="1230"/>
      <c r="D570" s="1230"/>
      <c r="E570" s="1230"/>
      <c r="F570" s="1230"/>
      <c r="G570" s="1230"/>
      <c r="H570" s="1230"/>
      <c r="I570" s="1230"/>
      <c r="J570" s="1230"/>
      <c r="K570" s="1230"/>
      <c r="L570" s="1230"/>
      <c r="M570" s="1230"/>
      <c r="N570" s="1230"/>
      <c r="O570" s="1230"/>
      <c r="P570" s="1230"/>
      <c r="Q570" s="1230"/>
      <c r="R570" s="1230"/>
      <c r="S570" s="1230"/>
      <c r="T570" s="1230"/>
      <c r="U570" s="1230"/>
      <c r="V570" s="1230"/>
      <c r="W570" s="1230"/>
      <c r="X570" s="1230"/>
      <c r="Y570" s="1230"/>
      <c r="Z570" s="1230"/>
      <c r="AA570" s="1230"/>
      <c r="AB570" s="1230"/>
      <c r="AC570" s="1230"/>
      <c r="AD570" s="1230"/>
      <c r="AE570" s="1230"/>
      <c r="AF570" s="1230"/>
      <c r="AG570" s="1230"/>
      <c r="AH570" s="1230"/>
      <c r="AI570" s="1230"/>
    </row>
    <row r="571">
      <c r="A571" s="1240"/>
      <c r="B571" s="1241"/>
      <c r="C571" s="1230"/>
      <c r="D571" s="1230"/>
      <c r="E571" s="1230"/>
      <c r="F571" s="1230"/>
      <c r="G571" s="1230"/>
      <c r="H571" s="1230"/>
      <c r="I571" s="1230"/>
      <c r="J571" s="1230"/>
      <c r="K571" s="1230"/>
      <c r="L571" s="1230"/>
      <c r="M571" s="1230"/>
      <c r="N571" s="1230"/>
      <c r="O571" s="1230"/>
      <c r="P571" s="1230"/>
      <c r="Q571" s="1230"/>
      <c r="R571" s="1230"/>
      <c r="S571" s="1230"/>
      <c r="T571" s="1230"/>
      <c r="U571" s="1230"/>
      <c r="V571" s="1230"/>
      <c r="W571" s="1230"/>
      <c r="X571" s="1230"/>
      <c r="Y571" s="1230"/>
      <c r="Z571" s="1230"/>
      <c r="AA571" s="1230"/>
      <c r="AB571" s="1230"/>
      <c r="AC571" s="1230"/>
      <c r="AD571" s="1230"/>
      <c r="AE571" s="1230"/>
      <c r="AF571" s="1230"/>
      <c r="AG571" s="1230"/>
      <c r="AH571" s="1230"/>
      <c r="AI571" s="1230"/>
    </row>
    <row r="572">
      <c r="A572" s="1240"/>
      <c r="B572" s="1241"/>
      <c r="C572" s="1230"/>
      <c r="D572" s="1230"/>
      <c r="E572" s="1230"/>
      <c r="F572" s="1230"/>
      <c r="G572" s="1230"/>
      <c r="H572" s="1230"/>
      <c r="I572" s="1230"/>
      <c r="J572" s="1230"/>
      <c r="K572" s="1230"/>
      <c r="L572" s="1230"/>
      <c r="M572" s="1230"/>
      <c r="N572" s="1230"/>
      <c r="O572" s="1230"/>
      <c r="P572" s="1230"/>
      <c r="Q572" s="1230"/>
      <c r="R572" s="1230"/>
      <c r="S572" s="1230"/>
      <c r="T572" s="1230"/>
      <c r="U572" s="1230"/>
      <c r="V572" s="1230"/>
      <c r="W572" s="1230"/>
      <c r="X572" s="1230"/>
      <c r="Y572" s="1230"/>
      <c r="Z572" s="1230"/>
      <c r="AA572" s="1230"/>
      <c r="AB572" s="1230"/>
      <c r="AC572" s="1230"/>
      <c r="AD572" s="1230"/>
      <c r="AE572" s="1230"/>
      <c r="AF572" s="1230"/>
      <c r="AG572" s="1230"/>
      <c r="AH572" s="1230"/>
      <c r="AI572" s="1230"/>
    </row>
    <row r="573">
      <c r="A573" s="1240"/>
      <c r="B573" s="1241"/>
      <c r="C573" s="1230"/>
      <c r="D573" s="1230"/>
      <c r="E573" s="1230"/>
      <c r="F573" s="1230"/>
      <c r="G573" s="1230"/>
      <c r="H573" s="1230"/>
      <c r="I573" s="1230"/>
      <c r="J573" s="1230"/>
      <c r="K573" s="1230"/>
      <c r="L573" s="1230"/>
      <c r="M573" s="1230"/>
      <c r="N573" s="1230"/>
      <c r="O573" s="1230"/>
      <c r="P573" s="1230"/>
      <c r="Q573" s="1230"/>
      <c r="R573" s="1230"/>
      <c r="S573" s="1230"/>
      <c r="T573" s="1230"/>
      <c r="U573" s="1230"/>
      <c r="V573" s="1230"/>
      <c r="W573" s="1230"/>
      <c r="X573" s="1230"/>
      <c r="Y573" s="1230"/>
      <c r="Z573" s="1230"/>
      <c r="AA573" s="1230"/>
      <c r="AB573" s="1230"/>
      <c r="AC573" s="1230"/>
      <c r="AD573" s="1230"/>
      <c r="AE573" s="1230"/>
      <c r="AF573" s="1230"/>
      <c r="AG573" s="1230"/>
      <c r="AH573" s="1230"/>
      <c r="AI573" s="1230"/>
    </row>
    <row r="574">
      <c r="A574" s="1240"/>
      <c r="B574" s="1241"/>
      <c r="C574" s="1230"/>
      <c r="D574" s="1230"/>
      <c r="E574" s="1230"/>
      <c r="F574" s="1230"/>
      <c r="G574" s="1230"/>
      <c r="H574" s="1230"/>
      <c r="I574" s="1230"/>
      <c r="J574" s="1230"/>
      <c r="K574" s="1230"/>
      <c r="L574" s="1230"/>
      <c r="M574" s="1230"/>
      <c r="N574" s="1230"/>
      <c r="O574" s="1230"/>
      <c r="P574" s="1230"/>
      <c r="Q574" s="1230"/>
      <c r="R574" s="1230"/>
      <c r="S574" s="1230"/>
      <c r="T574" s="1230"/>
      <c r="U574" s="1230"/>
      <c r="V574" s="1230"/>
      <c r="W574" s="1230"/>
      <c r="X574" s="1230"/>
      <c r="Y574" s="1230"/>
      <c r="Z574" s="1230"/>
      <c r="AA574" s="1230"/>
      <c r="AB574" s="1230"/>
      <c r="AC574" s="1230"/>
      <c r="AD574" s="1230"/>
      <c r="AE574" s="1230"/>
      <c r="AF574" s="1230"/>
      <c r="AG574" s="1230"/>
      <c r="AH574" s="1230"/>
      <c r="AI574" s="1230"/>
    </row>
    <row r="575">
      <c r="A575" s="1240"/>
      <c r="B575" s="1241"/>
      <c r="C575" s="1230"/>
      <c r="D575" s="1230"/>
      <c r="E575" s="1230"/>
      <c r="F575" s="1230"/>
      <c r="G575" s="1230"/>
      <c r="H575" s="1230"/>
      <c r="I575" s="1230"/>
      <c r="J575" s="1230"/>
      <c r="K575" s="1230"/>
      <c r="L575" s="1230"/>
      <c r="M575" s="1230"/>
      <c r="N575" s="1230"/>
      <c r="O575" s="1230"/>
      <c r="P575" s="1230"/>
      <c r="Q575" s="1230"/>
      <c r="R575" s="1230"/>
      <c r="S575" s="1230"/>
      <c r="T575" s="1230"/>
      <c r="U575" s="1230"/>
      <c r="V575" s="1230"/>
      <c r="W575" s="1230"/>
      <c r="X575" s="1230"/>
      <c r="Y575" s="1230"/>
      <c r="Z575" s="1230"/>
      <c r="AA575" s="1230"/>
      <c r="AB575" s="1230"/>
      <c r="AC575" s="1230"/>
      <c r="AD575" s="1230"/>
      <c r="AE575" s="1230"/>
      <c r="AF575" s="1230"/>
      <c r="AG575" s="1230"/>
      <c r="AH575" s="1230"/>
      <c r="AI575" s="1230"/>
    </row>
    <row r="576">
      <c r="A576" s="1240"/>
      <c r="B576" s="1241"/>
      <c r="C576" s="1230"/>
      <c r="D576" s="1230"/>
      <c r="E576" s="1230"/>
      <c r="F576" s="1230"/>
      <c r="G576" s="1230"/>
      <c r="H576" s="1230"/>
      <c r="I576" s="1230"/>
      <c r="J576" s="1230"/>
      <c r="K576" s="1230"/>
      <c r="L576" s="1230"/>
      <c r="M576" s="1230"/>
      <c r="N576" s="1230"/>
      <c r="O576" s="1230"/>
      <c r="P576" s="1230"/>
      <c r="Q576" s="1230"/>
      <c r="R576" s="1230"/>
      <c r="S576" s="1230"/>
      <c r="T576" s="1230"/>
      <c r="U576" s="1230"/>
      <c r="V576" s="1230"/>
      <c r="W576" s="1230"/>
      <c r="X576" s="1230"/>
      <c r="Y576" s="1230"/>
      <c r="Z576" s="1230"/>
      <c r="AA576" s="1230"/>
      <c r="AB576" s="1230"/>
      <c r="AC576" s="1230"/>
      <c r="AD576" s="1230"/>
      <c r="AE576" s="1230"/>
      <c r="AF576" s="1230"/>
      <c r="AG576" s="1230"/>
      <c r="AH576" s="1230"/>
      <c r="AI576" s="1230"/>
    </row>
    <row r="577">
      <c r="A577" s="1240"/>
      <c r="B577" s="1241"/>
      <c r="C577" s="1230"/>
      <c r="D577" s="1230"/>
      <c r="E577" s="1230"/>
      <c r="F577" s="1230"/>
      <c r="G577" s="1230"/>
      <c r="H577" s="1230"/>
      <c r="I577" s="1230"/>
      <c r="J577" s="1230"/>
      <c r="K577" s="1230"/>
      <c r="L577" s="1230"/>
      <c r="M577" s="1230"/>
      <c r="N577" s="1230"/>
      <c r="O577" s="1230"/>
      <c r="P577" s="1230"/>
      <c r="Q577" s="1230"/>
      <c r="R577" s="1230"/>
      <c r="S577" s="1230"/>
      <c r="T577" s="1230"/>
      <c r="U577" s="1230"/>
      <c r="V577" s="1230"/>
      <c r="W577" s="1230"/>
      <c r="X577" s="1230"/>
      <c r="Y577" s="1230"/>
      <c r="Z577" s="1230"/>
      <c r="AA577" s="1230"/>
      <c r="AB577" s="1230"/>
      <c r="AC577" s="1230"/>
      <c r="AD577" s="1230"/>
      <c r="AE577" s="1230"/>
      <c r="AF577" s="1230"/>
      <c r="AG577" s="1230"/>
      <c r="AH577" s="1230"/>
      <c r="AI577" s="1230"/>
    </row>
    <row r="578">
      <c r="A578" s="1240"/>
      <c r="B578" s="1241"/>
      <c r="C578" s="1230"/>
      <c r="D578" s="1230"/>
      <c r="E578" s="1230"/>
      <c r="F578" s="1230"/>
      <c r="G578" s="1230"/>
      <c r="H578" s="1230"/>
      <c r="I578" s="1230"/>
      <c r="J578" s="1230"/>
      <c r="K578" s="1230"/>
      <c r="L578" s="1230"/>
      <c r="M578" s="1230"/>
      <c r="N578" s="1230"/>
      <c r="O578" s="1230"/>
      <c r="P578" s="1230"/>
      <c r="Q578" s="1230"/>
      <c r="R578" s="1230"/>
      <c r="S578" s="1230"/>
      <c r="T578" s="1230"/>
      <c r="U578" s="1230"/>
      <c r="V578" s="1230"/>
      <c r="W578" s="1230"/>
      <c r="X578" s="1230"/>
      <c r="Y578" s="1230"/>
      <c r="Z578" s="1230"/>
      <c r="AA578" s="1230"/>
      <c r="AB578" s="1230"/>
      <c r="AC578" s="1230"/>
      <c r="AD578" s="1230"/>
      <c r="AE578" s="1230"/>
      <c r="AF578" s="1230"/>
      <c r="AG578" s="1230"/>
      <c r="AH578" s="1230"/>
      <c r="AI578" s="1230"/>
    </row>
    <row r="579">
      <c r="A579" s="1240"/>
      <c r="B579" s="1241"/>
      <c r="C579" s="1230"/>
      <c r="D579" s="1230"/>
      <c r="E579" s="1230"/>
      <c r="F579" s="1230"/>
      <c r="G579" s="1230"/>
      <c r="H579" s="1230"/>
      <c r="I579" s="1230"/>
      <c r="J579" s="1230"/>
      <c r="K579" s="1230"/>
      <c r="L579" s="1230"/>
      <c r="M579" s="1230"/>
      <c r="N579" s="1230"/>
      <c r="O579" s="1230"/>
      <c r="P579" s="1230"/>
      <c r="Q579" s="1230"/>
      <c r="R579" s="1230"/>
      <c r="S579" s="1230"/>
      <c r="T579" s="1230"/>
      <c r="U579" s="1230"/>
      <c r="V579" s="1230"/>
      <c r="W579" s="1230"/>
      <c r="X579" s="1230"/>
      <c r="Y579" s="1230"/>
      <c r="Z579" s="1230"/>
      <c r="AA579" s="1230"/>
      <c r="AB579" s="1230"/>
      <c r="AC579" s="1230"/>
      <c r="AD579" s="1230"/>
      <c r="AE579" s="1230"/>
      <c r="AF579" s="1230"/>
      <c r="AG579" s="1230"/>
      <c r="AH579" s="1230"/>
      <c r="AI579" s="1230"/>
    </row>
    <row r="580">
      <c r="A580" s="1240"/>
      <c r="B580" s="1241"/>
      <c r="C580" s="1230"/>
      <c r="D580" s="1230"/>
      <c r="E580" s="1230"/>
      <c r="F580" s="1230"/>
      <c r="G580" s="1230"/>
      <c r="H580" s="1230"/>
      <c r="I580" s="1230"/>
      <c r="J580" s="1230"/>
      <c r="K580" s="1230"/>
      <c r="L580" s="1230"/>
      <c r="M580" s="1230"/>
      <c r="N580" s="1230"/>
      <c r="O580" s="1230"/>
      <c r="P580" s="1230"/>
      <c r="Q580" s="1230"/>
      <c r="R580" s="1230"/>
      <c r="S580" s="1230"/>
      <c r="T580" s="1230"/>
      <c r="U580" s="1230"/>
      <c r="V580" s="1230"/>
      <c r="W580" s="1230"/>
      <c r="X580" s="1230"/>
      <c r="Y580" s="1230"/>
      <c r="Z580" s="1230"/>
      <c r="AA580" s="1230"/>
      <c r="AB580" s="1230"/>
      <c r="AC580" s="1230"/>
      <c r="AD580" s="1230"/>
      <c r="AE580" s="1230"/>
      <c r="AF580" s="1230"/>
      <c r="AG580" s="1230"/>
      <c r="AH580" s="1230"/>
      <c r="AI580" s="1230"/>
    </row>
    <row r="581">
      <c r="A581" s="1240"/>
      <c r="B581" s="1241"/>
      <c r="C581" s="1230"/>
      <c r="D581" s="1230"/>
      <c r="E581" s="1230"/>
      <c r="F581" s="1230"/>
      <c r="G581" s="1230"/>
      <c r="H581" s="1230"/>
      <c r="I581" s="1230"/>
      <c r="J581" s="1230"/>
      <c r="K581" s="1230"/>
      <c r="L581" s="1230"/>
      <c r="M581" s="1230"/>
      <c r="N581" s="1230"/>
      <c r="O581" s="1230"/>
      <c r="P581" s="1230"/>
      <c r="Q581" s="1230"/>
      <c r="R581" s="1230"/>
      <c r="S581" s="1230"/>
      <c r="T581" s="1230"/>
      <c r="U581" s="1230"/>
      <c r="V581" s="1230"/>
      <c r="W581" s="1230"/>
      <c r="X581" s="1230"/>
      <c r="Y581" s="1230"/>
      <c r="Z581" s="1230"/>
      <c r="AA581" s="1230"/>
      <c r="AB581" s="1230"/>
      <c r="AC581" s="1230"/>
      <c r="AD581" s="1230"/>
      <c r="AE581" s="1230"/>
      <c r="AF581" s="1230"/>
      <c r="AG581" s="1230"/>
      <c r="AH581" s="1230"/>
      <c r="AI581" s="1230"/>
    </row>
    <row r="582">
      <c r="A582" s="1240"/>
      <c r="B582" s="1241"/>
      <c r="C582" s="1230"/>
      <c r="D582" s="1230"/>
      <c r="E582" s="1230"/>
      <c r="F582" s="1230"/>
      <c r="G582" s="1230"/>
      <c r="H582" s="1230"/>
      <c r="I582" s="1230"/>
      <c r="J582" s="1230"/>
      <c r="K582" s="1230"/>
      <c r="L582" s="1230"/>
      <c r="M582" s="1230"/>
      <c r="N582" s="1230"/>
      <c r="O582" s="1230"/>
      <c r="P582" s="1230"/>
      <c r="Q582" s="1230"/>
      <c r="R582" s="1230"/>
      <c r="S582" s="1230"/>
      <c r="T582" s="1230"/>
      <c r="U582" s="1230"/>
      <c r="V582" s="1230"/>
      <c r="W582" s="1230"/>
      <c r="X582" s="1230"/>
      <c r="Y582" s="1230"/>
      <c r="Z582" s="1230"/>
      <c r="AA582" s="1230"/>
      <c r="AB582" s="1230"/>
      <c r="AC582" s="1230"/>
      <c r="AD582" s="1230"/>
      <c r="AE582" s="1230"/>
      <c r="AF582" s="1230"/>
      <c r="AG582" s="1230"/>
      <c r="AH582" s="1230"/>
      <c r="AI582" s="1230"/>
    </row>
    <row r="583">
      <c r="A583" s="1240"/>
      <c r="B583" s="1241"/>
      <c r="C583" s="1230"/>
      <c r="D583" s="1230"/>
      <c r="E583" s="1230"/>
      <c r="F583" s="1230"/>
      <c r="G583" s="1230"/>
      <c r="H583" s="1230"/>
      <c r="I583" s="1230"/>
      <c r="J583" s="1230"/>
      <c r="K583" s="1230"/>
      <c r="L583" s="1230"/>
      <c r="M583" s="1230"/>
      <c r="N583" s="1230"/>
      <c r="O583" s="1230"/>
      <c r="P583" s="1230"/>
      <c r="Q583" s="1230"/>
      <c r="R583" s="1230"/>
      <c r="S583" s="1230"/>
      <c r="T583" s="1230"/>
      <c r="U583" s="1230"/>
      <c r="V583" s="1230"/>
      <c r="W583" s="1230"/>
      <c r="X583" s="1230"/>
      <c r="Y583" s="1230"/>
      <c r="Z583" s="1230"/>
      <c r="AA583" s="1230"/>
      <c r="AB583" s="1230"/>
      <c r="AC583" s="1230"/>
      <c r="AD583" s="1230"/>
      <c r="AE583" s="1230"/>
      <c r="AF583" s="1230"/>
      <c r="AG583" s="1230"/>
      <c r="AH583" s="1230"/>
      <c r="AI583" s="1230"/>
    </row>
    <row r="584">
      <c r="A584" s="1240"/>
      <c r="B584" s="1241"/>
      <c r="C584" s="1230"/>
      <c r="D584" s="1230"/>
      <c r="E584" s="1230"/>
      <c r="F584" s="1230"/>
      <c r="G584" s="1230"/>
      <c r="H584" s="1230"/>
      <c r="I584" s="1230"/>
      <c r="J584" s="1230"/>
      <c r="K584" s="1230"/>
      <c r="L584" s="1230"/>
      <c r="M584" s="1230"/>
      <c r="N584" s="1230"/>
      <c r="O584" s="1230"/>
      <c r="P584" s="1230"/>
      <c r="Q584" s="1230"/>
      <c r="R584" s="1230"/>
      <c r="S584" s="1230"/>
      <c r="T584" s="1230"/>
      <c r="U584" s="1230"/>
      <c r="V584" s="1230"/>
      <c r="W584" s="1230"/>
      <c r="X584" s="1230"/>
      <c r="Y584" s="1230"/>
      <c r="Z584" s="1230"/>
      <c r="AA584" s="1230"/>
      <c r="AB584" s="1230"/>
      <c r="AC584" s="1230"/>
      <c r="AD584" s="1230"/>
      <c r="AE584" s="1230"/>
      <c r="AF584" s="1230"/>
      <c r="AG584" s="1230"/>
      <c r="AH584" s="1230"/>
      <c r="AI584" s="1230"/>
    </row>
    <row r="585">
      <c r="A585" s="1240"/>
      <c r="B585" s="1241"/>
      <c r="C585" s="1230"/>
      <c r="D585" s="1230"/>
      <c r="E585" s="1230"/>
      <c r="F585" s="1230"/>
      <c r="G585" s="1230"/>
      <c r="H585" s="1230"/>
      <c r="I585" s="1230"/>
      <c r="J585" s="1230"/>
      <c r="K585" s="1230"/>
      <c r="L585" s="1230"/>
      <c r="M585" s="1230"/>
      <c r="N585" s="1230"/>
      <c r="O585" s="1230"/>
      <c r="P585" s="1230"/>
      <c r="Q585" s="1230"/>
      <c r="R585" s="1230"/>
      <c r="S585" s="1230"/>
      <c r="T585" s="1230"/>
      <c r="U585" s="1230"/>
      <c r="V585" s="1230"/>
      <c r="W585" s="1230"/>
      <c r="X585" s="1230"/>
      <c r="Y585" s="1230"/>
      <c r="Z585" s="1230"/>
      <c r="AA585" s="1230"/>
      <c r="AB585" s="1230"/>
      <c r="AC585" s="1230"/>
      <c r="AD585" s="1230"/>
      <c r="AE585" s="1230"/>
      <c r="AF585" s="1230"/>
      <c r="AG585" s="1230"/>
      <c r="AH585" s="1230"/>
      <c r="AI585" s="1230"/>
    </row>
    <row r="586">
      <c r="A586" s="1240"/>
      <c r="B586" s="1241"/>
      <c r="C586" s="1230"/>
      <c r="D586" s="1230"/>
      <c r="E586" s="1230"/>
      <c r="F586" s="1230"/>
      <c r="G586" s="1230"/>
      <c r="H586" s="1230"/>
      <c r="I586" s="1230"/>
      <c r="J586" s="1230"/>
      <c r="K586" s="1230"/>
      <c r="L586" s="1230"/>
      <c r="M586" s="1230"/>
      <c r="N586" s="1230"/>
      <c r="O586" s="1230"/>
      <c r="P586" s="1230"/>
      <c r="Q586" s="1230"/>
      <c r="R586" s="1230"/>
      <c r="S586" s="1230"/>
      <c r="T586" s="1230"/>
      <c r="U586" s="1230"/>
      <c r="V586" s="1230"/>
      <c r="W586" s="1230"/>
      <c r="X586" s="1230"/>
      <c r="Y586" s="1230"/>
      <c r="Z586" s="1230"/>
      <c r="AA586" s="1230"/>
      <c r="AB586" s="1230"/>
      <c r="AC586" s="1230"/>
      <c r="AD586" s="1230"/>
      <c r="AE586" s="1230"/>
      <c r="AF586" s="1230"/>
      <c r="AG586" s="1230"/>
      <c r="AH586" s="1230"/>
      <c r="AI586" s="1230"/>
    </row>
    <row r="587">
      <c r="A587" s="1240"/>
      <c r="B587" s="1241"/>
      <c r="C587" s="1230"/>
      <c r="D587" s="1230"/>
      <c r="E587" s="1230"/>
      <c r="F587" s="1230"/>
      <c r="G587" s="1230"/>
      <c r="H587" s="1230"/>
      <c r="I587" s="1230"/>
      <c r="J587" s="1230"/>
      <c r="K587" s="1230"/>
      <c r="L587" s="1230"/>
      <c r="M587" s="1230"/>
      <c r="N587" s="1230"/>
      <c r="O587" s="1230"/>
      <c r="P587" s="1230"/>
      <c r="Q587" s="1230"/>
      <c r="R587" s="1230"/>
      <c r="S587" s="1230"/>
      <c r="T587" s="1230"/>
      <c r="U587" s="1230"/>
      <c r="V587" s="1230"/>
      <c r="W587" s="1230"/>
      <c r="X587" s="1230"/>
      <c r="Y587" s="1230"/>
      <c r="Z587" s="1230"/>
      <c r="AA587" s="1230"/>
      <c r="AB587" s="1230"/>
      <c r="AC587" s="1230"/>
      <c r="AD587" s="1230"/>
      <c r="AE587" s="1230"/>
      <c r="AF587" s="1230"/>
      <c r="AG587" s="1230"/>
      <c r="AH587" s="1230"/>
      <c r="AI587" s="1230"/>
    </row>
    <row r="588">
      <c r="A588" s="1240"/>
      <c r="B588" s="1241"/>
      <c r="C588" s="1230"/>
      <c r="D588" s="1230"/>
      <c r="E588" s="1230"/>
      <c r="F588" s="1230"/>
      <c r="G588" s="1230"/>
      <c r="H588" s="1230"/>
      <c r="I588" s="1230"/>
      <c r="J588" s="1230"/>
      <c r="K588" s="1230"/>
      <c r="L588" s="1230"/>
      <c r="M588" s="1230"/>
      <c r="N588" s="1230"/>
      <c r="O588" s="1230"/>
      <c r="P588" s="1230"/>
      <c r="Q588" s="1230"/>
      <c r="R588" s="1230"/>
      <c r="S588" s="1230"/>
      <c r="T588" s="1230"/>
      <c r="U588" s="1230"/>
      <c r="V588" s="1230"/>
      <c r="W588" s="1230"/>
      <c r="X588" s="1230"/>
      <c r="Y588" s="1230"/>
      <c r="Z588" s="1230"/>
      <c r="AA588" s="1230"/>
      <c r="AB588" s="1230"/>
      <c r="AC588" s="1230"/>
      <c r="AD588" s="1230"/>
      <c r="AE588" s="1230"/>
      <c r="AF588" s="1230"/>
      <c r="AG588" s="1230"/>
      <c r="AH588" s="1230"/>
      <c r="AI588" s="1230"/>
    </row>
    <row r="589">
      <c r="A589" s="1240"/>
      <c r="B589" s="1241"/>
      <c r="C589" s="1230"/>
      <c r="D589" s="1230"/>
      <c r="E589" s="1230"/>
      <c r="F589" s="1230"/>
      <c r="G589" s="1230"/>
      <c r="H589" s="1230"/>
      <c r="I589" s="1230"/>
      <c r="J589" s="1230"/>
      <c r="K589" s="1230"/>
      <c r="L589" s="1230"/>
      <c r="M589" s="1230"/>
      <c r="N589" s="1230"/>
      <c r="O589" s="1230"/>
      <c r="P589" s="1230"/>
      <c r="Q589" s="1230"/>
      <c r="R589" s="1230"/>
      <c r="S589" s="1230"/>
      <c r="T589" s="1230"/>
      <c r="U589" s="1230"/>
      <c r="V589" s="1230"/>
      <c r="W589" s="1230"/>
      <c r="X589" s="1230"/>
      <c r="Y589" s="1230"/>
      <c r="Z589" s="1230"/>
      <c r="AA589" s="1230"/>
      <c r="AB589" s="1230"/>
      <c r="AC589" s="1230"/>
      <c r="AD589" s="1230"/>
      <c r="AE589" s="1230"/>
      <c r="AF589" s="1230"/>
      <c r="AG589" s="1230"/>
      <c r="AH589" s="1230"/>
      <c r="AI589" s="1230"/>
    </row>
    <row r="590">
      <c r="A590" s="1240"/>
      <c r="B590" s="1241"/>
      <c r="C590" s="1230"/>
      <c r="D590" s="1230"/>
      <c r="E590" s="1230"/>
      <c r="F590" s="1230"/>
      <c r="G590" s="1230"/>
      <c r="H590" s="1230"/>
      <c r="I590" s="1230"/>
      <c r="J590" s="1230"/>
      <c r="K590" s="1230"/>
      <c r="L590" s="1230"/>
      <c r="M590" s="1230"/>
      <c r="N590" s="1230"/>
      <c r="O590" s="1230"/>
      <c r="P590" s="1230"/>
      <c r="Q590" s="1230"/>
      <c r="R590" s="1230"/>
      <c r="S590" s="1230"/>
      <c r="T590" s="1230"/>
      <c r="U590" s="1230"/>
      <c r="V590" s="1230"/>
      <c r="W590" s="1230"/>
      <c r="X590" s="1230"/>
      <c r="Y590" s="1230"/>
      <c r="Z590" s="1230"/>
      <c r="AA590" s="1230"/>
      <c r="AB590" s="1230"/>
      <c r="AC590" s="1230"/>
      <c r="AD590" s="1230"/>
      <c r="AE590" s="1230"/>
      <c r="AF590" s="1230"/>
      <c r="AG590" s="1230"/>
      <c r="AH590" s="1230"/>
      <c r="AI590" s="1230"/>
    </row>
    <row r="591">
      <c r="A591" s="1240"/>
      <c r="B591" s="1241"/>
      <c r="C591" s="1230"/>
      <c r="D591" s="1230"/>
      <c r="E591" s="1230"/>
      <c r="F591" s="1230"/>
      <c r="G591" s="1230"/>
      <c r="H591" s="1230"/>
      <c r="I591" s="1230"/>
      <c r="J591" s="1230"/>
      <c r="K591" s="1230"/>
      <c r="L591" s="1230"/>
      <c r="M591" s="1230"/>
      <c r="N591" s="1230"/>
      <c r="O591" s="1230"/>
      <c r="P591" s="1230"/>
      <c r="Q591" s="1230"/>
      <c r="R591" s="1230"/>
      <c r="S591" s="1230"/>
      <c r="T591" s="1230"/>
      <c r="U591" s="1230"/>
      <c r="V591" s="1230"/>
      <c r="W591" s="1230"/>
      <c r="X591" s="1230"/>
      <c r="Y591" s="1230"/>
      <c r="Z591" s="1230"/>
      <c r="AA591" s="1230"/>
      <c r="AB591" s="1230"/>
      <c r="AC591" s="1230"/>
      <c r="AD591" s="1230"/>
      <c r="AE591" s="1230"/>
      <c r="AF591" s="1230"/>
      <c r="AG591" s="1230"/>
      <c r="AH591" s="1230"/>
      <c r="AI591" s="1230"/>
    </row>
    <row r="592">
      <c r="A592" s="1240"/>
      <c r="B592" s="1241"/>
      <c r="C592" s="1230"/>
      <c r="D592" s="1230"/>
      <c r="E592" s="1230"/>
      <c r="F592" s="1230"/>
      <c r="G592" s="1230"/>
      <c r="H592" s="1230"/>
      <c r="I592" s="1230"/>
      <c r="J592" s="1230"/>
      <c r="K592" s="1230"/>
      <c r="L592" s="1230"/>
      <c r="M592" s="1230"/>
      <c r="N592" s="1230"/>
      <c r="O592" s="1230"/>
      <c r="P592" s="1230"/>
      <c r="Q592" s="1230"/>
      <c r="R592" s="1230"/>
      <c r="S592" s="1230"/>
      <c r="T592" s="1230"/>
      <c r="U592" s="1230"/>
      <c r="V592" s="1230"/>
      <c r="W592" s="1230"/>
      <c r="X592" s="1230"/>
      <c r="Y592" s="1230"/>
      <c r="Z592" s="1230"/>
      <c r="AA592" s="1230"/>
      <c r="AB592" s="1230"/>
      <c r="AC592" s="1230"/>
      <c r="AD592" s="1230"/>
      <c r="AE592" s="1230"/>
      <c r="AF592" s="1230"/>
      <c r="AG592" s="1230"/>
      <c r="AH592" s="1230"/>
      <c r="AI592" s="1230"/>
    </row>
    <row r="593">
      <c r="A593" s="1240"/>
      <c r="B593" s="1241"/>
      <c r="C593" s="1230"/>
      <c r="D593" s="1230"/>
      <c r="E593" s="1230"/>
      <c r="F593" s="1230"/>
      <c r="G593" s="1230"/>
      <c r="H593" s="1230"/>
      <c r="I593" s="1230"/>
      <c r="J593" s="1230"/>
      <c r="K593" s="1230"/>
      <c r="L593" s="1230"/>
      <c r="M593" s="1230"/>
      <c r="N593" s="1230"/>
      <c r="O593" s="1230"/>
      <c r="P593" s="1230"/>
      <c r="Q593" s="1230"/>
      <c r="R593" s="1230"/>
      <c r="S593" s="1230"/>
      <c r="T593" s="1230"/>
      <c r="U593" s="1230"/>
      <c r="V593" s="1230"/>
      <c r="W593" s="1230"/>
      <c r="X593" s="1230"/>
      <c r="Y593" s="1230"/>
      <c r="Z593" s="1230"/>
      <c r="AA593" s="1230"/>
      <c r="AB593" s="1230"/>
      <c r="AC593" s="1230"/>
      <c r="AD593" s="1230"/>
      <c r="AE593" s="1230"/>
      <c r="AF593" s="1230"/>
      <c r="AG593" s="1230"/>
      <c r="AH593" s="1230"/>
      <c r="AI593" s="1230"/>
    </row>
    <row r="594">
      <c r="A594" s="1240"/>
      <c r="B594" s="1241"/>
      <c r="C594" s="1230"/>
      <c r="D594" s="1230"/>
      <c r="E594" s="1230"/>
      <c r="F594" s="1230"/>
      <c r="G594" s="1230"/>
      <c r="H594" s="1230"/>
      <c r="I594" s="1230"/>
      <c r="J594" s="1230"/>
      <c r="K594" s="1230"/>
      <c r="L594" s="1230"/>
      <c r="M594" s="1230"/>
      <c r="N594" s="1230"/>
      <c r="O594" s="1230"/>
      <c r="P594" s="1230"/>
      <c r="Q594" s="1230"/>
      <c r="R594" s="1230"/>
      <c r="S594" s="1230"/>
      <c r="T594" s="1230"/>
      <c r="U594" s="1230"/>
      <c r="V594" s="1230"/>
      <c r="W594" s="1230"/>
      <c r="X594" s="1230"/>
      <c r="Y594" s="1230"/>
      <c r="Z594" s="1230"/>
      <c r="AA594" s="1230"/>
      <c r="AB594" s="1230"/>
      <c r="AC594" s="1230"/>
      <c r="AD594" s="1230"/>
      <c r="AE594" s="1230"/>
      <c r="AF594" s="1230"/>
      <c r="AG594" s="1230"/>
      <c r="AH594" s="1230"/>
      <c r="AI594" s="1230"/>
    </row>
    <row r="595">
      <c r="A595" s="1240"/>
      <c r="B595" s="1241"/>
      <c r="C595" s="1230"/>
      <c r="D595" s="1230"/>
      <c r="E595" s="1230"/>
      <c r="F595" s="1230"/>
      <c r="G595" s="1230"/>
      <c r="H595" s="1230"/>
      <c r="I595" s="1230"/>
      <c r="J595" s="1230"/>
      <c r="K595" s="1230"/>
      <c r="L595" s="1230"/>
      <c r="M595" s="1230"/>
      <c r="N595" s="1230"/>
      <c r="O595" s="1230"/>
      <c r="P595" s="1230"/>
      <c r="Q595" s="1230"/>
      <c r="R595" s="1230"/>
      <c r="S595" s="1230"/>
      <c r="T595" s="1230"/>
      <c r="U595" s="1230"/>
      <c r="V595" s="1230"/>
      <c r="W595" s="1230"/>
      <c r="X595" s="1230"/>
      <c r="Y595" s="1230"/>
      <c r="Z595" s="1230"/>
      <c r="AA595" s="1230"/>
      <c r="AB595" s="1230"/>
      <c r="AC595" s="1230"/>
      <c r="AD595" s="1230"/>
      <c r="AE595" s="1230"/>
      <c r="AF595" s="1230"/>
      <c r="AG595" s="1230"/>
      <c r="AH595" s="1230"/>
      <c r="AI595" s="1230"/>
    </row>
    <row r="596">
      <c r="A596" s="1240"/>
      <c r="B596" s="1241"/>
      <c r="C596" s="1230"/>
      <c r="D596" s="1230"/>
      <c r="E596" s="1230"/>
      <c r="F596" s="1230"/>
      <c r="G596" s="1230"/>
      <c r="H596" s="1230"/>
      <c r="I596" s="1230"/>
      <c r="J596" s="1230"/>
      <c r="K596" s="1230"/>
      <c r="L596" s="1230"/>
      <c r="M596" s="1230"/>
      <c r="N596" s="1230"/>
      <c r="O596" s="1230"/>
      <c r="P596" s="1230"/>
      <c r="Q596" s="1230"/>
      <c r="R596" s="1230"/>
      <c r="S596" s="1230"/>
      <c r="T596" s="1230"/>
      <c r="U596" s="1230"/>
      <c r="V596" s="1230"/>
      <c r="W596" s="1230"/>
      <c r="X596" s="1230"/>
      <c r="Y596" s="1230"/>
      <c r="Z596" s="1230"/>
      <c r="AA596" s="1230"/>
      <c r="AB596" s="1230"/>
      <c r="AC596" s="1230"/>
      <c r="AD596" s="1230"/>
      <c r="AE596" s="1230"/>
      <c r="AF596" s="1230"/>
      <c r="AG596" s="1230"/>
      <c r="AH596" s="1230"/>
      <c r="AI596" s="1230"/>
    </row>
    <row r="597">
      <c r="A597" s="1240"/>
      <c r="B597" s="1241"/>
      <c r="C597" s="1230"/>
      <c r="D597" s="1230"/>
      <c r="E597" s="1230"/>
      <c r="F597" s="1230"/>
      <c r="G597" s="1230"/>
      <c r="H597" s="1230"/>
      <c r="I597" s="1230"/>
      <c r="J597" s="1230"/>
      <c r="K597" s="1230"/>
      <c r="L597" s="1230"/>
      <c r="M597" s="1230"/>
      <c r="N597" s="1230"/>
      <c r="O597" s="1230"/>
      <c r="P597" s="1230"/>
      <c r="Q597" s="1230"/>
      <c r="R597" s="1230"/>
      <c r="S597" s="1230"/>
      <c r="T597" s="1230"/>
      <c r="U597" s="1230"/>
      <c r="V597" s="1230"/>
      <c r="W597" s="1230"/>
      <c r="X597" s="1230"/>
      <c r="Y597" s="1230"/>
      <c r="Z597" s="1230"/>
      <c r="AA597" s="1230"/>
      <c r="AB597" s="1230"/>
      <c r="AC597" s="1230"/>
      <c r="AD597" s="1230"/>
      <c r="AE597" s="1230"/>
      <c r="AF597" s="1230"/>
      <c r="AG597" s="1230"/>
      <c r="AH597" s="1230"/>
      <c r="AI597" s="1230"/>
    </row>
    <row r="598">
      <c r="A598" s="1240"/>
      <c r="B598" s="1241"/>
      <c r="C598" s="1230"/>
      <c r="D598" s="1230"/>
      <c r="E598" s="1230"/>
      <c r="F598" s="1230"/>
      <c r="G598" s="1230"/>
      <c r="H598" s="1230"/>
      <c r="I598" s="1230"/>
      <c r="J598" s="1230"/>
      <c r="K598" s="1230"/>
      <c r="L598" s="1230"/>
      <c r="M598" s="1230"/>
      <c r="N598" s="1230"/>
      <c r="O598" s="1230"/>
      <c r="P598" s="1230"/>
      <c r="Q598" s="1230"/>
      <c r="R598" s="1230"/>
      <c r="S598" s="1230"/>
      <c r="T598" s="1230"/>
      <c r="U598" s="1230"/>
      <c r="V598" s="1230"/>
      <c r="W598" s="1230"/>
      <c r="X598" s="1230"/>
      <c r="Y598" s="1230"/>
      <c r="Z598" s="1230"/>
      <c r="AA598" s="1230"/>
      <c r="AB598" s="1230"/>
      <c r="AC598" s="1230"/>
      <c r="AD598" s="1230"/>
      <c r="AE598" s="1230"/>
      <c r="AF598" s="1230"/>
      <c r="AG598" s="1230"/>
      <c r="AH598" s="1230"/>
      <c r="AI598" s="1230"/>
    </row>
    <row r="599">
      <c r="A599" s="1240"/>
      <c r="B599" s="1241"/>
      <c r="C599" s="1230"/>
      <c r="D599" s="1230"/>
      <c r="E599" s="1230"/>
      <c r="F599" s="1230"/>
      <c r="G599" s="1230"/>
      <c r="H599" s="1230"/>
      <c r="I599" s="1230"/>
      <c r="J599" s="1230"/>
      <c r="K599" s="1230"/>
      <c r="L599" s="1230"/>
      <c r="M599" s="1230"/>
      <c r="N599" s="1230"/>
      <c r="O599" s="1230"/>
      <c r="P599" s="1230"/>
      <c r="Q599" s="1230"/>
      <c r="R599" s="1230"/>
      <c r="S599" s="1230"/>
      <c r="T599" s="1230"/>
      <c r="U599" s="1230"/>
      <c r="V599" s="1230"/>
      <c r="W599" s="1230"/>
      <c r="X599" s="1230"/>
      <c r="Y599" s="1230"/>
      <c r="Z599" s="1230"/>
      <c r="AA599" s="1230"/>
      <c r="AB599" s="1230"/>
      <c r="AC599" s="1230"/>
      <c r="AD599" s="1230"/>
      <c r="AE599" s="1230"/>
      <c r="AF599" s="1230"/>
      <c r="AG599" s="1230"/>
      <c r="AH599" s="1230"/>
      <c r="AI599" s="1230"/>
    </row>
    <row r="600">
      <c r="A600" s="1240"/>
      <c r="B600" s="1241"/>
      <c r="C600" s="1230"/>
      <c r="D600" s="1230"/>
      <c r="E600" s="1230"/>
      <c r="F600" s="1230"/>
      <c r="G600" s="1230"/>
      <c r="H600" s="1230"/>
      <c r="I600" s="1230"/>
      <c r="J600" s="1230"/>
      <c r="K600" s="1230"/>
      <c r="L600" s="1230"/>
      <c r="M600" s="1230"/>
      <c r="N600" s="1230"/>
      <c r="O600" s="1230"/>
      <c r="P600" s="1230"/>
      <c r="Q600" s="1230"/>
      <c r="R600" s="1230"/>
      <c r="S600" s="1230"/>
      <c r="T600" s="1230"/>
      <c r="U600" s="1230"/>
      <c r="V600" s="1230"/>
      <c r="W600" s="1230"/>
      <c r="X600" s="1230"/>
      <c r="Y600" s="1230"/>
      <c r="Z600" s="1230"/>
      <c r="AA600" s="1230"/>
      <c r="AB600" s="1230"/>
      <c r="AC600" s="1230"/>
      <c r="AD600" s="1230"/>
      <c r="AE600" s="1230"/>
      <c r="AF600" s="1230"/>
      <c r="AG600" s="1230"/>
      <c r="AH600" s="1230"/>
      <c r="AI600" s="1230"/>
    </row>
    <row r="601">
      <c r="A601" s="1240"/>
      <c r="B601" s="1241"/>
      <c r="C601" s="1230"/>
      <c r="D601" s="1230"/>
      <c r="E601" s="1230"/>
      <c r="F601" s="1230"/>
      <c r="G601" s="1230"/>
      <c r="H601" s="1230"/>
      <c r="I601" s="1230"/>
      <c r="J601" s="1230"/>
      <c r="K601" s="1230"/>
      <c r="L601" s="1230"/>
      <c r="M601" s="1230"/>
      <c r="N601" s="1230"/>
      <c r="O601" s="1230"/>
      <c r="P601" s="1230"/>
      <c r="Q601" s="1230"/>
      <c r="R601" s="1230"/>
      <c r="S601" s="1230"/>
      <c r="T601" s="1230"/>
      <c r="U601" s="1230"/>
      <c r="V601" s="1230"/>
      <c r="W601" s="1230"/>
      <c r="X601" s="1230"/>
      <c r="Y601" s="1230"/>
      <c r="Z601" s="1230"/>
      <c r="AA601" s="1230"/>
      <c r="AB601" s="1230"/>
      <c r="AC601" s="1230"/>
      <c r="AD601" s="1230"/>
      <c r="AE601" s="1230"/>
      <c r="AF601" s="1230"/>
      <c r="AG601" s="1230"/>
      <c r="AH601" s="1230"/>
      <c r="AI601" s="1230"/>
    </row>
    <row r="602">
      <c r="A602" s="1240"/>
      <c r="B602" s="1241"/>
      <c r="C602" s="1230"/>
      <c r="D602" s="1230"/>
      <c r="E602" s="1230"/>
      <c r="F602" s="1230"/>
      <c r="G602" s="1230"/>
      <c r="H602" s="1230"/>
      <c r="I602" s="1230"/>
      <c r="J602" s="1230"/>
      <c r="K602" s="1230"/>
      <c r="L602" s="1230"/>
      <c r="M602" s="1230"/>
      <c r="N602" s="1230"/>
      <c r="O602" s="1230"/>
      <c r="P602" s="1230"/>
      <c r="Q602" s="1230"/>
      <c r="R602" s="1230"/>
      <c r="S602" s="1230"/>
      <c r="T602" s="1230"/>
      <c r="U602" s="1230"/>
      <c r="V602" s="1230"/>
      <c r="W602" s="1230"/>
      <c r="X602" s="1230"/>
      <c r="Y602" s="1230"/>
      <c r="Z602" s="1230"/>
      <c r="AA602" s="1230"/>
      <c r="AB602" s="1230"/>
      <c r="AC602" s="1230"/>
      <c r="AD602" s="1230"/>
      <c r="AE602" s="1230"/>
      <c r="AF602" s="1230"/>
      <c r="AG602" s="1230"/>
      <c r="AH602" s="1230"/>
      <c r="AI602" s="1230"/>
    </row>
    <row r="603">
      <c r="A603" s="1240"/>
      <c r="B603" s="1241"/>
      <c r="C603" s="1230"/>
      <c r="D603" s="1230"/>
      <c r="E603" s="1230"/>
      <c r="F603" s="1230"/>
      <c r="G603" s="1230"/>
      <c r="H603" s="1230"/>
      <c r="I603" s="1230"/>
      <c r="J603" s="1230"/>
      <c r="K603" s="1230"/>
      <c r="L603" s="1230"/>
      <c r="M603" s="1230"/>
      <c r="N603" s="1230"/>
      <c r="O603" s="1230"/>
      <c r="P603" s="1230"/>
      <c r="Q603" s="1230"/>
      <c r="R603" s="1230"/>
      <c r="S603" s="1230"/>
      <c r="T603" s="1230"/>
      <c r="U603" s="1230"/>
      <c r="V603" s="1230"/>
      <c r="W603" s="1230"/>
      <c r="X603" s="1230"/>
      <c r="Y603" s="1230"/>
      <c r="Z603" s="1230"/>
      <c r="AA603" s="1230"/>
      <c r="AB603" s="1230"/>
      <c r="AC603" s="1230"/>
      <c r="AD603" s="1230"/>
      <c r="AE603" s="1230"/>
      <c r="AF603" s="1230"/>
      <c r="AG603" s="1230"/>
      <c r="AH603" s="1230"/>
      <c r="AI603" s="1230"/>
    </row>
    <row r="604">
      <c r="A604" s="1240"/>
      <c r="B604" s="1241"/>
      <c r="C604" s="1230"/>
      <c r="D604" s="1230"/>
      <c r="E604" s="1230"/>
      <c r="F604" s="1230"/>
      <c r="G604" s="1230"/>
      <c r="H604" s="1230"/>
      <c r="I604" s="1230"/>
      <c r="J604" s="1230"/>
      <c r="K604" s="1230"/>
      <c r="L604" s="1230"/>
      <c r="M604" s="1230"/>
      <c r="N604" s="1230"/>
      <c r="O604" s="1230"/>
      <c r="P604" s="1230"/>
      <c r="Q604" s="1230"/>
      <c r="R604" s="1230"/>
      <c r="S604" s="1230"/>
      <c r="T604" s="1230"/>
      <c r="U604" s="1230"/>
      <c r="V604" s="1230"/>
      <c r="W604" s="1230"/>
      <c r="X604" s="1230"/>
      <c r="Y604" s="1230"/>
      <c r="Z604" s="1230"/>
      <c r="AA604" s="1230"/>
      <c r="AB604" s="1230"/>
      <c r="AC604" s="1230"/>
      <c r="AD604" s="1230"/>
      <c r="AE604" s="1230"/>
      <c r="AF604" s="1230"/>
      <c r="AG604" s="1230"/>
      <c r="AH604" s="1230"/>
      <c r="AI604" s="1230"/>
    </row>
    <row r="605">
      <c r="A605" s="1240"/>
      <c r="B605" s="1241"/>
      <c r="C605" s="1230"/>
      <c r="D605" s="1230"/>
      <c r="E605" s="1230"/>
      <c r="F605" s="1230"/>
      <c r="G605" s="1230"/>
      <c r="H605" s="1230"/>
      <c r="I605" s="1230"/>
      <c r="J605" s="1230"/>
      <c r="K605" s="1230"/>
      <c r="L605" s="1230"/>
      <c r="M605" s="1230"/>
      <c r="N605" s="1230"/>
      <c r="O605" s="1230"/>
      <c r="P605" s="1230"/>
      <c r="Q605" s="1230"/>
      <c r="R605" s="1230"/>
      <c r="S605" s="1230"/>
      <c r="T605" s="1230"/>
      <c r="U605" s="1230"/>
      <c r="V605" s="1230"/>
      <c r="W605" s="1230"/>
      <c r="X605" s="1230"/>
      <c r="Y605" s="1230"/>
      <c r="Z605" s="1230"/>
      <c r="AA605" s="1230"/>
      <c r="AB605" s="1230"/>
      <c r="AC605" s="1230"/>
      <c r="AD605" s="1230"/>
      <c r="AE605" s="1230"/>
      <c r="AF605" s="1230"/>
      <c r="AG605" s="1230"/>
      <c r="AH605" s="1230"/>
      <c r="AI605" s="1230"/>
    </row>
    <row r="606">
      <c r="A606" s="1240"/>
      <c r="B606" s="1241"/>
      <c r="C606" s="1230"/>
      <c r="D606" s="1230"/>
      <c r="E606" s="1230"/>
      <c r="F606" s="1230"/>
      <c r="G606" s="1230"/>
      <c r="H606" s="1230"/>
      <c r="I606" s="1230"/>
      <c r="J606" s="1230"/>
      <c r="K606" s="1230"/>
      <c r="L606" s="1230"/>
      <c r="M606" s="1230"/>
      <c r="N606" s="1230"/>
      <c r="O606" s="1230"/>
      <c r="P606" s="1230"/>
      <c r="Q606" s="1230"/>
      <c r="R606" s="1230"/>
      <c r="S606" s="1230"/>
      <c r="T606" s="1230"/>
      <c r="U606" s="1230"/>
      <c r="V606" s="1230"/>
      <c r="W606" s="1230"/>
      <c r="X606" s="1230"/>
      <c r="Y606" s="1230"/>
      <c r="Z606" s="1230"/>
      <c r="AA606" s="1230"/>
      <c r="AB606" s="1230"/>
      <c r="AC606" s="1230"/>
      <c r="AD606" s="1230"/>
      <c r="AE606" s="1230"/>
      <c r="AF606" s="1230"/>
      <c r="AG606" s="1230"/>
      <c r="AH606" s="1230"/>
      <c r="AI606" s="1230"/>
    </row>
    <row r="607">
      <c r="A607" s="1240"/>
      <c r="B607" s="1241"/>
      <c r="C607" s="1230"/>
      <c r="D607" s="1230"/>
      <c r="E607" s="1230"/>
      <c r="F607" s="1230"/>
      <c r="G607" s="1230"/>
      <c r="H607" s="1230"/>
      <c r="I607" s="1230"/>
      <c r="J607" s="1230"/>
      <c r="K607" s="1230"/>
      <c r="L607" s="1230"/>
      <c r="M607" s="1230"/>
      <c r="N607" s="1230"/>
      <c r="O607" s="1230"/>
      <c r="P607" s="1230"/>
      <c r="Q607" s="1230"/>
      <c r="R607" s="1230"/>
      <c r="S607" s="1230"/>
      <c r="T607" s="1230"/>
      <c r="U607" s="1230"/>
      <c r="V607" s="1230"/>
      <c r="W607" s="1230"/>
      <c r="X607" s="1230"/>
      <c r="Y607" s="1230"/>
      <c r="Z607" s="1230"/>
      <c r="AA607" s="1230"/>
      <c r="AB607" s="1230"/>
      <c r="AC607" s="1230"/>
      <c r="AD607" s="1230"/>
      <c r="AE607" s="1230"/>
      <c r="AF607" s="1230"/>
      <c r="AG607" s="1230"/>
      <c r="AH607" s="1230"/>
      <c r="AI607" s="1230"/>
    </row>
    <row r="608">
      <c r="A608" s="1240"/>
      <c r="B608" s="1241"/>
      <c r="C608" s="1230"/>
      <c r="D608" s="1230"/>
      <c r="E608" s="1230"/>
      <c r="F608" s="1230"/>
      <c r="G608" s="1230"/>
      <c r="H608" s="1230"/>
      <c r="I608" s="1230"/>
      <c r="J608" s="1230"/>
      <c r="K608" s="1230"/>
      <c r="L608" s="1230"/>
      <c r="M608" s="1230"/>
      <c r="N608" s="1230"/>
      <c r="O608" s="1230"/>
      <c r="P608" s="1230"/>
      <c r="Q608" s="1230"/>
      <c r="R608" s="1230"/>
      <c r="S608" s="1230"/>
      <c r="T608" s="1230"/>
      <c r="U608" s="1230"/>
      <c r="V608" s="1230"/>
      <c r="W608" s="1230"/>
      <c r="X608" s="1230"/>
      <c r="Y608" s="1230"/>
      <c r="Z608" s="1230"/>
      <c r="AA608" s="1230"/>
      <c r="AB608" s="1230"/>
      <c r="AC608" s="1230"/>
      <c r="AD608" s="1230"/>
      <c r="AE608" s="1230"/>
      <c r="AF608" s="1230"/>
      <c r="AG608" s="1230"/>
      <c r="AH608" s="1230"/>
      <c r="AI608" s="1230"/>
    </row>
    <row r="609">
      <c r="A609" s="1240"/>
      <c r="B609" s="1241"/>
      <c r="C609" s="1230"/>
      <c r="D609" s="1230"/>
      <c r="E609" s="1230"/>
      <c r="F609" s="1230"/>
      <c r="G609" s="1230"/>
      <c r="H609" s="1230"/>
      <c r="I609" s="1230"/>
      <c r="J609" s="1230"/>
      <c r="K609" s="1230"/>
      <c r="L609" s="1230"/>
      <c r="M609" s="1230"/>
      <c r="N609" s="1230"/>
      <c r="O609" s="1230"/>
      <c r="P609" s="1230"/>
      <c r="Q609" s="1230"/>
      <c r="R609" s="1230"/>
      <c r="S609" s="1230"/>
      <c r="T609" s="1230"/>
      <c r="U609" s="1230"/>
      <c r="V609" s="1230"/>
      <c r="W609" s="1230"/>
      <c r="X609" s="1230"/>
      <c r="Y609" s="1230"/>
      <c r="Z609" s="1230"/>
      <c r="AA609" s="1230"/>
      <c r="AB609" s="1230"/>
      <c r="AC609" s="1230"/>
      <c r="AD609" s="1230"/>
      <c r="AE609" s="1230"/>
      <c r="AF609" s="1230"/>
      <c r="AG609" s="1230"/>
      <c r="AH609" s="1230"/>
      <c r="AI609" s="1230"/>
    </row>
    <row r="610">
      <c r="A610" s="1240"/>
      <c r="B610" s="1241"/>
      <c r="C610" s="1230"/>
      <c r="D610" s="1230"/>
      <c r="E610" s="1230"/>
      <c r="F610" s="1230"/>
      <c r="G610" s="1230"/>
      <c r="H610" s="1230"/>
      <c r="I610" s="1230"/>
      <c r="J610" s="1230"/>
      <c r="K610" s="1230"/>
      <c r="L610" s="1230"/>
      <c r="M610" s="1230"/>
      <c r="N610" s="1230"/>
      <c r="O610" s="1230"/>
      <c r="P610" s="1230"/>
      <c r="Q610" s="1230"/>
      <c r="R610" s="1230"/>
      <c r="S610" s="1230"/>
      <c r="T610" s="1230"/>
      <c r="U610" s="1230"/>
      <c r="V610" s="1230"/>
      <c r="W610" s="1230"/>
      <c r="X610" s="1230"/>
      <c r="Y610" s="1230"/>
      <c r="Z610" s="1230"/>
      <c r="AA610" s="1230"/>
      <c r="AB610" s="1230"/>
      <c r="AC610" s="1230"/>
      <c r="AD610" s="1230"/>
      <c r="AE610" s="1230"/>
      <c r="AF610" s="1230"/>
      <c r="AG610" s="1230"/>
      <c r="AH610" s="1230"/>
      <c r="AI610" s="1230"/>
    </row>
    <row r="611">
      <c r="A611" s="1240"/>
      <c r="B611" s="1241"/>
      <c r="C611" s="1230"/>
      <c r="D611" s="1230"/>
      <c r="E611" s="1230"/>
      <c r="F611" s="1230"/>
      <c r="G611" s="1230"/>
      <c r="H611" s="1230"/>
      <c r="I611" s="1230"/>
      <c r="J611" s="1230"/>
      <c r="K611" s="1230"/>
      <c r="L611" s="1230"/>
      <c r="M611" s="1230"/>
      <c r="N611" s="1230"/>
      <c r="O611" s="1230"/>
      <c r="P611" s="1230"/>
      <c r="Q611" s="1230"/>
      <c r="R611" s="1230"/>
      <c r="S611" s="1230"/>
      <c r="T611" s="1230"/>
      <c r="U611" s="1230"/>
      <c r="V611" s="1230"/>
      <c r="W611" s="1230"/>
      <c r="X611" s="1230"/>
      <c r="Y611" s="1230"/>
      <c r="Z611" s="1230"/>
      <c r="AA611" s="1230"/>
      <c r="AB611" s="1230"/>
      <c r="AC611" s="1230"/>
      <c r="AD611" s="1230"/>
      <c r="AE611" s="1230"/>
      <c r="AF611" s="1230"/>
      <c r="AG611" s="1230"/>
      <c r="AH611" s="1230"/>
      <c r="AI611" s="1230"/>
    </row>
    <row r="612">
      <c r="A612" s="1240"/>
      <c r="B612" s="1241"/>
      <c r="C612" s="1230"/>
      <c r="D612" s="1230"/>
      <c r="E612" s="1230"/>
      <c r="F612" s="1230"/>
      <c r="G612" s="1230"/>
      <c r="H612" s="1230"/>
      <c r="I612" s="1230"/>
      <c r="J612" s="1230"/>
      <c r="K612" s="1230"/>
      <c r="L612" s="1230"/>
      <c r="M612" s="1230"/>
      <c r="N612" s="1230"/>
      <c r="O612" s="1230"/>
      <c r="P612" s="1230"/>
      <c r="Q612" s="1230"/>
      <c r="R612" s="1230"/>
      <c r="S612" s="1230"/>
      <c r="T612" s="1230"/>
      <c r="U612" s="1230"/>
      <c r="V612" s="1230"/>
      <c r="W612" s="1230"/>
      <c r="X612" s="1230"/>
      <c r="Y612" s="1230"/>
      <c r="Z612" s="1230"/>
      <c r="AA612" s="1230"/>
      <c r="AB612" s="1230"/>
      <c r="AC612" s="1230"/>
      <c r="AD612" s="1230"/>
      <c r="AE612" s="1230"/>
      <c r="AF612" s="1230"/>
      <c r="AG612" s="1230"/>
      <c r="AH612" s="1230"/>
      <c r="AI612" s="1230"/>
    </row>
    <row r="613">
      <c r="A613" s="1240"/>
      <c r="B613" s="1241"/>
      <c r="C613" s="1230"/>
      <c r="D613" s="1230"/>
      <c r="E613" s="1230"/>
      <c r="F613" s="1230"/>
      <c r="G613" s="1230"/>
      <c r="H613" s="1230"/>
      <c r="I613" s="1230"/>
      <c r="J613" s="1230"/>
      <c r="K613" s="1230"/>
      <c r="L613" s="1230"/>
      <c r="M613" s="1230"/>
      <c r="N613" s="1230"/>
      <c r="O613" s="1230"/>
      <c r="P613" s="1230"/>
      <c r="Q613" s="1230"/>
      <c r="R613" s="1230"/>
      <c r="S613" s="1230"/>
      <c r="T613" s="1230"/>
      <c r="U613" s="1230"/>
      <c r="V613" s="1230"/>
      <c r="W613" s="1230"/>
      <c r="X613" s="1230"/>
      <c r="Y613" s="1230"/>
      <c r="Z613" s="1230"/>
      <c r="AA613" s="1230"/>
      <c r="AB613" s="1230"/>
      <c r="AC613" s="1230"/>
      <c r="AD613" s="1230"/>
      <c r="AE613" s="1230"/>
      <c r="AF613" s="1230"/>
      <c r="AG613" s="1230"/>
      <c r="AH613" s="1230"/>
      <c r="AI613" s="1230"/>
    </row>
    <row r="614">
      <c r="A614" s="1240"/>
      <c r="B614" s="1241"/>
      <c r="C614" s="1230"/>
      <c r="D614" s="1230"/>
      <c r="E614" s="1230"/>
      <c r="F614" s="1230"/>
      <c r="G614" s="1230"/>
      <c r="H614" s="1230"/>
      <c r="I614" s="1230"/>
      <c r="J614" s="1230"/>
      <c r="K614" s="1230"/>
      <c r="L614" s="1230"/>
      <c r="M614" s="1230"/>
      <c r="N614" s="1230"/>
      <c r="O614" s="1230"/>
      <c r="P614" s="1230"/>
      <c r="Q614" s="1230"/>
      <c r="R614" s="1230"/>
      <c r="S614" s="1230"/>
      <c r="T614" s="1230"/>
      <c r="U614" s="1230"/>
      <c r="V614" s="1230"/>
      <c r="W614" s="1230"/>
      <c r="X614" s="1230"/>
      <c r="Y614" s="1230"/>
      <c r="Z614" s="1230"/>
      <c r="AA614" s="1230"/>
      <c r="AB614" s="1230"/>
      <c r="AC614" s="1230"/>
      <c r="AD614" s="1230"/>
      <c r="AE614" s="1230"/>
      <c r="AF614" s="1230"/>
      <c r="AG614" s="1230"/>
      <c r="AH614" s="1230"/>
      <c r="AI614" s="1230"/>
    </row>
    <row r="615">
      <c r="A615" s="1240"/>
      <c r="B615" s="1241"/>
      <c r="C615" s="1230"/>
      <c r="D615" s="1230"/>
      <c r="E615" s="1230"/>
      <c r="F615" s="1230"/>
      <c r="G615" s="1230"/>
      <c r="H615" s="1230"/>
      <c r="I615" s="1230"/>
      <c r="J615" s="1230"/>
      <c r="K615" s="1230"/>
      <c r="L615" s="1230"/>
      <c r="M615" s="1230"/>
      <c r="N615" s="1230"/>
      <c r="O615" s="1230"/>
      <c r="P615" s="1230"/>
      <c r="Q615" s="1230"/>
      <c r="R615" s="1230"/>
      <c r="S615" s="1230"/>
      <c r="T615" s="1230"/>
      <c r="U615" s="1230"/>
      <c r="V615" s="1230"/>
      <c r="W615" s="1230"/>
      <c r="X615" s="1230"/>
      <c r="Y615" s="1230"/>
      <c r="Z615" s="1230"/>
      <c r="AA615" s="1230"/>
      <c r="AB615" s="1230"/>
      <c r="AC615" s="1230"/>
      <c r="AD615" s="1230"/>
      <c r="AE615" s="1230"/>
      <c r="AF615" s="1230"/>
      <c r="AG615" s="1230"/>
      <c r="AH615" s="1230"/>
      <c r="AI615" s="1230"/>
    </row>
    <row r="616">
      <c r="A616" s="1240"/>
      <c r="B616" s="1241"/>
      <c r="C616" s="1230"/>
      <c r="D616" s="1230"/>
      <c r="E616" s="1230"/>
      <c r="F616" s="1230"/>
      <c r="G616" s="1230"/>
      <c r="H616" s="1230"/>
      <c r="I616" s="1230"/>
      <c r="J616" s="1230"/>
      <c r="K616" s="1230"/>
      <c r="L616" s="1230"/>
      <c r="M616" s="1230"/>
      <c r="N616" s="1230"/>
      <c r="O616" s="1230"/>
      <c r="P616" s="1230"/>
      <c r="Q616" s="1230"/>
      <c r="R616" s="1230"/>
      <c r="S616" s="1230"/>
      <c r="T616" s="1230"/>
      <c r="U616" s="1230"/>
      <c r="V616" s="1230"/>
      <c r="W616" s="1230"/>
      <c r="X616" s="1230"/>
      <c r="Y616" s="1230"/>
      <c r="Z616" s="1230"/>
      <c r="AA616" s="1230"/>
      <c r="AB616" s="1230"/>
      <c r="AC616" s="1230"/>
      <c r="AD616" s="1230"/>
      <c r="AE616" s="1230"/>
      <c r="AF616" s="1230"/>
      <c r="AG616" s="1230"/>
      <c r="AH616" s="1230"/>
      <c r="AI616" s="1230"/>
    </row>
    <row r="617">
      <c r="A617" s="1240"/>
      <c r="B617" s="1241"/>
      <c r="C617" s="1230"/>
      <c r="D617" s="1230"/>
      <c r="E617" s="1230"/>
      <c r="F617" s="1230"/>
      <c r="G617" s="1230"/>
      <c r="H617" s="1230"/>
      <c r="I617" s="1230"/>
      <c r="J617" s="1230"/>
      <c r="K617" s="1230"/>
      <c r="L617" s="1230"/>
      <c r="M617" s="1230"/>
      <c r="N617" s="1230"/>
      <c r="O617" s="1230"/>
      <c r="P617" s="1230"/>
      <c r="Q617" s="1230"/>
      <c r="R617" s="1230"/>
      <c r="S617" s="1230"/>
      <c r="T617" s="1230"/>
      <c r="U617" s="1230"/>
      <c r="V617" s="1230"/>
      <c r="W617" s="1230"/>
      <c r="X617" s="1230"/>
      <c r="Y617" s="1230"/>
      <c r="Z617" s="1230"/>
      <c r="AA617" s="1230"/>
      <c r="AB617" s="1230"/>
      <c r="AC617" s="1230"/>
      <c r="AD617" s="1230"/>
      <c r="AE617" s="1230"/>
      <c r="AF617" s="1230"/>
      <c r="AG617" s="1230"/>
      <c r="AH617" s="1230"/>
      <c r="AI617" s="1230"/>
    </row>
    <row r="618">
      <c r="A618" s="1240"/>
      <c r="B618" s="1241"/>
      <c r="C618" s="1230"/>
      <c r="D618" s="1230"/>
      <c r="E618" s="1230"/>
      <c r="F618" s="1230"/>
      <c r="G618" s="1230"/>
      <c r="H618" s="1230"/>
      <c r="I618" s="1230"/>
      <c r="J618" s="1230"/>
      <c r="K618" s="1230"/>
      <c r="L618" s="1230"/>
      <c r="M618" s="1230"/>
      <c r="N618" s="1230"/>
      <c r="O618" s="1230"/>
      <c r="P618" s="1230"/>
      <c r="Q618" s="1230"/>
      <c r="R618" s="1230"/>
      <c r="S618" s="1230"/>
      <c r="T618" s="1230"/>
      <c r="U618" s="1230"/>
      <c r="V618" s="1230"/>
      <c r="W618" s="1230"/>
      <c r="X618" s="1230"/>
      <c r="Y618" s="1230"/>
      <c r="Z618" s="1230"/>
      <c r="AA618" s="1230"/>
      <c r="AB618" s="1230"/>
      <c r="AC618" s="1230"/>
      <c r="AD618" s="1230"/>
      <c r="AE618" s="1230"/>
      <c r="AF618" s="1230"/>
      <c r="AG618" s="1230"/>
      <c r="AH618" s="1230"/>
      <c r="AI618" s="1230"/>
    </row>
    <row r="619">
      <c r="A619" s="1240"/>
      <c r="B619" s="1241"/>
      <c r="C619" s="1230"/>
      <c r="D619" s="1230"/>
      <c r="E619" s="1230"/>
      <c r="F619" s="1230"/>
      <c r="G619" s="1230"/>
      <c r="H619" s="1230"/>
      <c r="I619" s="1230"/>
      <c r="J619" s="1230"/>
      <c r="K619" s="1230"/>
      <c r="L619" s="1230"/>
      <c r="M619" s="1230"/>
      <c r="N619" s="1230"/>
      <c r="O619" s="1230"/>
      <c r="P619" s="1230"/>
      <c r="Q619" s="1230"/>
      <c r="R619" s="1230"/>
      <c r="S619" s="1230"/>
      <c r="T619" s="1230"/>
      <c r="U619" s="1230"/>
      <c r="V619" s="1230"/>
      <c r="W619" s="1230"/>
      <c r="X619" s="1230"/>
      <c r="Y619" s="1230"/>
      <c r="Z619" s="1230"/>
      <c r="AA619" s="1230"/>
      <c r="AB619" s="1230"/>
      <c r="AC619" s="1230"/>
      <c r="AD619" s="1230"/>
      <c r="AE619" s="1230"/>
      <c r="AF619" s="1230"/>
      <c r="AG619" s="1230"/>
      <c r="AH619" s="1230"/>
      <c r="AI619" s="1230"/>
    </row>
    <row r="620">
      <c r="A620" s="1240"/>
      <c r="B620" s="1241"/>
      <c r="C620" s="1230"/>
      <c r="D620" s="1230"/>
      <c r="E620" s="1230"/>
      <c r="F620" s="1230"/>
      <c r="G620" s="1230"/>
      <c r="H620" s="1230"/>
      <c r="I620" s="1230"/>
      <c r="J620" s="1230"/>
      <c r="K620" s="1230"/>
      <c r="L620" s="1230"/>
      <c r="M620" s="1230"/>
      <c r="N620" s="1230"/>
      <c r="O620" s="1230"/>
      <c r="P620" s="1230"/>
      <c r="Q620" s="1230"/>
      <c r="R620" s="1230"/>
      <c r="S620" s="1230"/>
      <c r="T620" s="1230"/>
      <c r="U620" s="1230"/>
      <c r="V620" s="1230"/>
      <c r="W620" s="1230"/>
      <c r="X620" s="1230"/>
      <c r="Y620" s="1230"/>
      <c r="Z620" s="1230"/>
      <c r="AA620" s="1230"/>
      <c r="AB620" s="1230"/>
      <c r="AC620" s="1230"/>
      <c r="AD620" s="1230"/>
      <c r="AE620" s="1230"/>
      <c r="AF620" s="1230"/>
      <c r="AG620" s="1230"/>
      <c r="AH620" s="1230"/>
      <c r="AI620" s="1230"/>
    </row>
    <row r="621">
      <c r="A621" s="1240"/>
      <c r="B621" s="1241"/>
      <c r="C621" s="1230"/>
      <c r="D621" s="1230"/>
      <c r="E621" s="1230"/>
      <c r="F621" s="1230"/>
      <c r="G621" s="1230"/>
      <c r="H621" s="1230"/>
      <c r="I621" s="1230"/>
      <c r="J621" s="1230"/>
      <c r="K621" s="1230"/>
      <c r="L621" s="1230"/>
      <c r="M621" s="1230"/>
      <c r="N621" s="1230"/>
      <c r="O621" s="1230"/>
      <c r="P621" s="1230"/>
      <c r="Q621" s="1230"/>
      <c r="R621" s="1230"/>
      <c r="S621" s="1230"/>
      <c r="T621" s="1230"/>
      <c r="U621" s="1230"/>
      <c r="V621" s="1230"/>
      <c r="W621" s="1230"/>
      <c r="X621" s="1230"/>
      <c r="Y621" s="1230"/>
      <c r="Z621" s="1230"/>
      <c r="AA621" s="1230"/>
      <c r="AB621" s="1230"/>
      <c r="AC621" s="1230"/>
      <c r="AD621" s="1230"/>
      <c r="AE621" s="1230"/>
      <c r="AF621" s="1230"/>
      <c r="AG621" s="1230"/>
      <c r="AH621" s="1230"/>
      <c r="AI621" s="1230"/>
    </row>
    <row r="622">
      <c r="A622" s="1240"/>
      <c r="B622" s="1241"/>
      <c r="C622" s="1230"/>
      <c r="D622" s="1230"/>
      <c r="E622" s="1230"/>
      <c r="F622" s="1230"/>
      <c r="G622" s="1230"/>
      <c r="H622" s="1230"/>
      <c r="I622" s="1230"/>
      <c r="J622" s="1230"/>
      <c r="K622" s="1230"/>
      <c r="L622" s="1230"/>
      <c r="M622" s="1230"/>
      <c r="N622" s="1230"/>
      <c r="O622" s="1230"/>
      <c r="P622" s="1230"/>
      <c r="Q622" s="1230"/>
      <c r="R622" s="1230"/>
      <c r="S622" s="1230"/>
      <c r="T622" s="1230"/>
      <c r="U622" s="1230"/>
      <c r="V622" s="1230"/>
      <c r="W622" s="1230"/>
      <c r="X622" s="1230"/>
      <c r="Y622" s="1230"/>
      <c r="Z622" s="1230"/>
      <c r="AA622" s="1230"/>
      <c r="AB622" s="1230"/>
      <c r="AC622" s="1230"/>
      <c r="AD622" s="1230"/>
      <c r="AE622" s="1230"/>
      <c r="AF622" s="1230"/>
      <c r="AG622" s="1230"/>
      <c r="AH622" s="1230"/>
      <c r="AI622" s="1230"/>
    </row>
    <row r="623">
      <c r="A623" s="1240"/>
      <c r="B623" s="1241"/>
      <c r="C623" s="1230"/>
      <c r="D623" s="1230"/>
      <c r="E623" s="1230"/>
      <c r="F623" s="1230"/>
      <c r="G623" s="1230"/>
      <c r="H623" s="1230"/>
      <c r="I623" s="1230"/>
      <c r="J623" s="1230"/>
      <c r="K623" s="1230"/>
      <c r="L623" s="1230"/>
      <c r="M623" s="1230"/>
      <c r="N623" s="1230"/>
      <c r="O623" s="1230"/>
      <c r="P623" s="1230"/>
      <c r="Q623" s="1230"/>
      <c r="R623" s="1230"/>
      <c r="S623" s="1230"/>
      <c r="T623" s="1230"/>
      <c r="U623" s="1230"/>
      <c r="V623" s="1230"/>
      <c r="W623" s="1230"/>
      <c r="X623" s="1230"/>
      <c r="Y623" s="1230"/>
      <c r="Z623" s="1230"/>
      <c r="AA623" s="1230"/>
      <c r="AB623" s="1230"/>
      <c r="AC623" s="1230"/>
      <c r="AD623" s="1230"/>
      <c r="AE623" s="1230"/>
      <c r="AF623" s="1230"/>
      <c r="AG623" s="1230"/>
      <c r="AH623" s="1230"/>
      <c r="AI623" s="1230"/>
    </row>
    <row r="624">
      <c r="A624" s="1240"/>
      <c r="B624" s="1241"/>
      <c r="C624" s="1230"/>
      <c r="D624" s="1230"/>
      <c r="E624" s="1230"/>
      <c r="F624" s="1230"/>
      <c r="G624" s="1230"/>
      <c r="H624" s="1230"/>
      <c r="I624" s="1230"/>
      <c r="J624" s="1230"/>
      <c r="K624" s="1230"/>
      <c r="L624" s="1230"/>
      <c r="M624" s="1230"/>
      <c r="N624" s="1230"/>
      <c r="O624" s="1230"/>
      <c r="P624" s="1230"/>
      <c r="Q624" s="1230"/>
      <c r="R624" s="1230"/>
      <c r="S624" s="1230"/>
      <c r="T624" s="1230"/>
      <c r="U624" s="1230"/>
      <c r="V624" s="1230"/>
      <c r="W624" s="1230"/>
      <c r="X624" s="1230"/>
      <c r="Y624" s="1230"/>
      <c r="Z624" s="1230"/>
      <c r="AA624" s="1230"/>
      <c r="AB624" s="1230"/>
      <c r="AC624" s="1230"/>
      <c r="AD624" s="1230"/>
      <c r="AE624" s="1230"/>
      <c r="AF624" s="1230"/>
      <c r="AG624" s="1230"/>
      <c r="AH624" s="1230"/>
      <c r="AI624" s="1230"/>
    </row>
    <row r="625">
      <c r="A625" s="1240"/>
      <c r="B625" s="1241"/>
      <c r="C625" s="1230"/>
      <c r="D625" s="1230"/>
      <c r="E625" s="1230"/>
      <c r="F625" s="1230"/>
      <c r="G625" s="1230"/>
      <c r="H625" s="1230"/>
      <c r="I625" s="1230"/>
      <c r="J625" s="1230"/>
      <c r="K625" s="1230"/>
      <c r="L625" s="1230"/>
      <c r="M625" s="1230"/>
      <c r="N625" s="1230"/>
      <c r="O625" s="1230"/>
      <c r="P625" s="1230"/>
      <c r="Q625" s="1230"/>
      <c r="R625" s="1230"/>
      <c r="S625" s="1230"/>
      <c r="T625" s="1230"/>
      <c r="U625" s="1230"/>
      <c r="V625" s="1230"/>
      <c r="W625" s="1230"/>
      <c r="X625" s="1230"/>
      <c r="Y625" s="1230"/>
      <c r="Z625" s="1230"/>
      <c r="AA625" s="1230"/>
      <c r="AB625" s="1230"/>
      <c r="AC625" s="1230"/>
      <c r="AD625" s="1230"/>
      <c r="AE625" s="1230"/>
      <c r="AF625" s="1230"/>
      <c r="AG625" s="1230"/>
      <c r="AH625" s="1230"/>
      <c r="AI625" s="1230"/>
    </row>
    <row r="626">
      <c r="A626" s="1240"/>
      <c r="B626" s="1241"/>
      <c r="C626" s="1230"/>
      <c r="D626" s="1230"/>
      <c r="E626" s="1230"/>
      <c r="F626" s="1230"/>
      <c r="G626" s="1230"/>
      <c r="H626" s="1230"/>
      <c r="I626" s="1230"/>
      <c r="J626" s="1230"/>
      <c r="K626" s="1230"/>
      <c r="L626" s="1230"/>
      <c r="M626" s="1230"/>
      <c r="N626" s="1230"/>
      <c r="O626" s="1230"/>
      <c r="P626" s="1230"/>
      <c r="Q626" s="1230"/>
      <c r="R626" s="1230"/>
      <c r="S626" s="1230"/>
      <c r="T626" s="1230"/>
      <c r="U626" s="1230"/>
      <c r="V626" s="1230"/>
      <c r="W626" s="1230"/>
      <c r="X626" s="1230"/>
      <c r="Y626" s="1230"/>
      <c r="Z626" s="1230"/>
      <c r="AA626" s="1230"/>
      <c r="AB626" s="1230"/>
      <c r="AC626" s="1230"/>
      <c r="AD626" s="1230"/>
      <c r="AE626" s="1230"/>
      <c r="AF626" s="1230"/>
      <c r="AG626" s="1230"/>
      <c r="AH626" s="1230"/>
      <c r="AI626" s="1230"/>
    </row>
    <row r="627">
      <c r="A627" s="1240"/>
      <c r="B627" s="1241"/>
      <c r="C627" s="1230"/>
      <c r="D627" s="1230"/>
      <c r="E627" s="1230"/>
      <c r="F627" s="1230"/>
      <c r="G627" s="1230"/>
      <c r="H627" s="1230"/>
      <c r="I627" s="1230"/>
      <c r="J627" s="1230"/>
      <c r="K627" s="1230"/>
      <c r="L627" s="1230"/>
      <c r="M627" s="1230"/>
      <c r="N627" s="1230"/>
      <c r="O627" s="1230"/>
      <c r="P627" s="1230"/>
      <c r="Q627" s="1230"/>
      <c r="R627" s="1230"/>
      <c r="S627" s="1230"/>
      <c r="T627" s="1230"/>
      <c r="U627" s="1230"/>
      <c r="V627" s="1230"/>
      <c r="W627" s="1230"/>
      <c r="X627" s="1230"/>
      <c r="Y627" s="1230"/>
      <c r="Z627" s="1230"/>
      <c r="AA627" s="1230"/>
      <c r="AB627" s="1230"/>
      <c r="AC627" s="1230"/>
      <c r="AD627" s="1230"/>
      <c r="AE627" s="1230"/>
      <c r="AF627" s="1230"/>
      <c r="AG627" s="1230"/>
      <c r="AH627" s="1230"/>
      <c r="AI627" s="1230"/>
    </row>
    <row r="628">
      <c r="A628" s="1240"/>
      <c r="B628" s="1241"/>
      <c r="C628" s="1230"/>
      <c r="D628" s="1230"/>
      <c r="E628" s="1230"/>
      <c r="F628" s="1230"/>
      <c r="G628" s="1230"/>
      <c r="H628" s="1230"/>
      <c r="I628" s="1230"/>
      <c r="J628" s="1230"/>
      <c r="K628" s="1230"/>
      <c r="L628" s="1230"/>
      <c r="M628" s="1230"/>
      <c r="N628" s="1230"/>
      <c r="O628" s="1230"/>
      <c r="P628" s="1230"/>
      <c r="Q628" s="1230"/>
      <c r="R628" s="1230"/>
      <c r="S628" s="1230"/>
      <c r="T628" s="1230"/>
      <c r="U628" s="1230"/>
      <c r="V628" s="1230"/>
      <c r="W628" s="1230"/>
      <c r="X628" s="1230"/>
      <c r="Y628" s="1230"/>
      <c r="Z628" s="1230"/>
      <c r="AA628" s="1230"/>
      <c r="AB628" s="1230"/>
      <c r="AC628" s="1230"/>
      <c r="AD628" s="1230"/>
      <c r="AE628" s="1230"/>
      <c r="AF628" s="1230"/>
      <c r="AG628" s="1230"/>
      <c r="AH628" s="1230"/>
      <c r="AI628" s="1230"/>
    </row>
    <row r="629">
      <c r="A629" s="1240"/>
      <c r="B629" s="1241"/>
      <c r="C629" s="1230"/>
      <c r="D629" s="1230"/>
      <c r="E629" s="1230"/>
      <c r="F629" s="1230"/>
      <c r="G629" s="1230"/>
      <c r="H629" s="1230"/>
      <c r="I629" s="1230"/>
      <c r="J629" s="1230"/>
      <c r="K629" s="1230"/>
      <c r="L629" s="1230"/>
      <c r="M629" s="1230"/>
      <c r="N629" s="1230"/>
      <c r="O629" s="1230"/>
      <c r="P629" s="1230"/>
      <c r="Q629" s="1230"/>
      <c r="R629" s="1230"/>
      <c r="S629" s="1230"/>
      <c r="T629" s="1230"/>
      <c r="U629" s="1230"/>
      <c r="V629" s="1230"/>
      <c r="W629" s="1230"/>
      <c r="X629" s="1230"/>
      <c r="Y629" s="1230"/>
      <c r="Z629" s="1230"/>
      <c r="AA629" s="1230"/>
      <c r="AB629" s="1230"/>
      <c r="AC629" s="1230"/>
      <c r="AD629" s="1230"/>
      <c r="AE629" s="1230"/>
      <c r="AF629" s="1230"/>
      <c r="AG629" s="1230"/>
      <c r="AH629" s="1230"/>
      <c r="AI629" s="1230"/>
    </row>
    <row r="630">
      <c r="A630" s="1240"/>
      <c r="B630" s="1241"/>
      <c r="C630" s="1230"/>
      <c r="D630" s="1230"/>
      <c r="E630" s="1230"/>
      <c r="F630" s="1230"/>
      <c r="G630" s="1230"/>
      <c r="H630" s="1230"/>
      <c r="I630" s="1230"/>
      <c r="J630" s="1230"/>
      <c r="K630" s="1230"/>
      <c r="L630" s="1230"/>
      <c r="M630" s="1230"/>
      <c r="N630" s="1230"/>
      <c r="O630" s="1230"/>
      <c r="P630" s="1230"/>
      <c r="Q630" s="1230"/>
      <c r="R630" s="1230"/>
      <c r="S630" s="1230"/>
      <c r="T630" s="1230"/>
      <c r="U630" s="1230"/>
      <c r="V630" s="1230"/>
      <c r="W630" s="1230"/>
      <c r="X630" s="1230"/>
      <c r="Y630" s="1230"/>
      <c r="Z630" s="1230"/>
      <c r="AA630" s="1230"/>
      <c r="AB630" s="1230"/>
      <c r="AC630" s="1230"/>
      <c r="AD630" s="1230"/>
      <c r="AE630" s="1230"/>
      <c r="AF630" s="1230"/>
      <c r="AG630" s="1230"/>
      <c r="AH630" s="1230"/>
      <c r="AI630" s="1230"/>
    </row>
    <row r="631">
      <c r="A631" s="1240"/>
      <c r="B631" s="1241"/>
      <c r="C631" s="1230"/>
      <c r="D631" s="1230"/>
      <c r="E631" s="1230"/>
      <c r="F631" s="1230"/>
      <c r="G631" s="1230"/>
      <c r="H631" s="1230"/>
      <c r="I631" s="1230"/>
      <c r="J631" s="1230"/>
      <c r="K631" s="1230"/>
      <c r="L631" s="1230"/>
      <c r="M631" s="1230"/>
      <c r="N631" s="1230"/>
      <c r="O631" s="1230"/>
      <c r="P631" s="1230"/>
      <c r="Q631" s="1230"/>
      <c r="R631" s="1230"/>
      <c r="S631" s="1230"/>
      <c r="T631" s="1230"/>
      <c r="U631" s="1230"/>
      <c r="V631" s="1230"/>
      <c r="W631" s="1230"/>
      <c r="X631" s="1230"/>
      <c r="Y631" s="1230"/>
      <c r="Z631" s="1230"/>
      <c r="AA631" s="1230"/>
      <c r="AB631" s="1230"/>
      <c r="AC631" s="1230"/>
      <c r="AD631" s="1230"/>
      <c r="AE631" s="1230"/>
      <c r="AF631" s="1230"/>
      <c r="AG631" s="1230"/>
      <c r="AH631" s="1230"/>
      <c r="AI631" s="1230"/>
    </row>
    <row r="632">
      <c r="A632" s="1240"/>
      <c r="B632" s="1241"/>
      <c r="C632" s="1230"/>
      <c r="D632" s="1230"/>
      <c r="E632" s="1230"/>
      <c r="F632" s="1230"/>
      <c r="G632" s="1230"/>
      <c r="H632" s="1230"/>
      <c r="I632" s="1230"/>
      <c r="J632" s="1230"/>
      <c r="K632" s="1230"/>
      <c r="L632" s="1230"/>
      <c r="M632" s="1230"/>
      <c r="N632" s="1230"/>
      <c r="O632" s="1230"/>
      <c r="P632" s="1230"/>
      <c r="Q632" s="1230"/>
      <c r="R632" s="1230"/>
      <c r="S632" s="1230"/>
      <c r="T632" s="1230"/>
      <c r="U632" s="1230"/>
      <c r="V632" s="1230"/>
      <c r="W632" s="1230"/>
      <c r="X632" s="1230"/>
      <c r="Y632" s="1230"/>
      <c r="Z632" s="1230"/>
      <c r="AA632" s="1230"/>
      <c r="AB632" s="1230"/>
      <c r="AC632" s="1230"/>
      <c r="AD632" s="1230"/>
      <c r="AE632" s="1230"/>
      <c r="AF632" s="1230"/>
      <c r="AG632" s="1230"/>
      <c r="AH632" s="1230"/>
      <c r="AI632" s="1230"/>
    </row>
    <row r="633">
      <c r="A633" s="1240"/>
      <c r="B633" s="1241"/>
      <c r="C633" s="1230"/>
      <c r="D633" s="1230"/>
      <c r="E633" s="1230"/>
      <c r="F633" s="1230"/>
      <c r="G633" s="1230"/>
      <c r="H633" s="1230"/>
      <c r="I633" s="1230"/>
      <c r="J633" s="1230"/>
      <c r="K633" s="1230"/>
      <c r="L633" s="1230"/>
      <c r="M633" s="1230"/>
      <c r="N633" s="1230"/>
      <c r="O633" s="1230"/>
      <c r="P633" s="1230"/>
      <c r="Q633" s="1230"/>
      <c r="R633" s="1230"/>
      <c r="S633" s="1230"/>
      <c r="T633" s="1230"/>
      <c r="U633" s="1230"/>
      <c r="V633" s="1230"/>
      <c r="W633" s="1230"/>
      <c r="X633" s="1230"/>
      <c r="Y633" s="1230"/>
      <c r="Z633" s="1230"/>
      <c r="AA633" s="1230"/>
      <c r="AB633" s="1230"/>
      <c r="AC633" s="1230"/>
      <c r="AD633" s="1230"/>
      <c r="AE633" s="1230"/>
      <c r="AF633" s="1230"/>
      <c r="AG633" s="1230"/>
      <c r="AH633" s="1230"/>
      <c r="AI633" s="1230"/>
    </row>
    <row r="634">
      <c r="A634" s="1240"/>
      <c r="B634" s="1241"/>
      <c r="C634" s="1230"/>
      <c r="D634" s="1230"/>
      <c r="E634" s="1230"/>
      <c r="F634" s="1230"/>
      <c r="G634" s="1230"/>
      <c r="H634" s="1230"/>
      <c r="I634" s="1230"/>
      <c r="J634" s="1230"/>
      <c r="K634" s="1230"/>
      <c r="L634" s="1230"/>
      <c r="M634" s="1230"/>
      <c r="N634" s="1230"/>
      <c r="O634" s="1230"/>
      <c r="P634" s="1230"/>
      <c r="Q634" s="1230"/>
      <c r="R634" s="1230"/>
      <c r="S634" s="1230"/>
      <c r="T634" s="1230"/>
      <c r="U634" s="1230"/>
      <c r="V634" s="1230"/>
      <c r="W634" s="1230"/>
      <c r="X634" s="1230"/>
      <c r="Y634" s="1230"/>
      <c r="Z634" s="1230"/>
      <c r="AA634" s="1230"/>
      <c r="AB634" s="1230"/>
      <c r="AC634" s="1230"/>
      <c r="AD634" s="1230"/>
      <c r="AE634" s="1230"/>
      <c r="AF634" s="1230"/>
      <c r="AG634" s="1230"/>
      <c r="AH634" s="1230"/>
      <c r="AI634" s="1230"/>
    </row>
    <row r="635">
      <c r="A635" s="1240"/>
      <c r="B635" s="1241"/>
      <c r="C635" s="1230"/>
      <c r="D635" s="1230"/>
      <c r="E635" s="1230"/>
      <c r="F635" s="1230"/>
      <c r="G635" s="1230"/>
      <c r="H635" s="1230"/>
      <c r="I635" s="1230"/>
      <c r="J635" s="1230"/>
      <c r="K635" s="1230"/>
      <c r="L635" s="1230"/>
      <c r="M635" s="1230"/>
      <c r="N635" s="1230"/>
      <c r="O635" s="1230"/>
      <c r="P635" s="1230"/>
      <c r="Q635" s="1230"/>
      <c r="R635" s="1230"/>
      <c r="S635" s="1230"/>
      <c r="T635" s="1230"/>
      <c r="U635" s="1230"/>
      <c r="V635" s="1230"/>
      <c r="W635" s="1230"/>
      <c r="X635" s="1230"/>
      <c r="Y635" s="1230"/>
      <c r="Z635" s="1230"/>
      <c r="AA635" s="1230"/>
      <c r="AB635" s="1230"/>
      <c r="AC635" s="1230"/>
      <c r="AD635" s="1230"/>
      <c r="AE635" s="1230"/>
      <c r="AF635" s="1230"/>
      <c r="AG635" s="1230"/>
      <c r="AH635" s="1230"/>
      <c r="AI635" s="1230"/>
    </row>
    <row r="636">
      <c r="A636" s="1240"/>
      <c r="B636" s="1241"/>
      <c r="C636" s="1230"/>
      <c r="D636" s="1230"/>
      <c r="E636" s="1230"/>
      <c r="F636" s="1230"/>
      <c r="G636" s="1230"/>
      <c r="H636" s="1230"/>
      <c r="I636" s="1230"/>
      <c r="J636" s="1230"/>
      <c r="K636" s="1230"/>
      <c r="L636" s="1230"/>
      <c r="M636" s="1230"/>
      <c r="N636" s="1230"/>
      <c r="O636" s="1230"/>
      <c r="P636" s="1230"/>
      <c r="Q636" s="1230"/>
      <c r="R636" s="1230"/>
      <c r="S636" s="1230"/>
      <c r="T636" s="1230"/>
      <c r="U636" s="1230"/>
      <c r="V636" s="1230"/>
      <c r="W636" s="1230"/>
      <c r="X636" s="1230"/>
      <c r="Y636" s="1230"/>
      <c r="Z636" s="1230"/>
      <c r="AA636" s="1230"/>
      <c r="AB636" s="1230"/>
      <c r="AC636" s="1230"/>
      <c r="AD636" s="1230"/>
      <c r="AE636" s="1230"/>
      <c r="AF636" s="1230"/>
      <c r="AG636" s="1230"/>
      <c r="AH636" s="1230"/>
      <c r="AI636" s="1230"/>
    </row>
    <row r="637">
      <c r="A637" s="1240"/>
      <c r="B637" s="1241"/>
      <c r="C637" s="1230"/>
      <c r="D637" s="1230"/>
      <c r="E637" s="1230"/>
      <c r="F637" s="1230"/>
      <c r="G637" s="1230"/>
      <c r="H637" s="1230"/>
      <c r="I637" s="1230"/>
      <c r="J637" s="1230"/>
      <c r="K637" s="1230"/>
      <c r="L637" s="1230"/>
      <c r="M637" s="1230"/>
      <c r="N637" s="1230"/>
      <c r="O637" s="1230"/>
      <c r="P637" s="1230"/>
      <c r="Q637" s="1230"/>
      <c r="R637" s="1230"/>
      <c r="S637" s="1230"/>
      <c r="T637" s="1230"/>
      <c r="U637" s="1230"/>
      <c r="V637" s="1230"/>
      <c r="W637" s="1230"/>
      <c r="X637" s="1230"/>
      <c r="Y637" s="1230"/>
      <c r="Z637" s="1230"/>
      <c r="AA637" s="1230"/>
      <c r="AB637" s="1230"/>
      <c r="AC637" s="1230"/>
      <c r="AD637" s="1230"/>
      <c r="AE637" s="1230"/>
      <c r="AF637" s="1230"/>
      <c r="AG637" s="1230"/>
      <c r="AH637" s="1230"/>
      <c r="AI637" s="1230"/>
    </row>
    <row r="638">
      <c r="A638" s="1240"/>
      <c r="B638" s="1241"/>
      <c r="C638" s="1230"/>
      <c r="D638" s="1230"/>
      <c r="E638" s="1230"/>
      <c r="F638" s="1230"/>
      <c r="G638" s="1230"/>
      <c r="H638" s="1230"/>
      <c r="I638" s="1230"/>
      <c r="J638" s="1230"/>
      <c r="K638" s="1230"/>
      <c r="L638" s="1230"/>
      <c r="M638" s="1230"/>
      <c r="N638" s="1230"/>
      <c r="O638" s="1230"/>
      <c r="P638" s="1230"/>
      <c r="Q638" s="1230"/>
      <c r="R638" s="1230"/>
      <c r="S638" s="1230"/>
      <c r="T638" s="1230"/>
      <c r="U638" s="1230"/>
      <c r="V638" s="1230"/>
      <c r="W638" s="1230"/>
      <c r="X638" s="1230"/>
      <c r="Y638" s="1230"/>
      <c r="Z638" s="1230"/>
      <c r="AA638" s="1230"/>
      <c r="AB638" s="1230"/>
      <c r="AC638" s="1230"/>
      <c r="AD638" s="1230"/>
      <c r="AE638" s="1230"/>
      <c r="AF638" s="1230"/>
      <c r="AG638" s="1230"/>
      <c r="AH638" s="1230"/>
      <c r="AI638" s="1230"/>
    </row>
    <row r="639">
      <c r="A639" s="1240"/>
      <c r="B639" s="1241"/>
      <c r="C639" s="1230"/>
      <c r="D639" s="1230"/>
      <c r="E639" s="1230"/>
      <c r="F639" s="1230"/>
      <c r="G639" s="1230"/>
      <c r="H639" s="1230"/>
      <c r="I639" s="1230"/>
      <c r="J639" s="1230"/>
      <c r="K639" s="1230"/>
      <c r="L639" s="1230"/>
      <c r="M639" s="1230"/>
      <c r="N639" s="1230"/>
      <c r="O639" s="1230"/>
      <c r="P639" s="1230"/>
      <c r="Q639" s="1230"/>
      <c r="R639" s="1230"/>
      <c r="S639" s="1230"/>
      <c r="T639" s="1230"/>
      <c r="U639" s="1230"/>
      <c r="V639" s="1230"/>
      <c r="W639" s="1230"/>
      <c r="X639" s="1230"/>
      <c r="Y639" s="1230"/>
      <c r="Z639" s="1230"/>
      <c r="AA639" s="1230"/>
      <c r="AB639" s="1230"/>
      <c r="AC639" s="1230"/>
      <c r="AD639" s="1230"/>
      <c r="AE639" s="1230"/>
      <c r="AF639" s="1230"/>
      <c r="AG639" s="1230"/>
      <c r="AH639" s="1230"/>
      <c r="AI639" s="1230"/>
    </row>
    <row r="640">
      <c r="A640" s="1240"/>
      <c r="B640" s="1241"/>
      <c r="C640" s="1230"/>
      <c r="D640" s="1230"/>
      <c r="E640" s="1230"/>
      <c r="F640" s="1230"/>
      <c r="G640" s="1230"/>
      <c r="H640" s="1230"/>
      <c r="I640" s="1230"/>
      <c r="J640" s="1230"/>
      <c r="K640" s="1230"/>
      <c r="L640" s="1230"/>
      <c r="M640" s="1230"/>
      <c r="N640" s="1230"/>
      <c r="O640" s="1230"/>
      <c r="P640" s="1230"/>
      <c r="Q640" s="1230"/>
      <c r="R640" s="1230"/>
      <c r="S640" s="1230"/>
      <c r="T640" s="1230"/>
      <c r="U640" s="1230"/>
      <c r="V640" s="1230"/>
      <c r="W640" s="1230"/>
      <c r="X640" s="1230"/>
      <c r="Y640" s="1230"/>
      <c r="Z640" s="1230"/>
      <c r="AA640" s="1230"/>
      <c r="AB640" s="1230"/>
      <c r="AC640" s="1230"/>
      <c r="AD640" s="1230"/>
      <c r="AE640" s="1230"/>
      <c r="AF640" s="1230"/>
      <c r="AG640" s="1230"/>
      <c r="AH640" s="1230"/>
      <c r="AI640" s="1230"/>
    </row>
    <row r="641">
      <c r="A641" s="1240"/>
      <c r="B641" s="1241"/>
      <c r="C641" s="1230"/>
      <c r="D641" s="1230"/>
      <c r="E641" s="1230"/>
      <c r="F641" s="1230"/>
      <c r="G641" s="1230"/>
      <c r="H641" s="1230"/>
      <c r="I641" s="1230"/>
      <c r="J641" s="1230"/>
      <c r="K641" s="1230"/>
      <c r="L641" s="1230"/>
      <c r="M641" s="1230"/>
      <c r="N641" s="1230"/>
      <c r="O641" s="1230"/>
      <c r="P641" s="1230"/>
      <c r="Q641" s="1230"/>
      <c r="R641" s="1230"/>
      <c r="S641" s="1230"/>
      <c r="T641" s="1230"/>
      <c r="U641" s="1230"/>
      <c r="V641" s="1230"/>
      <c r="W641" s="1230"/>
      <c r="X641" s="1230"/>
      <c r="Y641" s="1230"/>
      <c r="Z641" s="1230"/>
      <c r="AA641" s="1230"/>
      <c r="AB641" s="1230"/>
      <c r="AC641" s="1230"/>
      <c r="AD641" s="1230"/>
      <c r="AE641" s="1230"/>
      <c r="AF641" s="1230"/>
      <c r="AG641" s="1230"/>
      <c r="AH641" s="1230"/>
      <c r="AI641" s="1230"/>
    </row>
    <row r="642">
      <c r="A642" s="1240"/>
      <c r="B642" s="1241"/>
      <c r="C642" s="1230"/>
      <c r="D642" s="1230"/>
      <c r="E642" s="1230"/>
      <c r="F642" s="1230"/>
      <c r="G642" s="1230"/>
      <c r="H642" s="1230"/>
      <c r="I642" s="1230"/>
      <c r="J642" s="1230"/>
      <c r="K642" s="1230"/>
      <c r="L642" s="1230"/>
      <c r="M642" s="1230"/>
      <c r="N642" s="1230"/>
      <c r="O642" s="1230"/>
      <c r="P642" s="1230"/>
      <c r="Q642" s="1230"/>
      <c r="R642" s="1230"/>
      <c r="S642" s="1230"/>
      <c r="T642" s="1230"/>
      <c r="U642" s="1230"/>
      <c r="V642" s="1230"/>
      <c r="W642" s="1230"/>
      <c r="X642" s="1230"/>
      <c r="Y642" s="1230"/>
      <c r="Z642" s="1230"/>
      <c r="AA642" s="1230"/>
      <c r="AB642" s="1230"/>
      <c r="AC642" s="1230"/>
      <c r="AD642" s="1230"/>
      <c r="AE642" s="1230"/>
      <c r="AF642" s="1230"/>
      <c r="AG642" s="1230"/>
      <c r="AH642" s="1230"/>
      <c r="AI642" s="1230"/>
    </row>
    <row r="643">
      <c r="A643" s="1240"/>
      <c r="B643" s="1241"/>
      <c r="C643" s="1230"/>
      <c r="D643" s="1230"/>
      <c r="E643" s="1230"/>
      <c r="F643" s="1230"/>
      <c r="G643" s="1230"/>
      <c r="H643" s="1230"/>
      <c r="I643" s="1230"/>
      <c r="J643" s="1230"/>
      <c r="K643" s="1230"/>
      <c r="L643" s="1230"/>
      <c r="M643" s="1230"/>
      <c r="N643" s="1230"/>
      <c r="O643" s="1230"/>
      <c r="P643" s="1230"/>
      <c r="Q643" s="1230"/>
      <c r="R643" s="1230"/>
      <c r="S643" s="1230"/>
      <c r="T643" s="1230"/>
      <c r="U643" s="1230"/>
      <c r="V643" s="1230"/>
      <c r="W643" s="1230"/>
      <c r="X643" s="1230"/>
      <c r="Y643" s="1230"/>
      <c r="Z643" s="1230"/>
      <c r="AA643" s="1230"/>
      <c r="AB643" s="1230"/>
      <c r="AC643" s="1230"/>
      <c r="AD643" s="1230"/>
      <c r="AE643" s="1230"/>
      <c r="AF643" s="1230"/>
      <c r="AG643" s="1230"/>
      <c r="AH643" s="1230"/>
      <c r="AI643" s="1230"/>
    </row>
    <row r="644">
      <c r="A644" s="1240"/>
      <c r="B644" s="1241"/>
      <c r="C644" s="1230"/>
      <c r="D644" s="1230"/>
      <c r="E644" s="1230"/>
      <c r="F644" s="1230"/>
      <c r="G644" s="1230"/>
      <c r="H644" s="1230"/>
      <c r="I644" s="1230"/>
      <c r="J644" s="1230"/>
      <c r="K644" s="1230"/>
      <c r="L644" s="1230"/>
      <c r="M644" s="1230"/>
      <c r="N644" s="1230"/>
      <c r="O644" s="1230"/>
      <c r="P644" s="1230"/>
      <c r="Q644" s="1230"/>
      <c r="R644" s="1230"/>
      <c r="S644" s="1230"/>
      <c r="T644" s="1230"/>
      <c r="U644" s="1230"/>
      <c r="V644" s="1230"/>
      <c r="W644" s="1230"/>
      <c r="X644" s="1230"/>
      <c r="Y644" s="1230"/>
      <c r="Z644" s="1230"/>
      <c r="AA644" s="1230"/>
      <c r="AB644" s="1230"/>
      <c r="AC644" s="1230"/>
      <c r="AD644" s="1230"/>
      <c r="AE644" s="1230"/>
      <c r="AF644" s="1230"/>
      <c r="AG644" s="1230"/>
      <c r="AH644" s="1230"/>
      <c r="AI644" s="1230"/>
    </row>
    <row r="645">
      <c r="A645" s="1240"/>
      <c r="B645" s="1241"/>
      <c r="C645" s="1230"/>
      <c r="D645" s="1230"/>
      <c r="E645" s="1230"/>
      <c r="F645" s="1230"/>
      <c r="G645" s="1230"/>
      <c r="H645" s="1230"/>
      <c r="I645" s="1230"/>
      <c r="J645" s="1230"/>
      <c r="K645" s="1230"/>
      <c r="L645" s="1230"/>
      <c r="M645" s="1230"/>
      <c r="N645" s="1230"/>
      <c r="O645" s="1230"/>
      <c r="P645" s="1230"/>
      <c r="Q645" s="1230"/>
      <c r="R645" s="1230"/>
      <c r="S645" s="1230"/>
      <c r="T645" s="1230"/>
      <c r="U645" s="1230"/>
      <c r="V645" s="1230"/>
      <c r="W645" s="1230"/>
      <c r="X645" s="1230"/>
      <c r="Y645" s="1230"/>
      <c r="Z645" s="1230"/>
      <c r="AA645" s="1230"/>
      <c r="AB645" s="1230"/>
      <c r="AC645" s="1230"/>
      <c r="AD645" s="1230"/>
      <c r="AE645" s="1230"/>
      <c r="AF645" s="1230"/>
      <c r="AG645" s="1230"/>
      <c r="AH645" s="1230"/>
      <c r="AI645" s="1230"/>
    </row>
    <row r="646">
      <c r="A646" s="1240"/>
      <c r="B646" s="1241"/>
      <c r="C646" s="1230"/>
      <c r="D646" s="1230"/>
      <c r="E646" s="1230"/>
      <c r="F646" s="1230"/>
      <c r="G646" s="1230"/>
      <c r="H646" s="1230"/>
      <c r="I646" s="1230"/>
      <c r="J646" s="1230"/>
      <c r="K646" s="1230"/>
      <c r="L646" s="1230"/>
      <c r="M646" s="1230"/>
      <c r="N646" s="1230"/>
      <c r="O646" s="1230"/>
      <c r="P646" s="1230"/>
      <c r="Q646" s="1230"/>
      <c r="R646" s="1230"/>
      <c r="S646" s="1230"/>
      <c r="T646" s="1230"/>
      <c r="U646" s="1230"/>
      <c r="V646" s="1230"/>
      <c r="W646" s="1230"/>
      <c r="X646" s="1230"/>
      <c r="Y646" s="1230"/>
      <c r="Z646" s="1230"/>
      <c r="AA646" s="1230"/>
      <c r="AB646" s="1230"/>
      <c r="AC646" s="1230"/>
      <c r="AD646" s="1230"/>
      <c r="AE646" s="1230"/>
      <c r="AF646" s="1230"/>
      <c r="AG646" s="1230"/>
      <c r="AH646" s="1230"/>
      <c r="AI646" s="1230"/>
    </row>
    <row r="647">
      <c r="A647" s="1240"/>
      <c r="B647" s="1241"/>
      <c r="C647" s="1230"/>
      <c r="D647" s="1230"/>
      <c r="E647" s="1230"/>
      <c r="F647" s="1230"/>
      <c r="G647" s="1230"/>
      <c r="H647" s="1230"/>
      <c r="I647" s="1230"/>
      <c r="J647" s="1230"/>
      <c r="K647" s="1230"/>
      <c r="L647" s="1230"/>
      <c r="M647" s="1230"/>
      <c r="N647" s="1230"/>
      <c r="O647" s="1230"/>
      <c r="P647" s="1230"/>
      <c r="Q647" s="1230"/>
      <c r="R647" s="1230"/>
      <c r="S647" s="1230"/>
      <c r="T647" s="1230"/>
      <c r="U647" s="1230"/>
      <c r="V647" s="1230"/>
      <c r="W647" s="1230"/>
      <c r="X647" s="1230"/>
      <c r="Y647" s="1230"/>
      <c r="Z647" s="1230"/>
      <c r="AA647" s="1230"/>
      <c r="AB647" s="1230"/>
      <c r="AC647" s="1230"/>
      <c r="AD647" s="1230"/>
      <c r="AE647" s="1230"/>
      <c r="AF647" s="1230"/>
      <c r="AG647" s="1230"/>
      <c r="AH647" s="1230"/>
      <c r="AI647" s="1230"/>
    </row>
    <row r="648">
      <c r="A648" s="1240"/>
      <c r="B648" s="1241"/>
      <c r="C648" s="1230"/>
      <c r="D648" s="1230"/>
      <c r="E648" s="1230"/>
      <c r="F648" s="1230"/>
      <c r="G648" s="1230"/>
      <c r="H648" s="1230"/>
      <c r="I648" s="1230"/>
      <c r="J648" s="1230"/>
      <c r="K648" s="1230"/>
      <c r="L648" s="1230"/>
      <c r="M648" s="1230"/>
      <c r="N648" s="1230"/>
      <c r="O648" s="1230"/>
      <c r="P648" s="1230"/>
      <c r="Q648" s="1230"/>
      <c r="R648" s="1230"/>
      <c r="S648" s="1230"/>
      <c r="T648" s="1230"/>
      <c r="U648" s="1230"/>
      <c r="V648" s="1230"/>
      <c r="W648" s="1230"/>
      <c r="X648" s="1230"/>
      <c r="Y648" s="1230"/>
      <c r="Z648" s="1230"/>
      <c r="AA648" s="1230"/>
      <c r="AB648" s="1230"/>
      <c r="AC648" s="1230"/>
      <c r="AD648" s="1230"/>
      <c r="AE648" s="1230"/>
      <c r="AF648" s="1230"/>
      <c r="AG648" s="1230"/>
      <c r="AH648" s="1230"/>
      <c r="AI648" s="1230"/>
    </row>
    <row r="649">
      <c r="A649" s="1240"/>
      <c r="B649" s="1241"/>
      <c r="C649" s="1230"/>
      <c r="D649" s="1230"/>
      <c r="E649" s="1230"/>
      <c r="F649" s="1230"/>
      <c r="G649" s="1230"/>
      <c r="H649" s="1230"/>
      <c r="I649" s="1230"/>
      <c r="J649" s="1230"/>
      <c r="K649" s="1230"/>
      <c r="L649" s="1230"/>
      <c r="M649" s="1230"/>
      <c r="N649" s="1230"/>
      <c r="O649" s="1230"/>
      <c r="P649" s="1230"/>
      <c r="Q649" s="1230"/>
      <c r="R649" s="1230"/>
      <c r="S649" s="1230"/>
      <c r="T649" s="1230"/>
      <c r="U649" s="1230"/>
      <c r="V649" s="1230"/>
      <c r="W649" s="1230"/>
      <c r="X649" s="1230"/>
      <c r="Y649" s="1230"/>
      <c r="Z649" s="1230"/>
      <c r="AA649" s="1230"/>
      <c r="AB649" s="1230"/>
      <c r="AC649" s="1230"/>
      <c r="AD649" s="1230"/>
      <c r="AE649" s="1230"/>
      <c r="AF649" s="1230"/>
      <c r="AG649" s="1230"/>
      <c r="AH649" s="1230"/>
      <c r="AI649" s="1230"/>
    </row>
    <row r="650">
      <c r="A650" s="1240"/>
      <c r="B650" s="1241"/>
      <c r="C650" s="1230"/>
      <c r="D650" s="1230"/>
      <c r="E650" s="1230"/>
      <c r="F650" s="1230"/>
      <c r="G650" s="1230"/>
      <c r="H650" s="1230"/>
      <c r="I650" s="1230"/>
      <c r="J650" s="1230"/>
      <c r="K650" s="1230"/>
      <c r="L650" s="1230"/>
      <c r="M650" s="1230"/>
      <c r="N650" s="1230"/>
      <c r="O650" s="1230"/>
      <c r="P650" s="1230"/>
      <c r="Q650" s="1230"/>
      <c r="R650" s="1230"/>
      <c r="S650" s="1230"/>
      <c r="T650" s="1230"/>
      <c r="U650" s="1230"/>
      <c r="V650" s="1230"/>
      <c r="W650" s="1230"/>
      <c r="X650" s="1230"/>
      <c r="Y650" s="1230"/>
      <c r="Z650" s="1230"/>
      <c r="AA650" s="1230"/>
      <c r="AB650" s="1230"/>
      <c r="AC650" s="1230"/>
      <c r="AD650" s="1230"/>
      <c r="AE650" s="1230"/>
      <c r="AF650" s="1230"/>
      <c r="AG650" s="1230"/>
      <c r="AH650" s="1230"/>
      <c r="AI650" s="1230"/>
    </row>
    <row r="651">
      <c r="A651" s="1240"/>
      <c r="B651" s="1241"/>
      <c r="C651" s="1230"/>
      <c r="D651" s="1230"/>
      <c r="E651" s="1230"/>
      <c r="F651" s="1230"/>
      <c r="G651" s="1230"/>
      <c r="H651" s="1230"/>
      <c r="I651" s="1230"/>
      <c r="J651" s="1230"/>
      <c r="K651" s="1230"/>
      <c r="L651" s="1230"/>
      <c r="M651" s="1230"/>
      <c r="N651" s="1230"/>
      <c r="O651" s="1230"/>
      <c r="P651" s="1230"/>
      <c r="Q651" s="1230"/>
      <c r="R651" s="1230"/>
      <c r="S651" s="1230"/>
      <c r="T651" s="1230"/>
      <c r="U651" s="1230"/>
      <c r="V651" s="1230"/>
      <c r="W651" s="1230"/>
      <c r="X651" s="1230"/>
      <c r="Y651" s="1230"/>
      <c r="Z651" s="1230"/>
      <c r="AA651" s="1230"/>
      <c r="AB651" s="1230"/>
      <c r="AC651" s="1230"/>
      <c r="AD651" s="1230"/>
      <c r="AE651" s="1230"/>
      <c r="AF651" s="1230"/>
      <c r="AG651" s="1230"/>
      <c r="AH651" s="1230"/>
      <c r="AI651" s="1230"/>
    </row>
    <row r="652">
      <c r="A652" s="1240"/>
      <c r="B652" s="1241"/>
      <c r="C652" s="1230"/>
      <c r="D652" s="1230"/>
      <c r="E652" s="1230"/>
      <c r="F652" s="1230"/>
      <c r="G652" s="1230"/>
      <c r="H652" s="1230"/>
      <c r="I652" s="1230"/>
      <c r="J652" s="1230"/>
      <c r="K652" s="1230"/>
      <c r="L652" s="1230"/>
      <c r="M652" s="1230"/>
      <c r="N652" s="1230"/>
      <c r="O652" s="1230"/>
      <c r="P652" s="1230"/>
      <c r="Q652" s="1230"/>
      <c r="R652" s="1230"/>
      <c r="S652" s="1230"/>
      <c r="T652" s="1230"/>
      <c r="U652" s="1230"/>
      <c r="V652" s="1230"/>
      <c r="W652" s="1230"/>
      <c r="X652" s="1230"/>
      <c r="Y652" s="1230"/>
      <c r="Z652" s="1230"/>
      <c r="AA652" s="1230"/>
      <c r="AB652" s="1230"/>
      <c r="AC652" s="1230"/>
      <c r="AD652" s="1230"/>
      <c r="AE652" s="1230"/>
      <c r="AF652" s="1230"/>
      <c r="AG652" s="1230"/>
      <c r="AH652" s="1230"/>
      <c r="AI652" s="1230"/>
    </row>
    <row r="653">
      <c r="A653" s="1240"/>
      <c r="B653" s="1241"/>
      <c r="C653" s="1230"/>
      <c r="D653" s="1230"/>
      <c r="E653" s="1230"/>
      <c r="F653" s="1230"/>
      <c r="G653" s="1230"/>
      <c r="H653" s="1230"/>
      <c r="I653" s="1230"/>
      <c r="J653" s="1230"/>
      <c r="K653" s="1230"/>
      <c r="L653" s="1230"/>
      <c r="M653" s="1230"/>
      <c r="N653" s="1230"/>
      <c r="O653" s="1230"/>
      <c r="P653" s="1230"/>
      <c r="Q653" s="1230"/>
      <c r="R653" s="1230"/>
      <c r="S653" s="1230"/>
      <c r="T653" s="1230"/>
      <c r="U653" s="1230"/>
      <c r="V653" s="1230"/>
      <c r="W653" s="1230"/>
      <c r="X653" s="1230"/>
      <c r="Y653" s="1230"/>
      <c r="Z653" s="1230"/>
      <c r="AA653" s="1230"/>
      <c r="AB653" s="1230"/>
      <c r="AC653" s="1230"/>
      <c r="AD653" s="1230"/>
      <c r="AE653" s="1230"/>
      <c r="AF653" s="1230"/>
      <c r="AG653" s="1230"/>
      <c r="AH653" s="1230"/>
      <c r="AI653" s="1230"/>
    </row>
    <row r="654">
      <c r="A654" s="1240"/>
      <c r="B654" s="1241"/>
      <c r="C654" s="1230"/>
      <c r="D654" s="1230"/>
      <c r="E654" s="1230"/>
      <c r="F654" s="1230"/>
      <c r="G654" s="1230"/>
      <c r="H654" s="1230"/>
      <c r="I654" s="1230"/>
      <c r="J654" s="1230"/>
      <c r="K654" s="1230"/>
      <c r="L654" s="1230"/>
      <c r="M654" s="1230"/>
      <c r="N654" s="1230"/>
      <c r="O654" s="1230"/>
      <c r="P654" s="1230"/>
      <c r="Q654" s="1230"/>
      <c r="R654" s="1230"/>
      <c r="S654" s="1230"/>
      <c r="T654" s="1230"/>
      <c r="U654" s="1230"/>
      <c r="V654" s="1230"/>
      <c r="W654" s="1230"/>
      <c r="X654" s="1230"/>
      <c r="Y654" s="1230"/>
      <c r="Z654" s="1230"/>
      <c r="AA654" s="1230"/>
      <c r="AB654" s="1230"/>
      <c r="AC654" s="1230"/>
      <c r="AD654" s="1230"/>
      <c r="AE654" s="1230"/>
      <c r="AF654" s="1230"/>
      <c r="AG654" s="1230"/>
      <c r="AH654" s="1230"/>
      <c r="AI654" s="1230"/>
    </row>
    <row r="655">
      <c r="A655" s="1240"/>
      <c r="B655" s="1241"/>
      <c r="C655" s="1230"/>
      <c r="D655" s="1230"/>
      <c r="E655" s="1230"/>
      <c r="F655" s="1230"/>
      <c r="G655" s="1230"/>
      <c r="H655" s="1230"/>
      <c r="I655" s="1230"/>
      <c r="J655" s="1230"/>
      <c r="K655" s="1230"/>
      <c r="L655" s="1230"/>
      <c r="M655" s="1230"/>
      <c r="N655" s="1230"/>
      <c r="O655" s="1230"/>
      <c r="P655" s="1230"/>
      <c r="Q655" s="1230"/>
      <c r="R655" s="1230"/>
      <c r="S655" s="1230"/>
      <c r="T655" s="1230"/>
      <c r="U655" s="1230"/>
      <c r="V655" s="1230"/>
      <c r="W655" s="1230"/>
      <c r="X655" s="1230"/>
      <c r="Y655" s="1230"/>
      <c r="Z655" s="1230"/>
      <c r="AA655" s="1230"/>
      <c r="AB655" s="1230"/>
      <c r="AC655" s="1230"/>
      <c r="AD655" s="1230"/>
      <c r="AE655" s="1230"/>
      <c r="AF655" s="1230"/>
      <c r="AG655" s="1230"/>
      <c r="AH655" s="1230"/>
      <c r="AI655" s="1230"/>
    </row>
    <row r="656">
      <c r="A656" s="1240"/>
      <c r="B656" s="1241"/>
      <c r="C656" s="1230"/>
      <c r="D656" s="1230"/>
      <c r="E656" s="1230"/>
      <c r="F656" s="1230"/>
      <c r="G656" s="1230"/>
      <c r="H656" s="1230"/>
      <c r="I656" s="1230"/>
      <c r="J656" s="1230"/>
      <c r="K656" s="1230"/>
      <c r="L656" s="1230"/>
      <c r="M656" s="1230"/>
      <c r="N656" s="1230"/>
      <c r="O656" s="1230"/>
      <c r="P656" s="1230"/>
      <c r="Q656" s="1230"/>
      <c r="R656" s="1230"/>
      <c r="S656" s="1230"/>
      <c r="T656" s="1230"/>
      <c r="U656" s="1230"/>
      <c r="V656" s="1230"/>
      <c r="W656" s="1230"/>
      <c r="X656" s="1230"/>
      <c r="Y656" s="1230"/>
      <c r="Z656" s="1230"/>
      <c r="AA656" s="1230"/>
      <c r="AB656" s="1230"/>
      <c r="AC656" s="1230"/>
      <c r="AD656" s="1230"/>
      <c r="AE656" s="1230"/>
      <c r="AF656" s="1230"/>
      <c r="AG656" s="1230"/>
      <c r="AH656" s="1230"/>
      <c r="AI656" s="1230"/>
    </row>
    <row r="657">
      <c r="A657" s="1240"/>
      <c r="B657" s="1241"/>
      <c r="C657" s="1230"/>
      <c r="D657" s="1230"/>
      <c r="E657" s="1230"/>
      <c r="F657" s="1230"/>
      <c r="G657" s="1230"/>
      <c r="H657" s="1230"/>
      <c r="I657" s="1230"/>
      <c r="J657" s="1230"/>
      <c r="K657" s="1230"/>
      <c r="L657" s="1230"/>
      <c r="M657" s="1230"/>
      <c r="N657" s="1230"/>
      <c r="O657" s="1230"/>
      <c r="P657" s="1230"/>
      <c r="Q657" s="1230"/>
      <c r="R657" s="1230"/>
      <c r="S657" s="1230"/>
      <c r="T657" s="1230"/>
      <c r="U657" s="1230"/>
      <c r="V657" s="1230"/>
      <c r="W657" s="1230"/>
      <c r="X657" s="1230"/>
      <c r="Y657" s="1230"/>
      <c r="Z657" s="1230"/>
      <c r="AA657" s="1230"/>
      <c r="AB657" s="1230"/>
      <c r="AC657" s="1230"/>
      <c r="AD657" s="1230"/>
      <c r="AE657" s="1230"/>
      <c r="AF657" s="1230"/>
      <c r="AG657" s="1230"/>
      <c r="AH657" s="1230"/>
      <c r="AI657" s="1230"/>
    </row>
    <row r="658">
      <c r="A658" s="1240"/>
      <c r="B658" s="1241"/>
      <c r="C658" s="1230"/>
      <c r="D658" s="1230"/>
      <c r="E658" s="1230"/>
      <c r="F658" s="1230"/>
      <c r="G658" s="1230"/>
      <c r="H658" s="1230"/>
      <c r="I658" s="1230"/>
      <c r="J658" s="1230"/>
      <c r="K658" s="1230"/>
      <c r="L658" s="1230"/>
      <c r="M658" s="1230"/>
      <c r="N658" s="1230"/>
      <c r="O658" s="1230"/>
      <c r="P658" s="1230"/>
      <c r="Q658" s="1230"/>
      <c r="R658" s="1230"/>
      <c r="S658" s="1230"/>
      <c r="T658" s="1230"/>
      <c r="U658" s="1230"/>
      <c r="V658" s="1230"/>
      <c r="W658" s="1230"/>
      <c r="X658" s="1230"/>
      <c r="Y658" s="1230"/>
      <c r="Z658" s="1230"/>
      <c r="AA658" s="1230"/>
      <c r="AB658" s="1230"/>
      <c r="AC658" s="1230"/>
      <c r="AD658" s="1230"/>
      <c r="AE658" s="1230"/>
      <c r="AF658" s="1230"/>
      <c r="AG658" s="1230"/>
      <c r="AH658" s="1230"/>
      <c r="AI658" s="1230"/>
    </row>
    <row r="659">
      <c r="A659" s="1240"/>
      <c r="B659" s="1241"/>
      <c r="C659" s="1230"/>
      <c r="D659" s="1230"/>
      <c r="E659" s="1230"/>
      <c r="F659" s="1230"/>
      <c r="G659" s="1230"/>
      <c r="H659" s="1230"/>
      <c r="I659" s="1230"/>
      <c r="J659" s="1230"/>
      <c r="K659" s="1230"/>
      <c r="L659" s="1230"/>
      <c r="M659" s="1230"/>
      <c r="N659" s="1230"/>
      <c r="O659" s="1230"/>
      <c r="P659" s="1230"/>
      <c r="Q659" s="1230"/>
      <c r="R659" s="1230"/>
      <c r="S659" s="1230"/>
      <c r="T659" s="1230"/>
      <c r="U659" s="1230"/>
      <c r="V659" s="1230"/>
      <c r="W659" s="1230"/>
      <c r="X659" s="1230"/>
      <c r="Y659" s="1230"/>
      <c r="Z659" s="1230"/>
      <c r="AA659" s="1230"/>
      <c r="AB659" s="1230"/>
      <c r="AC659" s="1230"/>
      <c r="AD659" s="1230"/>
      <c r="AE659" s="1230"/>
      <c r="AF659" s="1230"/>
      <c r="AG659" s="1230"/>
      <c r="AH659" s="1230"/>
      <c r="AI659" s="1230"/>
    </row>
    <row r="660">
      <c r="A660" s="1240"/>
      <c r="B660" s="1241"/>
      <c r="C660" s="1230"/>
      <c r="D660" s="1230"/>
      <c r="E660" s="1230"/>
      <c r="F660" s="1230"/>
      <c r="G660" s="1230"/>
      <c r="H660" s="1230"/>
      <c r="I660" s="1230"/>
      <c r="J660" s="1230"/>
      <c r="K660" s="1230"/>
      <c r="L660" s="1230"/>
      <c r="M660" s="1230"/>
      <c r="N660" s="1230"/>
      <c r="O660" s="1230"/>
      <c r="P660" s="1230"/>
      <c r="Q660" s="1230"/>
      <c r="R660" s="1230"/>
      <c r="S660" s="1230"/>
      <c r="T660" s="1230"/>
      <c r="U660" s="1230"/>
      <c r="V660" s="1230"/>
      <c r="W660" s="1230"/>
      <c r="X660" s="1230"/>
      <c r="Y660" s="1230"/>
      <c r="Z660" s="1230"/>
      <c r="AA660" s="1230"/>
      <c r="AB660" s="1230"/>
      <c r="AC660" s="1230"/>
      <c r="AD660" s="1230"/>
      <c r="AE660" s="1230"/>
      <c r="AF660" s="1230"/>
      <c r="AG660" s="1230"/>
      <c r="AH660" s="1230"/>
      <c r="AI660" s="1230"/>
    </row>
    <row r="661">
      <c r="A661" s="1240"/>
      <c r="B661" s="1241"/>
      <c r="C661" s="1230"/>
      <c r="D661" s="1230"/>
      <c r="E661" s="1230"/>
      <c r="F661" s="1230"/>
      <c r="G661" s="1230"/>
      <c r="H661" s="1230"/>
      <c r="I661" s="1230"/>
      <c r="J661" s="1230"/>
      <c r="K661" s="1230"/>
      <c r="L661" s="1230"/>
      <c r="M661" s="1230"/>
      <c r="N661" s="1230"/>
      <c r="O661" s="1230"/>
      <c r="P661" s="1230"/>
      <c r="Q661" s="1230"/>
      <c r="R661" s="1230"/>
      <c r="S661" s="1230"/>
      <c r="T661" s="1230"/>
      <c r="U661" s="1230"/>
      <c r="V661" s="1230"/>
      <c r="W661" s="1230"/>
      <c r="X661" s="1230"/>
      <c r="Y661" s="1230"/>
      <c r="Z661" s="1230"/>
      <c r="AA661" s="1230"/>
      <c r="AB661" s="1230"/>
      <c r="AC661" s="1230"/>
      <c r="AD661" s="1230"/>
      <c r="AE661" s="1230"/>
      <c r="AF661" s="1230"/>
      <c r="AG661" s="1230"/>
      <c r="AH661" s="1230"/>
      <c r="AI661" s="1230"/>
    </row>
    <row r="662">
      <c r="A662" s="1240"/>
      <c r="B662" s="1241"/>
      <c r="C662" s="1230"/>
      <c r="D662" s="1230"/>
      <c r="E662" s="1230"/>
      <c r="F662" s="1230"/>
      <c r="G662" s="1230"/>
      <c r="H662" s="1230"/>
      <c r="I662" s="1230"/>
      <c r="J662" s="1230"/>
      <c r="K662" s="1230"/>
      <c r="L662" s="1230"/>
      <c r="M662" s="1230"/>
      <c r="N662" s="1230"/>
      <c r="O662" s="1230"/>
      <c r="P662" s="1230"/>
      <c r="Q662" s="1230"/>
      <c r="R662" s="1230"/>
      <c r="S662" s="1230"/>
      <c r="T662" s="1230"/>
      <c r="U662" s="1230"/>
      <c r="V662" s="1230"/>
      <c r="W662" s="1230"/>
      <c r="X662" s="1230"/>
      <c r="Y662" s="1230"/>
      <c r="Z662" s="1230"/>
      <c r="AA662" s="1230"/>
      <c r="AB662" s="1230"/>
      <c r="AC662" s="1230"/>
      <c r="AD662" s="1230"/>
      <c r="AE662" s="1230"/>
      <c r="AF662" s="1230"/>
      <c r="AG662" s="1230"/>
      <c r="AH662" s="1230"/>
      <c r="AI662" s="1230"/>
    </row>
    <row r="663">
      <c r="A663" s="1240"/>
      <c r="B663" s="1241"/>
      <c r="C663" s="1230"/>
      <c r="D663" s="1230"/>
      <c r="E663" s="1230"/>
      <c r="F663" s="1230"/>
      <c r="G663" s="1230"/>
      <c r="H663" s="1230"/>
      <c r="I663" s="1230"/>
      <c r="J663" s="1230"/>
      <c r="K663" s="1230"/>
      <c r="L663" s="1230"/>
      <c r="M663" s="1230"/>
      <c r="N663" s="1230"/>
      <c r="O663" s="1230"/>
      <c r="P663" s="1230"/>
      <c r="Q663" s="1230"/>
      <c r="R663" s="1230"/>
      <c r="S663" s="1230"/>
      <c r="T663" s="1230"/>
      <c r="U663" s="1230"/>
      <c r="V663" s="1230"/>
      <c r="W663" s="1230"/>
      <c r="X663" s="1230"/>
      <c r="Y663" s="1230"/>
      <c r="Z663" s="1230"/>
      <c r="AA663" s="1230"/>
      <c r="AB663" s="1230"/>
      <c r="AC663" s="1230"/>
      <c r="AD663" s="1230"/>
      <c r="AE663" s="1230"/>
      <c r="AF663" s="1230"/>
      <c r="AG663" s="1230"/>
      <c r="AH663" s="1230"/>
      <c r="AI663" s="1230"/>
    </row>
    <row r="664">
      <c r="A664" s="1240"/>
      <c r="B664" s="1241"/>
      <c r="C664" s="1230"/>
      <c r="D664" s="1230"/>
      <c r="E664" s="1230"/>
      <c r="F664" s="1230"/>
      <c r="G664" s="1230"/>
      <c r="H664" s="1230"/>
      <c r="I664" s="1230"/>
      <c r="J664" s="1230"/>
      <c r="K664" s="1230"/>
      <c r="L664" s="1230"/>
      <c r="M664" s="1230"/>
      <c r="N664" s="1230"/>
      <c r="O664" s="1230"/>
      <c r="P664" s="1230"/>
      <c r="Q664" s="1230"/>
      <c r="R664" s="1230"/>
      <c r="S664" s="1230"/>
      <c r="T664" s="1230"/>
      <c r="U664" s="1230"/>
      <c r="V664" s="1230"/>
      <c r="W664" s="1230"/>
      <c r="X664" s="1230"/>
      <c r="Y664" s="1230"/>
      <c r="Z664" s="1230"/>
      <c r="AA664" s="1230"/>
      <c r="AB664" s="1230"/>
      <c r="AC664" s="1230"/>
      <c r="AD664" s="1230"/>
      <c r="AE664" s="1230"/>
      <c r="AF664" s="1230"/>
      <c r="AG664" s="1230"/>
      <c r="AH664" s="1230"/>
      <c r="AI664" s="1230"/>
    </row>
    <row r="665">
      <c r="A665" s="1240"/>
      <c r="B665" s="1241"/>
      <c r="C665" s="1230"/>
      <c r="D665" s="1230"/>
      <c r="E665" s="1230"/>
      <c r="F665" s="1230"/>
      <c r="G665" s="1230"/>
      <c r="H665" s="1230"/>
      <c r="I665" s="1230"/>
      <c r="J665" s="1230"/>
      <c r="K665" s="1230"/>
      <c r="L665" s="1230"/>
      <c r="M665" s="1230"/>
      <c r="N665" s="1230"/>
      <c r="O665" s="1230"/>
      <c r="P665" s="1230"/>
      <c r="Q665" s="1230"/>
      <c r="R665" s="1230"/>
      <c r="S665" s="1230"/>
      <c r="T665" s="1230"/>
      <c r="U665" s="1230"/>
      <c r="V665" s="1230"/>
      <c r="W665" s="1230"/>
      <c r="X665" s="1230"/>
      <c r="Y665" s="1230"/>
      <c r="Z665" s="1230"/>
      <c r="AA665" s="1230"/>
      <c r="AB665" s="1230"/>
      <c r="AC665" s="1230"/>
      <c r="AD665" s="1230"/>
      <c r="AE665" s="1230"/>
      <c r="AF665" s="1230"/>
      <c r="AG665" s="1230"/>
      <c r="AH665" s="1230"/>
      <c r="AI665" s="1230"/>
    </row>
    <row r="666">
      <c r="A666" s="1240"/>
      <c r="B666" s="1241"/>
      <c r="C666" s="1230"/>
      <c r="D666" s="1230"/>
      <c r="E666" s="1230"/>
      <c r="F666" s="1230"/>
      <c r="G666" s="1230"/>
      <c r="H666" s="1230"/>
      <c r="I666" s="1230"/>
      <c r="J666" s="1230"/>
      <c r="K666" s="1230"/>
      <c r="L666" s="1230"/>
      <c r="M666" s="1230"/>
      <c r="N666" s="1230"/>
      <c r="O666" s="1230"/>
      <c r="P666" s="1230"/>
      <c r="Q666" s="1230"/>
      <c r="R666" s="1230"/>
      <c r="S666" s="1230"/>
      <c r="T666" s="1230"/>
      <c r="U666" s="1230"/>
      <c r="V666" s="1230"/>
      <c r="W666" s="1230"/>
      <c r="X666" s="1230"/>
      <c r="Y666" s="1230"/>
      <c r="Z666" s="1230"/>
      <c r="AA666" s="1230"/>
      <c r="AB666" s="1230"/>
      <c r="AC666" s="1230"/>
      <c r="AD666" s="1230"/>
      <c r="AE666" s="1230"/>
      <c r="AF666" s="1230"/>
      <c r="AG666" s="1230"/>
      <c r="AH666" s="1230"/>
      <c r="AI666" s="1230"/>
    </row>
    <row r="667">
      <c r="A667" s="1240"/>
      <c r="B667" s="1241"/>
      <c r="C667" s="1230"/>
      <c r="D667" s="1230"/>
      <c r="E667" s="1230"/>
      <c r="F667" s="1230"/>
      <c r="G667" s="1230"/>
      <c r="H667" s="1230"/>
      <c r="I667" s="1230"/>
      <c r="J667" s="1230"/>
      <c r="K667" s="1230"/>
      <c r="L667" s="1230"/>
      <c r="M667" s="1230"/>
      <c r="N667" s="1230"/>
      <c r="O667" s="1230"/>
      <c r="P667" s="1230"/>
      <c r="Q667" s="1230"/>
      <c r="R667" s="1230"/>
      <c r="S667" s="1230"/>
      <c r="T667" s="1230"/>
      <c r="U667" s="1230"/>
      <c r="V667" s="1230"/>
      <c r="W667" s="1230"/>
      <c r="X667" s="1230"/>
      <c r="Y667" s="1230"/>
      <c r="Z667" s="1230"/>
      <c r="AA667" s="1230"/>
      <c r="AB667" s="1230"/>
      <c r="AC667" s="1230"/>
      <c r="AD667" s="1230"/>
      <c r="AE667" s="1230"/>
      <c r="AF667" s="1230"/>
      <c r="AG667" s="1230"/>
      <c r="AH667" s="1230"/>
      <c r="AI667" s="1230"/>
    </row>
    <row r="668">
      <c r="A668" s="1240"/>
      <c r="B668" s="1241"/>
      <c r="C668" s="1230"/>
      <c r="D668" s="1230"/>
      <c r="E668" s="1230"/>
      <c r="F668" s="1230"/>
      <c r="G668" s="1230"/>
      <c r="H668" s="1230"/>
      <c r="I668" s="1230"/>
      <c r="J668" s="1230"/>
      <c r="K668" s="1230"/>
      <c r="L668" s="1230"/>
      <c r="M668" s="1230"/>
      <c r="N668" s="1230"/>
      <c r="O668" s="1230"/>
      <c r="P668" s="1230"/>
      <c r="Q668" s="1230"/>
      <c r="R668" s="1230"/>
      <c r="S668" s="1230"/>
      <c r="T668" s="1230"/>
      <c r="U668" s="1230"/>
      <c r="V668" s="1230"/>
      <c r="W668" s="1230"/>
      <c r="X668" s="1230"/>
      <c r="Y668" s="1230"/>
      <c r="Z668" s="1230"/>
      <c r="AA668" s="1230"/>
      <c r="AB668" s="1230"/>
      <c r="AC668" s="1230"/>
      <c r="AD668" s="1230"/>
      <c r="AE668" s="1230"/>
      <c r="AF668" s="1230"/>
      <c r="AG668" s="1230"/>
      <c r="AH668" s="1230"/>
      <c r="AI668" s="1230"/>
    </row>
    <row r="669">
      <c r="A669" s="1240"/>
      <c r="B669" s="1241"/>
      <c r="C669" s="1230"/>
      <c r="D669" s="1230"/>
      <c r="E669" s="1230"/>
      <c r="F669" s="1230"/>
      <c r="G669" s="1230"/>
      <c r="H669" s="1230"/>
      <c r="I669" s="1230"/>
      <c r="J669" s="1230"/>
      <c r="K669" s="1230"/>
      <c r="L669" s="1230"/>
      <c r="M669" s="1230"/>
      <c r="N669" s="1230"/>
      <c r="O669" s="1230"/>
      <c r="P669" s="1230"/>
      <c r="Q669" s="1230"/>
      <c r="R669" s="1230"/>
      <c r="S669" s="1230"/>
      <c r="T669" s="1230"/>
      <c r="U669" s="1230"/>
      <c r="V669" s="1230"/>
      <c r="W669" s="1230"/>
      <c r="X669" s="1230"/>
      <c r="Y669" s="1230"/>
      <c r="Z669" s="1230"/>
      <c r="AA669" s="1230"/>
      <c r="AB669" s="1230"/>
      <c r="AC669" s="1230"/>
      <c r="AD669" s="1230"/>
      <c r="AE669" s="1230"/>
      <c r="AF669" s="1230"/>
      <c r="AG669" s="1230"/>
      <c r="AH669" s="1230"/>
      <c r="AI669" s="1230"/>
    </row>
    <row r="670">
      <c r="A670" s="1240"/>
      <c r="B670" s="1241"/>
      <c r="C670" s="1230"/>
      <c r="D670" s="1230"/>
      <c r="E670" s="1230"/>
      <c r="F670" s="1230"/>
      <c r="G670" s="1230"/>
      <c r="H670" s="1230"/>
      <c r="I670" s="1230"/>
      <c r="J670" s="1230"/>
      <c r="K670" s="1230"/>
      <c r="L670" s="1230"/>
      <c r="M670" s="1230"/>
      <c r="N670" s="1230"/>
      <c r="O670" s="1230"/>
      <c r="P670" s="1230"/>
      <c r="Q670" s="1230"/>
      <c r="R670" s="1230"/>
      <c r="S670" s="1230"/>
      <c r="T670" s="1230"/>
      <c r="U670" s="1230"/>
      <c r="V670" s="1230"/>
      <c r="W670" s="1230"/>
      <c r="X670" s="1230"/>
      <c r="Y670" s="1230"/>
      <c r="Z670" s="1230"/>
      <c r="AA670" s="1230"/>
      <c r="AB670" s="1230"/>
      <c r="AC670" s="1230"/>
      <c r="AD670" s="1230"/>
      <c r="AE670" s="1230"/>
      <c r="AF670" s="1230"/>
      <c r="AG670" s="1230"/>
      <c r="AH670" s="1230"/>
      <c r="AI670" s="1230"/>
    </row>
    <row r="671">
      <c r="A671" s="1240"/>
      <c r="B671" s="1241"/>
      <c r="C671" s="1230"/>
      <c r="D671" s="1230"/>
      <c r="E671" s="1230"/>
      <c r="F671" s="1230"/>
      <c r="G671" s="1230"/>
      <c r="H671" s="1230"/>
      <c r="I671" s="1230"/>
      <c r="J671" s="1230"/>
      <c r="K671" s="1230"/>
      <c r="L671" s="1230"/>
      <c r="M671" s="1230"/>
      <c r="N671" s="1230"/>
      <c r="O671" s="1230"/>
      <c r="P671" s="1230"/>
      <c r="Q671" s="1230"/>
      <c r="R671" s="1230"/>
      <c r="S671" s="1230"/>
      <c r="T671" s="1230"/>
      <c r="U671" s="1230"/>
      <c r="V671" s="1230"/>
      <c r="W671" s="1230"/>
      <c r="X671" s="1230"/>
      <c r="Y671" s="1230"/>
      <c r="Z671" s="1230"/>
      <c r="AA671" s="1230"/>
      <c r="AB671" s="1230"/>
      <c r="AC671" s="1230"/>
      <c r="AD671" s="1230"/>
      <c r="AE671" s="1230"/>
      <c r="AF671" s="1230"/>
      <c r="AG671" s="1230"/>
      <c r="AH671" s="1230"/>
      <c r="AI671" s="1230"/>
    </row>
    <row r="672">
      <c r="A672" s="1240"/>
      <c r="B672" s="1241"/>
      <c r="C672" s="1230"/>
      <c r="D672" s="1230"/>
      <c r="E672" s="1230"/>
      <c r="F672" s="1230"/>
      <c r="G672" s="1230"/>
      <c r="H672" s="1230"/>
      <c r="I672" s="1230"/>
      <c r="J672" s="1230"/>
      <c r="K672" s="1230"/>
      <c r="L672" s="1230"/>
      <c r="M672" s="1230"/>
      <c r="N672" s="1230"/>
      <c r="O672" s="1230"/>
      <c r="P672" s="1230"/>
      <c r="Q672" s="1230"/>
      <c r="R672" s="1230"/>
      <c r="S672" s="1230"/>
      <c r="T672" s="1230"/>
      <c r="U672" s="1230"/>
      <c r="V672" s="1230"/>
      <c r="W672" s="1230"/>
      <c r="X672" s="1230"/>
      <c r="Y672" s="1230"/>
      <c r="Z672" s="1230"/>
      <c r="AA672" s="1230"/>
      <c r="AB672" s="1230"/>
      <c r="AC672" s="1230"/>
      <c r="AD672" s="1230"/>
      <c r="AE672" s="1230"/>
      <c r="AF672" s="1230"/>
      <c r="AG672" s="1230"/>
      <c r="AH672" s="1230"/>
      <c r="AI672" s="1230"/>
    </row>
    <row r="673">
      <c r="A673" s="1240"/>
      <c r="B673" s="1241"/>
      <c r="C673" s="1230"/>
      <c r="D673" s="1230"/>
      <c r="E673" s="1230"/>
      <c r="F673" s="1230"/>
      <c r="G673" s="1230"/>
      <c r="H673" s="1230"/>
      <c r="I673" s="1230"/>
      <c r="J673" s="1230"/>
      <c r="K673" s="1230"/>
      <c r="L673" s="1230"/>
      <c r="M673" s="1230"/>
      <c r="N673" s="1230"/>
      <c r="O673" s="1230"/>
      <c r="P673" s="1230"/>
      <c r="Q673" s="1230"/>
      <c r="R673" s="1230"/>
      <c r="S673" s="1230"/>
      <c r="T673" s="1230"/>
      <c r="U673" s="1230"/>
      <c r="V673" s="1230"/>
      <c r="W673" s="1230"/>
      <c r="X673" s="1230"/>
      <c r="Y673" s="1230"/>
      <c r="Z673" s="1230"/>
      <c r="AA673" s="1230"/>
      <c r="AB673" s="1230"/>
      <c r="AC673" s="1230"/>
      <c r="AD673" s="1230"/>
      <c r="AE673" s="1230"/>
      <c r="AF673" s="1230"/>
      <c r="AG673" s="1230"/>
      <c r="AH673" s="1230"/>
      <c r="AI673" s="1230"/>
    </row>
    <row r="674">
      <c r="A674" s="1240"/>
      <c r="B674" s="1241"/>
      <c r="C674" s="1230"/>
      <c r="D674" s="1230"/>
      <c r="E674" s="1230"/>
      <c r="F674" s="1230"/>
      <c r="G674" s="1230"/>
      <c r="H674" s="1230"/>
      <c r="I674" s="1230"/>
      <c r="J674" s="1230"/>
      <c r="K674" s="1230"/>
      <c r="L674" s="1230"/>
      <c r="M674" s="1230"/>
      <c r="N674" s="1230"/>
      <c r="O674" s="1230"/>
      <c r="P674" s="1230"/>
      <c r="Q674" s="1230"/>
      <c r="R674" s="1230"/>
      <c r="S674" s="1230"/>
      <c r="T674" s="1230"/>
      <c r="U674" s="1230"/>
      <c r="V674" s="1230"/>
      <c r="W674" s="1230"/>
      <c r="X674" s="1230"/>
      <c r="Y674" s="1230"/>
      <c r="Z674" s="1230"/>
      <c r="AA674" s="1230"/>
      <c r="AB674" s="1230"/>
      <c r="AC674" s="1230"/>
      <c r="AD674" s="1230"/>
      <c r="AE674" s="1230"/>
      <c r="AF674" s="1230"/>
      <c r="AG674" s="1230"/>
      <c r="AH674" s="1230"/>
      <c r="AI674" s="1230"/>
    </row>
    <row r="675">
      <c r="A675" s="1240"/>
      <c r="B675" s="1241"/>
      <c r="C675" s="1230"/>
      <c r="D675" s="1230"/>
      <c r="E675" s="1230"/>
      <c r="F675" s="1230"/>
      <c r="G675" s="1230"/>
      <c r="H675" s="1230"/>
      <c r="I675" s="1230"/>
      <c r="J675" s="1230"/>
      <c r="K675" s="1230"/>
      <c r="L675" s="1230"/>
      <c r="M675" s="1230"/>
      <c r="N675" s="1230"/>
      <c r="O675" s="1230"/>
      <c r="P675" s="1230"/>
      <c r="Q675" s="1230"/>
      <c r="R675" s="1230"/>
      <c r="S675" s="1230"/>
      <c r="T675" s="1230"/>
      <c r="U675" s="1230"/>
      <c r="V675" s="1230"/>
      <c r="W675" s="1230"/>
      <c r="X675" s="1230"/>
      <c r="Y675" s="1230"/>
      <c r="Z675" s="1230"/>
      <c r="AA675" s="1230"/>
      <c r="AB675" s="1230"/>
      <c r="AC675" s="1230"/>
      <c r="AD675" s="1230"/>
      <c r="AE675" s="1230"/>
      <c r="AF675" s="1230"/>
      <c r="AG675" s="1230"/>
      <c r="AH675" s="1230"/>
      <c r="AI675" s="1230"/>
    </row>
    <row r="676">
      <c r="A676" s="1240"/>
      <c r="B676" s="1241"/>
      <c r="C676" s="1230"/>
      <c r="D676" s="1230"/>
      <c r="E676" s="1230"/>
      <c r="F676" s="1230"/>
      <c r="G676" s="1230"/>
      <c r="H676" s="1230"/>
      <c r="I676" s="1230"/>
      <c r="J676" s="1230"/>
      <c r="K676" s="1230"/>
      <c r="L676" s="1230"/>
      <c r="M676" s="1230"/>
      <c r="N676" s="1230"/>
      <c r="O676" s="1230"/>
      <c r="P676" s="1230"/>
      <c r="Q676" s="1230"/>
      <c r="R676" s="1230"/>
      <c r="S676" s="1230"/>
      <c r="T676" s="1230"/>
      <c r="U676" s="1230"/>
      <c r="V676" s="1230"/>
      <c r="W676" s="1230"/>
      <c r="X676" s="1230"/>
      <c r="Y676" s="1230"/>
      <c r="Z676" s="1230"/>
      <c r="AA676" s="1230"/>
      <c r="AB676" s="1230"/>
      <c r="AC676" s="1230"/>
      <c r="AD676" s="1230"/>
      <c r="AE676" s="1230"/>
      <c r="AF676" s="1230"/>
      <c r="AG676" s="1230"/>
      <c r="AH676" s="1230"/>
      <c r="AI676" s="1230"/>
    </row>
    <row r="677">
      <c r="A677" s="1240"/>
      <c r="B677" s="1241"/>
      <c r="C677" s="1230"/>
      <c r="D677" s="1230"/>
      <c r="E677" s="1230"/>
      <c r="F677" s="1230"/>
      <c r="G677" s="1230"/>
      <c r="H677" s="1230"/>
      <c r="I677" s="1230"/>
      <c r="J677" s="1230"/>
      <c r="K677" s="1230"/>
      <c r="L677" s="1230"/>
      <c r="M677" s="1230"/>
      <c r="N677" s="1230"/>
      <c r="O677" s="1230"/>
      <c r="P677" s="1230"/>
      <c r="Q677" s="1230"/>
      <c r="R677" s="1230"/>
      <c r="S677" s="1230"/>
      <c r="T677" s="1230"/>
      <c r="U677" s="1230"/>
      <c r="V677" s="1230"/>
      <c r="W677" s="1230"/>
      <c r="X677" s="1230"/>
      <c r="Y677" s="1230"/>
      <c r="Z677" s="1230"/>
      <c r="AA677" s="1230"/>
      <c r="AB677" s="1230"/>
      <c r="AC677" s="1230"/>
      <c r="AD677" s="1230"/>
      <c r="AE677" s="1230"/>
      <c r="AF677" s="1230"/>
      <c r="AG677" s="1230"/>
      <c r="AH677" s="1230"/>
      <c r="AI677" s="1230"/>
    </row>
    <row r="678">
      <c r="A678" s="1240"/>
      <c r="B678" s="1241"/>
      <c r="C678" s="1230"/>
      <c r="D678" s="1230"/>
      <c r="E678" s="1230"/>
      <c r="F678" s="1230"/>
      <c r="G678" s="1230"/>
      <c r="H678" s="1230"/>
      <c r="I678" s="1230"/>
      <c r="J678" s="1230"/>
      <c r="K678" s="1230"/>
      <c r="L678" s="1230"/>
      <c r="M678" s="1230"/>
      <c r="N678" s="1230"/>
      <c r="O678" s="1230"/>
      <c r="P678" s="1230"/>
      <c r="Q678" s="1230"/>
      <c r="R678" s="1230"/>
      <c r="S678" s="1230"/>
      <c r="T678" s="1230"/>
      <c r="U678" s="1230"/>
      <c r="V678" s="1230"/>
      <c r="W678" s="1230"/>
      <c r="X678" s="1230"/>
      <c r="Y678" s="1230"/>
      <c r="Z678" s="1230"/>
      <c r="AA678" s="1230"/>
      <c r="AB678" s="1230"/>
      <c r="AC678" s="1230"/>
      <c r="AD678" s="1230"/>
      <c r="AE678" s="1230"/>
      <c r="AF678" s="1230"/>
      <c r="AG678" s="1230"/>
      <c r="AH678" s="1230"/>
      <c r="AI678" s="1230"/>
    </row>
    <row r="679">
      <c r="A679" s="1240"/>
      <c r="B679" s="1241"/>
      <c r="C679" s="1230"/>
      <c r="D679" s="1230"/>
      <c r="E679" s="1230"/>
      <c r="F679" s="1230"/>
      <c r="G679" s="1230"/>
      <c r="H679" s="1230"/>
      <c r="I679" s="1230"/>
      <c r="J679" s="1230"/>
      <c r="K679" s="1230"/>
      <c r="L679" s="1230"/>
      <c r="M679" s="1230"/>
      <c r="N679" s="1230"/>
      <c r="O679" s="1230"/>
      <c r="P679" s="1230"/>
      <c r="Q679" s="1230"/>
      <c r="R679" s="1230"/>
      <c r="S679" s="1230"/>
      <c r="T679" s="1230"/>
      <c r="U679" s="1230"/>
      <c r="V679" s="1230"/>
      <c r="W679" s="1230"/>
      <c r="X679" s="1230"/>
      <c r="Y679" s="1230"/>
      <c r="Z679" s="1230"/>
      <c r="AA679" s="1230"/>
      <c r="AB679" s="1230"/>
      <c r="AC679" s="1230"/>
      <c r="AD679" s="1230"/>
      <c r="AE679" s="1230"/>
      <c r="AF679" s="1230"/>
      <c r="AG679" s="1230"/>
      <c r="AH679" s="1230"/>
      <c r="AI679" s="1230"/>
    </row>
    <row r="680">
      <c r="A680" s="1240"/>
      <c r="B680" s="1241"/>
      <c r="C680" s="1230"/>
      <c r="D680" s="1230"/>
      <c r="E680" s="1230"/>
      <c r="F680" s="1230"/>
      <c r="G680" s="1230"/>
      <c r="H680" s="1230"/>
      <c r="I680" s="1230"/>
      <c r="J680" s="1230"/>
      <c r="K680" s="1230"/>
      <c r="L680" s="1230"/>
      <c r="M680" s="1230"/>
      <c r="N680" s="1230"/>
      <c r="O680" s="1230"/>
      <c r="P680" s="1230"/>
      <c r="Q680" s="1230"/>
      <c r="R680" s="1230"/>
      <c r="S680" s="1230"/>
      <c r="T680" s="1230"/>
      <c r="U680" s="1230"/>
      <c r="V680" s="1230"/>
      <c r="W680" s="1230"/>
      <c r="X680" s="1230"/>
      <c r="Y680" s="1230"/>
      <c r="Z680" s="1230"/>
      <c r="AA680" s="1230"/>
      <c r="AB680" s="1230"/>
      <c r="AC680" s="1230"/>
      <c r="AD680" s="1230"/>
      <c r="AE680" s="1230"/>
      <c r="AF680" s="1230"/>
      <c r="AG680" s="1230"/>
      <c r="AH680" s="1230"/>
      <c r="AI680" s="1230"/>
    </row>
    <row r="681">
      <c r="A681" s="1240"/>
      <c r="B681" s="1241"/>
      <c r="C681" s="1230"/>
      <c r="D681" s="1230"/>
      <c r="E681" s="1230"/>
      <c r="F681" s="1230"/>
      <c r="G681" s="1230"/>
      <c r="H681" s="1230"/>
      <c r="I681" s="1230"/>
      <c r="J681" s="1230"/>
      <c r="K681" s="1230"/>
      <c r="L681" s="1230"/>
      <c r="M681" s="1230"/>
      <c r="N681" s="1230"/>
      <c r="O681" s="1230"/>
      <c r="P681" s="1230"/>
      <c r="Q681" s="1230"/>
      <c r="R681" s="1230"/>
      <c r="S681" s="1230"/>
      <c r="T681" s="1230"/>
      <c r="U681" s="1230"/>
      <c r="V681" s="1230"/>
      <c r="W681" s="1230"/>
      <c r="X681" s="1230"/>
      <c r="Y681" s="1230"/>
      <c r="Z681" s="1230"/>
      <c r="AA681" s="1230"/>
      <c r="AB681" s="1230"/>
      <c r="AC681" s="1230"/>
      <c r="AD681" s="1230"/>
      <c r="AE681" s="1230"/>
      <c r="AF681" s="1230"/>
      <c r="AG681" s="1230"/>
      <c r="AH681" s="1230"/>
      <c r="AI681" s="1230"/>
    </row>
    <row r="682">
      <c r="A682" s="1240"/>
      <c r="B682" s="1241"/>
      <c r="C682" s="1230"/>
      <c r="D682" s="1230"/>
      <c r="E682" s="1230"/>
      <c r="F682" s="1230"/>
      <c r="G682" s="1230"/>
      <c r="H682" s="1230"/>
      <c r="I682" s="1230"/>
      <c r="J682" s="1230"/>
      <c r="K682" s="1230"/>
      <c r="L682" s="1230"/>
      <c r="M682" s="1230"/>
      <c r="N682" s="1230"/>
      <c r="O682" s="1230"/>
      <c r="P682" s="1230"/>
      <c r="Q682" s="1230"/>
      <c r="R682" s="1230"/>
      <c r="S682" s="1230"/>
      <c r="T682" s="1230"/>
      <c r="U682" s="1230"/>
      <c r="V682" s="1230"/>
      <c r="W682" s="1230"/>
      <c r="X682" s="1230"/>
      <c r="Y682" s="1230"/>
      <c r="Z682" s="1230"/>
      <c r="AA682" s="1230"/>
      <c r="AB682" s="1230"/>
      <c r="AC682" s="1230"/>
      <c r="AD682" s="1230"/>
      <c r="AE682" s="1230"/>
      <c r="AF682" s="1230"/>
      <c r="AG682" s="1230"/>
      <c r="AH682" s="1230"/>
      <c r="AI682" s="1230"/>
    </row>
    <row r="683">
      <c r="A683" s="1240"/>
      <c r="B683" s="1241"/>
      <c r="C683" s="1230"/>
      <c r="D683" s="1230"/>
      <c r="E683" s="1230"/>
      <c r="F683" s="1230"/>
      <c r="G683" s="1230"/>
      <c r="H683" s="1230"/>
      <c r="I683" s="1230"/>
      <c r="J683" s="1230"/>
      <c r="K683" s="1230"/>
      <c r="L683" s="1230"/>
      <c r="M683" s="1230"/>
      <c r="N683" s="1230"/>
      <c r="O683" s="1230"/>
      <c r="P683" s="1230"/>
      <c r="Q683" s="1230"/>
      <c r="R683" s="1230"/>
      <c r="S683" s="1230"/>
      <c r="T683" s="1230"/>
      <c r="U683" s="1230"/>
      <c r="V683" s="1230"/>
      <c r="W683" s="1230"/>
      <c r="X683" s="1230"/>
      <c r="Y683" s="1230"/>
      <c r="Z683" s="1230"/>
      <c r="AA683" s="1230"/>
      <c r="AB683" s="1230"/>
      <c r="AC683" s="1230"/>
      <c r="AD683" s="1230"/>
      <c r="AE683" s="1230"/>
      <c r="AF683" s="1230"/>
      <c r="AG683" s="1230"/>
      <c r="AH683" s="1230"/>
      <c r="AI683" s="1230"/>
    </row>
    <row r="684">
      <c r="A684" s="1240"/>
      <c r="B684" s="1241"/>
      <c r="C684" s="1230"/>
      <c r="D684" s="1230"/>
      <c r="E684" s="1230"/>
      <c r="F684" s="1230"/>
      <c r="G684" s="1230"/>
      <c r="H684" s="1230"/>
      <c r="I684" s="1230"/>
      <c r="J684" s="1230"/>
      <c r="K684" s="1230"/>
      <c r="L684" s="1230"/>
      <c r="M684" s="1230"/>
      <c r="N684" s="1230"/>
      <c r="O684" s="1230"/>
      <c r="P684" s="1230"/>
      <c r="Q684" s="1230"/>
      <c r="R684" s="1230"/>
      <c r="S684" s="1230"/>
      <c r="T684" s="1230"/>
      <c r="U684" s="1230"/>
      <c r="V684" s="1230"/>
      <c r="W684" s="1230"/>
      <c r="X684" s="1230"/>
      <c r="Y684" s="1230"/>
      <c r="Z684" s="1230"/>
      <c r="AA684" s="1230"/>
      <c r="AB684" s="1230"/>
      <c r="AC684" s="1230"/>
      <c r="AD684" s="1230"/>
      <c r="AE684" s="1230"/>
      <c r="AF684" s="1230"/>
      <c r="AG684" s="1230"/>
      <c r="AH684" s="1230"/>
      <c r="AI684" s="1230"/>
    </row>
    <row r="685">
      <c r="A685" s="1240"/>
      <c r="B685" s="1241"/>
      <c r="C685" s="1230"/>
      <c r="D685" s="1230"/>
      <c r="E685" s="1230"/>
      <c r="F685" s="1230"/>
      <c r="G685" s="1230"/>
      <c r="H685" s="1230"/>
      <c r="I685" s="1230"/>
      <c r="J685" s="1230"/>
      <c r="K685" s="1230"/>
      <c r="L685" s="1230"/>
      <c r="M685" s="1230"/>
      <c r="N685" s="1230"/>
      <c r="O685" s="1230"/>
      <c r="P685" s="1230"/>
      <c r="Q685" s="1230"/>
      <c r="R685" s="1230"/>
      <c r="S685" s="1230"/>
      <c r="T685" s="1230"/>
      <c r="U685" s="1230"/>
      <c r="V685" s="1230"/>
      <c r="W685" s="1230"/>
      <c r="X685" s="1230"/>
      <c r="Y685" s="1230"/>
      <c r="Z685" s="1230"/>
      <c r="AA685" s="1230"/>
      <c r="AB685" s="1230"/>
      <c r="AC685" s="1230"/>
      <c r="AD685" s="1230"/>
      <c r="AE685" s="1230"/>
      <c r="AF685" s="1230"/>
      <c r="AG685" s="1230"/>
      <c r="AH685" s="1230"/>
      <c r="AI685" s="1230"/>
    </row>
    <row r="686">
      <c r="A686" s="1240"/>
      <c r="B686" s="1241"/>
      <c r="C686" s="1230"/>
      <c r="D686" s="1230"/>
      <c r="E686" s="1230"/>
      <c r="F686" s="1230"/>
      <c r="G686" s="1230"/>
      <c r="H686" s="1230"/>
      <c r="I686" s="1230"/>
      <c r="J686" s="1230"/>
      <c r="K686" s="1230"/>
      <c r="L686" s="1230"/>
      <c r="M686" s="1230"/>
      <c r="N686" s="1230"/>
      <c r="O686" s="1230"/>
      <c r="P686" s="1230"/>
      <c r="Q686" s="1230"/>
      <c r="R686" s="1230"/>
      <c r="S686" s="1230"/>
      <c r="T686" s="1230"/>
      <c r="U686" s="1230"/>
      <c r="V686" s="1230"/>
      <c r="W686" s="1230"/>
      <c r="X686" s="1230"/>
      <c r="Y686" s="1230"/>
      <c r="Z686" s="1230"/>
      <c r="AA686" s="1230"/>
      <c r="AB686" s="1230"/>
      <c r="AC686" s="1230"/>
      <c r="AD686" s="1230"/>
      <c r="AE686" s="1230"/>
      <c r="AF686" s="1230"/>
      <c r="AG686" s="1230"/>
      <c r="AH686" s="1230"/>
      <c r="AI686" s="1230"/>
    </row>
    <row r="687">
      <c r="A687" s="1240"/>
      <c r="B687" s="1241"/>
      <c r="C687" s="1230"/>
      <c r="D687" s="1230"/>
      <c r="E687" s="1230"/>
      <c r="F687" s="1230"/>
      <c r="G687" s="1230"/>
      <c r="H687" s="1230"/>
      <c r="I687" s="1230"/>
      <c r="J687" s="1230"/>
      <c r="K687" s="1230"/>
      <c r="L687" s="1230"/>
      <c r="M687" s="1230"/>
      <c r="N687" s="1230"/>
      <c r="O687" s="1230"/>
      <c r="P687" s="1230"/>
      <c r="Q687" s="1230"/>
      <c r="R687" s="1230"/>
      <c r="S687" s="1230"/>
      <c r="T687" s="1230"/>
      <c r="U687" s="1230"/>
      <c r="V687" s="1230"/>
      <c r="W687" s="1230"/>
      <c r="X687" s="1230"/>
      <c r="Y687" s="1230"/>
      <c r="Z687" s="1230"/>
      <c r="AA687" s="1230"/>
      <c r="AB687" s="1230"/>
      <c r="AC687" s="1230"/>
      <c r="AD687" s="1230"/>
      <c r="AE687" s="1230"/>
      <c r="AF687" s="1230"/>
      <c r="AG687" s="1230"/>
      <c r="AH687" s="1230"/>
      <c r="AI687" s="1230"/>
    </row>
    <row r="688">
      <c r="A688" s="1240"/>
      <c r="B688" s="1241"/>
      <c r="C688" s="1230"/>
      <c r="D688" s="1230"/>
      <c r="E688" s="1230"/>
      <c r="F688" s="1230"/>
      <c r="G688" s="1230"/>
      <c r="H688" s="1230"/>
      <c r="I688" s="1230"/>
      <c r="J688" s="1230"/>
      <c r="K688" s="1230"/>
      <c r="L688" s="1230"/>
      <c r="M688" s="1230"/>
      <c r="N688" s="1230"/>
      <c r="O688" s="1230"/>
      <c r="P688" s="1230"/>
      <c r="Q688" s="1230"/>
      <c r="R688" s="1230"/>
      <c r="S688" s="1230"/>
      <c r="T688" s="1230"/>
      <c r="U688" s="1230"/>
      <c r="V688" s="1230"/>
      <c r="W688" s="1230"/>
      <c r="X688" s="1230"/>
      <c r="Y688" s="1230"/>
      <c r="Z688" s="1230"/>
      <c r="AA688" s="1230"/>
      <c r="AB688" s="1230"/>
      <c r="AC688" s="1230"/>
      <c r="AD688" s="1230"/>
      <c r="AE688" s="1230"/>
      <c r="AF688" s="1230"/>
      <c r="AG688" s="1230"/>
      <c r="AH688" s="1230"/>
      <c r="AI688" s="1230"/>
    </row>
    <row r="689">
      <c r="A689" s="1240"/>
      <c r="B689" s="1241"/>
      <c r="C689" s="1230"/>
      <c r="D689" s="1230"/>
      <c r="E689" s="1230"/>
      <c r="F689" s="1230"/>
      <c r="G689" s="1230"/>
      <c r="H689" s="1230"/>
      <c r="I689" s="1230"/>
      <c r="J689" s="1230"/>
      <c r="K689" s="1230"/>
      <c r="L689" s="1230"/>
      <c r="M689" s="1230"/>
      <c r="N689" s="1230"/>
      <c r="O689" s="1230"/>
      <c r="P689" s="1230"/>
      <c r="Q689" s="1230"/>
      <c r="R689" s="1230"/>
      <c r="S689" s="1230"/>
      <c r="T689" s="1230"/>
      <c r="U689" s="1230"/>
      <c r="V689" s="1230"/>
      <c r="W689" s="1230"/>
      <c r="X689" s="1230"/>
      <c r="Y689" s="1230"/>
      <c r="Z689" s="1230"/>
      <c r="AA689" s="1230"/>
      <c r="AB689" s="1230"/>
      <c r="AC689" s="1230"/>
      <c r="AD689" s="1230"/>
      <c r="AE689" s="1230"/>
      <c r="AF689" s="1230"/>
      <c r="AG689" s="1230"/>
      <c r="AH689" s="1230"/>
      <c r="AI689" s="1230"/>
    </row>
    <row r="690">
      <c r="A690" s="1240"/>
      <c r="B690" s="1241"/>
      <c r="C690" s="1230"/>
      <c r="D690" s="1230"/>
      <c r="E690" s="1230"/>
      <c r="F690" s="1230"/>
      <c r="G690" s="1230"/>
      <c r="H690" s="1230"/>
      <c r="I690" s="1230"/>
      <c r="J690" s="1230"/>
      <c r="K690" s="1230"/>
      <c r="L690" s="1230"/>
      <c r="M690" s="1230"/>
      <c r="N690" s="1230"/>
      <c r="O690" s="1230"/>
      <c r="P690" s="1230"/>
      <c r="Q690" s="1230"/>
      <c r="R690" s="1230"/>
      <c r="S690" s="1230"/>
      <c r="T690" s="1230"/>
      <c r="U690" s="1230"/>
      <c r="V690" s="1230"/>
      <c r="W690" s="1230"/>
      <c r="X690" s="1230"/>
      <c r="Y690" s="1230"/>
      <c r="Z690" s="1230"/>
      <c r="AA690" s="1230"/>
      <c r="AB690" s="1230"/>
      <c r="AC690" s="1230"/>
      <c r="AD690" s="1230"/>
      <c r="AE690" s="1230"/>
      <c r="AF690" s="1230"/>
      <c r="AG690" s="1230"/>
      <c r="AH690" s="1230"/>
      <c r="AI690" s="1230"/>
    </row>
    <row r="691">
      <c r="A691" s="1240"/>
      <c r="B691" s="1241"/>
      <c r="C691" s="1230"/>
      <c r="D691" s="1230"/>
      <c r="E691" s="1230"/>
      <c r="F691" s="1230"/>
      <c r="G691" s="1230"/>
      <c r="H691" s="1230"/>
      <c r="I691" s="1230"/>
      <c r="J691" s="1230"/>
      <c r="K691" s="1230"/>
      <c r="L691" s="1230"/>
      <c r="M691" s="1230"/>
      <c r="N691" s="1230"/>
      <c r="O691" s="1230"/>
      <c r="P691" s="1230"/>
      <c r="Q691" s="1230"/>
      <c r="R691" s="1230"/>
      <c r="S691" s="1230"/>
      <c r="T691" s="1230"/>
      <c r="U691" s="1230"/>
      <c r="V691" s="1230"/>
      <c r="W691" s="1230"/>
      <c r="X691" s="1230"/>
      <c r="Y691" s="1230"/>
      <c r="Z691" s="1230"/>
      <c r="AA691" s="1230"/>
      <c r="AB691" s="1230"/>
      <c r="AC691" s="1230"/>
      <c r="AD691" s="1230"/>
      <c r="AE691" s="1230"/>
      <c r="AF691" s="1230"/>
      <c r="AG691" s="1230"/>
      <c r="AH691" s="1230"/>
      <c r="AI691" s="1230"/>
    </row>
    <row r="692">
      <c r="A692" s="1240"/>
      <c r="B692" s="1241"/>
      <c r="C692" s="1230"/>
      <c r="D692" s="1230"/>
      <c r="E692" s="1230"/>
      <c r="F692" s="1230"/>
      <c r="G692" s="1230"/>
      <c r="H692" s="1230"/>
      <c r="I692" s="1230"/>
      <c r="J692" s="1230"/>
      <c r="K692" s="1230"/>
      <c r="L692" s="1230"/>
      <c r="M692" s="1230"/>
      <c r="N692" s="1230"/>
      <c r="O692" s="1230"/>
      <c r="P692" s="1230"/>
      <c r="Q692" s="1230"/>
      <c r="R692" s="1230"/>
      <c r="S692" s="1230"/>
      <c r="T692" s="1230"/>
      <c r="U692" s="1230"/>
      <c r="V692" s="1230"/>
      <c r="W692" s="1230"/>
      <c r="X692" s="1230"/>
      <c r="Y692" s="1230"/>
      <c r="Z692" s="1230"/>
      <c r="AA692" s="1230"/>
      <c r="AB692" s="1230"/>
      <c r="AC692" s="1230"/>
      <c r="AD692" s="1230"/>
      <c r="AE692" s="1230"/>
      <c r="AF692" s="1230"/>
      <c r="AG692" s="1230"/>
      <c r="AH692" s="1230"/>
      <c r="AI692" s="1230"/>
    </row>
    <row r="693">
      <c r="A693" s="1240"/>
      <c r="B693" s="1241"/>
      <c r="C693" s="1230"/>
      <c r="D693" s="1230"/>
      <c r="E693" s="1230"/>
      <c r="F693" s="1230"/>
      <c r="G693" s="1230"/>
      <c r="H693" s="1230"/>
      <c r="I693" s="1230"/>
      <c r="J693" s="1230"/>
      <c r="K693" s="1230"/>
      <c r="L693" s="1230"/>
      <c r="M693" s="1230"/>
      <c r="N693" s="1230"/>
      <c r="O693" s="1230"/>
      <c r="P693" s="1230"/>
      <c r="Q693" s="1230"/>
      <c r="R693" s="1230"/>
      <c r="S693" s="1230"/>
      <c r="T693" s="1230"/>
      <c r="U693" s="1230"/>
      <c r="V693" s="1230"/>
      <c r="W693" s="1230"/>
      <c r="X693" s="1230"/>
      <c r="Y693" s="1230"/>
      <c r="Z693" s="1230"/>
      <c r="AA693" s="1230"/>
      <c r="AB693" s="1230"/>
      <c r="AC693" s="1230"/>
      <c r="AD693" s="1230"/>
      <c r="AE693" s="1230"/>
      <c r="AF693" s="1230"/>
      <c r="AG693" s="1230"/>
      <c r="AH693" s="1230"/>
      <c r="AI693" s="1230"/>
    </row>
    <row r="694">
      <c r="A694" s="1240"/>
      <c r="B694" s="1241"/>
      <c r="C694" s="1230"/>
      <c r="D694" s="1230"/>
      <c r="E694" s="1230"/>
      <c r="F694" s="1230"/>
      <c r="G694" s="1230"/>
      <c r="H694" s="1230"/>
      <c r="I694" s="1230"/>
      <c r="J694" s="1230"/>
      <c r="K694" s="1230"/>
      <c r="L694" s="1230"/>
      <c r="M694" s="1230"/>
      <c r="N694" s="1230"/>
      <c r="O694" s="1230"/>
      <c r="P694" s="1230"/>
      <c r="Q694" s="1230"/>
      <c r="R694" s="1230"/>
      <c r="S694" s="1230"/>
      <c r="T694" s="1230"/>
      <c r="U694" s="1230"/>
      <c r="V694" s="1230"/>
      <c r="W694" s="1230"/>
      <c r="X694" s="1230"/>
      <c r="Y694" s="1230"/>
      <c r="Z694" s="1230"/>
      <c r="AA694" s="1230"/>
      <c r="AB694" s="1230"/>
      <c r="AC694" s="1230"/>
      <c r="AD694" s="1230"/>
      <c r="AE694" s="1230"/>
      <c r="AF694" s="1230"/>
      <c r="AG694" s="1230"/>
      <c r="AH694" s="1230"/>
      <c r="AI694" s="1230"/>
    </row>
    <row r="695">
      <c r="A695" s="1240"/>
      <c r="B695" s="1241"/>
      <c r="C695" s="1230"/>
      <c r="D695" s="1230"/>
      <c r="E695" s="1230"/>
      <c r="F695" s="1230"/>
      <c r="G695" s="1230"/>
      <c r="H695" s="1230"/>
      <c r="I695" s="1230"/>
      <c r="J695" s="1230"/>
      <c r="K695" s="1230"/>
      <c r="L695" s="1230"/>
      <c r="M695" s="1230"/>
      <c r="N695" s="1230"/>
      <c r="O695" s="1230"/>
      <c r="P695" s="1230"/>
      <c r="Q695" s="1230"/>
      <c r="R695" s="1230"/>
      <c r="S695" s="1230"/>
      <c r="T695" s="1230"/>
      <c r="U695" s="1230"/>
      <c r="V695" s="1230"/>
      <c r="W695" s="1230"/>
      <c r="X695" s="1230"/>
      <c r="Y695" s="1230"/>
      <c r="Z695" s="1230"/>
      <c r="AA695" s="1230"/>
      <c r="AB695" s="1230"/>
      <c r="AC695" s="1230"/>
      <c r="AD695" s="1230"/>
      <c r="AE695" s="1230"/>
      <c r="AF695" s="1230"/>
      <c r="AG695" s="1230"/>
      <c r="AH695" s="1230"/>
      <c r="AI695" s="1230"/>
    </row>
    <row r="696">
      <c r="A696" s="1240"/>
      <c r="B696" s="1241"/>
      <c r="C696" s="1230"/>
      <c r="D696" s="1230"/>
      <c r="E696" s="1230"/>
      <c r="F696" s="1230"/>
      <c r="G696" s="1230"/>
      <c r="H696" s="1230"/>
      <c r="I696" s="1230"/>
      <c r="J696" s="1230"/>
      <c r="K696" s="1230"/>
      <c r="L696" s="1230"/>
      <c r="M696" s="1230"/>
      <c r="N696" s="1230"/>
      <c r="O696" s="1230"/>
      <c r="P696" s="1230"/>
      <c r="Q696" s="1230"/>
      <c r="R696" s="1230"/>
      <c r="S696" s="1230"/>
      <c r="T696" s="1230"/>
      <c r="U696" s="1230"/>
      <c r="V696" s="1230"/>
      <c r="W696" s="1230"/>
      <c r="X696" s="1230"/>
      <c r="Y696" s="1230"/>
      <c r="Z696" s="1230"/>
      <c r="AA696" s="1230"/>
      <c r="AB696" s="1230"/>
      <c r="AC696" s="1230"/>
      <c r="AD696" s="1230"/>
      <c r="AE696" s="1230"/>
      <c r="AF696" s="1230"/>
      <c r="AG696" s="1230"/>
      <c r="AH696" s="1230"/>
      <c r="AI696" s="1230"/>
    </row>
    <row r="697">
      <c r="A697" s="1240"/>
      <c r="B697" s="1241"/>
      <c r="C697" s="1230"/>
      <c r="D697" s="1230"/>
      <c r="E697" s="1230"/>
      <c r="F697" s="1230"/>
      <c r="G697" s="1230"/>
      <c r="H697" s="1230"/>
      <c r="I697" s="1230"/>
      <c r="J697" s="1230"/>
      <c r="K697" s="1230"/>
      <c r="L697" s="1230"/>
      <c r="M697" s="1230"/>
      <c r="N697" s="1230"/>
      <c r="O697" s="1230"/>
      <c r="P697" s="1230"/>
      <c r="Q697" s="1230"/>
      <c r="R697" s="1230"/>
      <c r="S697" s="1230"/>
      <c r="T697" s="1230"/>
      <c r="U697" s="1230"/>
      <c r="V697" s="1230"/>
      <c r="W697" s="1230"/>
      <c r="X697" s="1230"/>
      <c r="Y697" s="1230"/>
      <c r="Z697" s="1230"/>
      <c r="AA697" s="1230"/>
      <c r="AB697" s="1230"/>
      <c r="AC697" s="1230"/>
      <c r="AD697" s="1230"/>
      <c r="AE697" s="1230"/>
      <c r="AF697" s="1230"/>
      <c r="AG697" s="1230"/>
      <c r="AH697" s="1230"/>
      <c r="AI697" s="1230"/>
    </row>
    <row r="698">
      <c r="A698" s="1240"/>
      <c r="B698" s="1241"/>
      <c r="C698" s="1230"/>
      <c r="D698" s="1230"/>
      <c r="E698" s="1230"/>
      <c r="F698" s="1230"/>
      <c r="G698" s="1230"/>
      <c r="H698" s="1230"/>
      <c r="I698" s="1230"/>
      <c r="J698" s="1230"/>
      <c r="K698" s="1230"/>
      <c r="L698" s="1230"/>
      <c r="M698" s="1230"/>
      <c r="N698" s="1230"/>
      <c r="O698" s="1230"/>
      <c r="P698" s="1230"/>
      <c r="Q698" s="1230"/>
      <c r="R698" s="1230"/>
      <c r="S698" s="1230"/>
      <c r="T698" s="1230"/>
      <c r="U698" s="1230"/>
      <c r="V698" s="1230"/>
      <c r="W698" s="1230"/>
      <c r="X698" s="1230"/>
      <c r="Y698" s="1230"/>
      <c r="Z698" s="1230"/>
      <c r="AA698" s="1230"/>
      <c r="AB698" s="1230"/>
      <c r="AC698" s="1230"/>
      <c r="AD698" s="1230"/>
      <c r="AE698" s="1230"/>
      <c r="AF698" s="1230"/>
      <c r="AG698" s="1230"/>
      <c r="AH698" s="1230"/>
      <c r="AI698" s="1230"/>
    </row>
    <row r="699">
      <c r="A699" s="1240"/>
      <c r="B699" s="1241"/>
      <c r="C699" s="1230"/>
      <c r="D699" s="1230"/>
      <c r="E699" s="1230"/>
      <c r="F699" s="1230"/>
      <c r="G699" s="1230"/>
      <c r="H699" s="1230"/>
      <c r="I699" s="1230"/>
      <c r="J699" s="1230"/>
      <c r="K699" s="1230"/>
      <c r="L699" s="1230"/>
      <c r="M699" s="1230"/>
      <c r="N699" s="1230"/>
      <c r="O699" s="1230"/>
      <c r="P699" s="1230"/>
      <c r="Q699" s="1230"/>
      <c r="R699" s="1230"/>
      <c r="S699" s="1230"/>
      <c r="T699" s="1230"/>
      <c r="U699" s="1230"/>
      <c r="V699" s="1230"/>
      <c r="W699" s="1230"/>
      <c r="X699" s="1230"/>
      <c r="Y699" s="1230"/>
      <c r="Z699" s="1230"/>
      <c r="AA699" s="1230"/>
      <c r="AB699" s="1230"/>
      <c r="AC699" s="1230"/>
      <c r="AD699" s="1230"/>
      <c r="AE699" s="1230"/>
      <c r="AF699" s="1230"/>
      <c r="AG699" s="1230"/>
      <c r="AH699" s="1230"/>
      <c r="AI699" s="1230"/>
    </row>
    <row r="700">
      <c r="A700" s="1240"/>
      <c r="B700" s="1241"/>
      <c r="C700" s="1230"/>
      <c r="D700" s="1230"/>
      <c r="E700" s="1230"/>
      <c r="F700" s="1230"/>
      <c r="G700" s="1230"/>
      <c r="H700" s="1230"/>
      <c r="I700" s="1230"/>
      <c r="J700" s="1230"/>
      <c r="K700" s="1230"/>
      <c r="L700" s="1230"/>
      <c r="M700" s="1230"/>
      <c r="N700" s="1230"/>
      <c r="O700" s="1230"/>
      <c r="P700" s="1230"/>
      <c r="Q700" s="1230"/>
      <c r="R700" s="1230"/>
      <c r="S700" s="1230"/>
      <c r="T700" s="1230"/>
      <c r="U700" s="1230"/>
      <c r="V700" s="1230"/>
      <c r="W700" s="1230"/>
      <c r="X700" s="1230"/>
      <c r="Y700" s="1230"/>
      <c r="Z700" s="1230"/>
      <c r="AA700" s="1230"/>
      <c r="AB700" s="1230"/>
      <c r="AC700" s="1230"/>
      <c r="AD700" s="1230"/>
      <c r="AE700" s="1230"/>
      <c r="AF700" s="1230"/>
      <c r="AG700" s="1230"/>
      <c r="AH700" s="1230"/>
      <c r="AI700" s="1230"/>
    </row>
    <row r="701">
      <c r="A701" s="1240"/>
      <c r="B701" s="1241"/>
      <c r="C701" s="1230"/>
      <c r="D701" s="1230"/>
      <c r="E701" s="1230"/>
      <c r="F701" s="1230"/>
      <c r="G701" s="1230"/>
      <c r="H701" s="1230"/>
      <c r="I701" s="1230"/>
      <c r="J701" s="1230"/>
      <c r="K701" s="1230"/>
      <c r="L701" s="1230"/>
      <c r="M701" s="1230"/>
      <c r="N701" s="1230"/>
      <c r="O701" s="1230"/>
      <c r="P701" s="1230"/>
      <c r="Q701" s="1230"/>
      <c r="R701" s="1230"/>
      <c r="S701" s="1230"/>
      <c r="T701" s="1230"/>
      <c r="U701" s="1230"/>
      <c r="V701" s="1230"/>
      <c r="W701" s="1230"/>
      <c r="X701" s="1230"/>
      <c r="Y701" s="1230"/>
      <c r="Z701" s="1230"/>
      <c r="AA701" s="1230"/>
      <c r="AB701" s="1230"/>
      <c r="AC701" s="1230"/>
      <c r="AD701" s="1230"/>
      <c r="AE701" s="1230"/>
      <c r="AF701" s="1230"/>
      <c r="AG701" s="1230"/>
      <c r="AH701" s="1230"/>
      <c r="AI701" s="1230"/>
    </row>
    <row r="702">
      <c r="A702" s="1240"/>
      <c r="B702" s="1241"/>
      <c r="C702" s="1230"/>
      <c r="D702" s="1230"/>
      <c r="E702" s="1230"/>
      <c r="F702" s="1230"/>
      <c r="G702" s="1230"/>
      <c r="H702" s="1230"/>
      <c r="I702" s="1230"/>
      <c r="J702" s="1230"/>
      <c r="K702" s="1230"/>
      <c r="L702" s="1230"/>
      <c r="M702" s="1230"/>
      <c r="N702" s="1230"/>
      <c r="O702" s="1230"/>
      <c r="P702" s="1230"/>
      <c r="Q702" s="1230"/>
      <c r="R702" s="1230"/>
      <c r="S702" s="1230"/>
      <c r="T702" s="1230"/>
      <c r="U702" s="1230"/>
      <c r="V702" s="1230"/>
      <c r="W702" s="1230"/>
      <c r="X702" s="1230"/>
      <c r="Y702" s="1230"/>
      <c r="Z702" s="1230"/>
      <c r="AA702" s="1230"/>
      <c r="AB702" s="1230"/>
      <c r="AC702" s="1230"/>
      <c r="AD702" s="1230"/>
      <c r="AE702" s="1230"/>
      <c r="AF702" s="1230"/>
      <c r="AG702" s="1230"/>
      <c r="AH702" s="1230"/>
      <c r="AI702" s="1230"/>
    </row>
    <row r="703">
      <c r="A703" s="1240"/>
      <c r="B703" s="1241"/>
      <c r="C703" s="1230"/>
      <c r="D703" s="1230"/>
      <c r="E703" s="1230"/>
      <c r="F703" s="1230"/>
      <c r="G703" s="1230"/>
      <c r="H703" s="1230"/>
      <c r="I703" s="1230"/>
      <c r="J703" s="1230"/>
      <c r="K703" s="1230"/>
      <c r="L703" s="1230"/>
      <c r="M703" s="1230"/>
      <c r="N703" s="1230"/>
      <c r="O703" s="1230"/>
      <c r="P703" s="1230"/>
      <c r="Q703" s="1230"/>
      <c r="R703" s="1230"/>
      <c r="S703" s="1230"/>
      <c r="T703" s="1230"/>
      <c r="U703" s="1230"/>
      <c r="V703" s="1230"/>
      <c r="W703" s="1230"/>
      <c r="X703" s="1230"/>
      <c r="Y703" s="1230"/>
      <c r="Z703" s="1230"/>
      <c r="AA703" s="1230"/>
      <c r="AB703" s="1230"/>
      <c r="AC703" s="1230"/>
      <c r="AD703" s="1230"/>
      <c r="AE703" s="1230"/>
      <c r="AF703" s="1230"/>
      <c r="AG703" s="1230"/>
      <c r="AH703" s="1230"/>
      <c r="AI703" s="1230"/>
    </row>
    <row r="704">
      <c r="A704" s="1240"/>
      <c r="B704" s="1241"/>
      <c r="C704" s="1230"/>
      <c r="D704" s="1230"/>
      <c r="E704" s="1230"/>
      <c r="F704" s="1230"/>
      <c r="G704" s="1230"/>
      <c r="H704" s="1230"/>
      <c r="I704" s="1230"/>
      <c r="J704" s="1230"/>
      <c r="K704" s="1230"/>
      <c r="L704" s="1230"/>
      <c r="M704" s="1230"/>
      <c r="N704" s="1230"/>
      <c r="O704" s="1230"/>
      <c r="P704" s="1230"/>
      <c r="Q704" s="1230"/>
      <c r="R704" s="1230"/>
      <c r="S704" s="1230"/>
      <c r="T704" s="1230"/>
      <c r="U704" s="1230"/>
      <c r="V704" s="1230"/>
      <c r="W704" s="1230"/>
      <c r="X704" s="1230"/>
      <c r="Y704" s="1230"/>
      <c r="Z704" s="1230"/>
      <c r="AA704" s="1230"/>
      <c r="AB704" s="1230"/>
      <c r="AC704" s="1230"/>
      <c r="AD704" s="1230"/>
      <c r="AE704" s="1230"/>
      <c r="AF704" s="1230"/>
      <c r="AG704" s="1230"/>
      <c r="AH704" s="1230"/>
      <c r="AI704" s="1230"/>
    </row>
    <row r="705">
      <c r="A705" s="1240"/>
      <c r="B705" s="1241"/>
      <c r="C705" s="1230"/>
      <c r="D705" s="1230"/>
      <c r="E705" s="1230"/>
      <c r="F705" s="1230"/>
      <c r="G705" s="1230"/>
      <c r="H705" s="1230"/>
      <c r="I705" s="1230"/>
      <c r="J705" s="1230"/>
      <c r="K705" s="1230"/>
      <c r="L705" s="1230"/>
      <c r="M705" s="1230"/>
      <c r="N705" s="1230"/>
      <c r="O705" s="1230"/>
      <c r="P705" s="1230"/>
      <c r="Q705" s="1230"/>
      <c r="R705" s="1230"/>
      <c r="S705" s="1230"/>
      <c r="T705" s="1230"/>
      <c r="U705" s="1230"/>
      <c r="V705" s="1230"/>
      <c r="W705" s="1230"/>
      <c r="X705" s="1230"/>
      <c r="Y705" s="1230"/>
      <c r="Z705" s="1230"/>
      <c r="AA705" s="1230"/>
      <c r="AB705" s="1230"/>
      <c r="AC705" s="1230"/>
      <c r="AD705" s="1230"/>
      <c r="AE705" s="1230"/>
      <c r="AF705" s="1230"/>
      <c r="AG705" s="1230"/>
      <c r="AH705" s="1230"/>
      <c r="AI705" s="1230"/>
    </row>
    <row r="706">
      <c r="A706" s="1240"/>
      <c r="B706" s="1241"/>
      <c r="C706" s="1230"/>
      <c r="D706" s="1230"/>
      <c r="E706" s="1230"/>
      <c r="F706" s="1230"/>
      <c r="G706" s="1230"/>
      <c r="H706" s="1230"/>
      <c r="I706" s="1230"/>
      <c r="J706" s="1230"/>
      <c r="K706" s="1230"/>
      <c r="L706" s="1230"/>
      <c r="M706" s="1230"/>
      <c r="N706" s="1230"/>
      <c r="O706" s="1230"/>
      <c r="P706" s="1230"/>
      <c r="Q706" s="1230"/>
      <c r="R706" s="1230"/>
      <c r="S706" s="1230"/>
      <c r="T706" s="1230"/>
      <c r="U706" s="1230"/>
      <c r="V706" s="1230"/>
      <c r="W706" s="1230"/>
      <c r="X706" s="1230"/>
      <c r="Y706" s="1230"/>
      <c r="Z706" s="1230"/>
      <c r="AA706" s="1230"/>
      <c r="AB706" s="1230"/>
      <c r="AC706" s="1230"/>
      <c r="AD706" s="1230"/>
      <c r="AE706" s="1230"/>
      <c r="AF706" s="1230"/>
      <c r="AG706" s="1230"/>
      <c r="AH706" s="1230"/>
      <c r="AI706" s="1230"/>
    </row>
    <row r="707">
      <c r="A707" s="1240"/>
      <c r="B707" s="1241"/>
      <c r="C707" s="1230"/>
      <c r="D707" s="1230"/>
      <c r="E707" s="1230"/>
      <c r="F707" s="1230"/>
      <c r="G707" s="1230"/>
      <c r="H707" s="1230"/>
      <c r="I707" s="1230"/>
      <c r="J707" s="1230"/>
      <c r="K707" s="1230"/>
      <c r="L707" s="1230"/>
      <c r="M707" s="1230"/>
      <c r="N707" s="1230"/>
      <c r="O707" s="1230"/>
      <c r="P707" s="1230"/>
      <c r="Q707" s="1230"/>
      <c r="R707" s="1230"/>
      <c r="S707" s="1230"/>
      <c r="T707" s="1230"/>
      <c r="U707" s="1230"/>
      <c r="V707" s="1230"/>
      <c r="W707" s="1230"/>
      <c r="X707" s="1230"/>
      <c r="Y707" s="1230"/>
      <c r="Z707" s="1230"/>
      <c r="AA707" s="1230"/>
      <c r="AB707" s="1230"/>
      <c r="AC707" s="1230"/>
      <c r="AD707" s="1230"/>
      <c r="AE707" s="1230"/>
      <c r="AF707" s="1230"/>
      <c r="AG707" s="1230"/>
      <c r="AH707" s="1230"/>
      <c r="AI707" s="1230"/>
    </row>
    <row r="708">
      <c r="A708" s="1240"/>
      <c r="B708" s="1241"/>
      <c r="C708" s="1230"/>
      <c r="D708" s="1230"/>
      <c r="E708" s="1230"/>
      <c r="F708" s="1230"/>
      <c r="G708" s="1230"/>
      <c r="H708" s="1230"/>
      <c r="I708" s="1230"/>
      <c r="J708" s="1230"/>
      <c r="K708" s="1230"/>
      <c r="L708" s="1230"/>
      <c r="M708" s="1230"/>
      <c r="N708" s="1230"/>
      <c r="O708" s="1230"/>
      <c r="P708" s="1230"/>
      <c r="Q708" s="1230"/>
      <c r="R708" s="1230"/>
      <c r="S708" s="1230"/>
      <c r="T708" s="1230"/>
      <c r="U708" s="1230"/>
      <c r="V708" s="1230"/>
      <c r="W708" s="1230"/>
      <c r="X708" s="1230"/>
      <c r="Y708" s="1230"/>
      <c r="Z708" s="1230"/>
      <c r="AA708" s="1230"/>
      <c r="AB708" s="1230"/>
      <c r="AC708" s="1230"/>
      <c r="AD708" s="1230"/>
      <c r="AE708" s="1230"/>
      <c r="AF708" s="1230"/>
      <c r="AG708" s="1230"/>
      <c r="AH708" s="1230"/>
      <c r="AI708" s="1230"/>
    </row>
    <row r="709">
      <c r="A709" s="1240"/>
      <c r="B709" s="1241"/>
      <c r="C709" s="1230"/>
      <c r="D709" s="1230"/>
      <c r="E709" s="1230"/>
      <c r="F709" s="1230"/>
      <c r="G709" s="1230"/>
      <c r="H709" s="1230"/>
      <c r="I709" s="1230"/>
      <c r="J709" s="1230"/>
      <c r="K709" s="1230"/>
      <c r="L709" s="1230"/>
      <c r="M709" s="1230"/>
      <c r="N709" s="1230"/>
      <c r="O709" s="1230"/>
      <c r="P709" s="1230"/>
      <c r="Q709" s="1230"/>
      <c r="R709" s="1230"/>
      <c r="S709" s="1230"/>
      <c r="T709" s="1230"/>
      <c r="U709" s="1230"/>
      <c r="V709" s="1230"/>
      <c r="W709" s="1230"/>
      <c r="X709" s="1230"/>
      <c r="Y709" s="1230"/>
      <c r="Z709" s="1230"/>
      <c r="AA709" s="1230"/>
      <c r="AB709" s="1230"/>
      <c r="AC709" s="1230"/>
      <c r="AD709" s="1230"/>
      <c r="AE709" s="1230"/>
      <c r="AF709" s="1230"/>
      <c r="AG709" s="1230"/>
      <c r="AH709" s="1230"/>
      <c r="AI709" s="1230"/>
    </row>
    <row r="710">
      <c r="A710" s="1240"/>
      <c r="B710" s="1241"/>
      <c r="C710" s="1230"/>
      <c r="D710" s="1230"/>
      <c r="E710" s="1230"/>
      <c r="F710" s="1230"/>
      <c r="G710" s="1230"/>
      <c r="H710" s="1230"/>
      <c r="I710" s="1230"/>
      <c r="J710" s="1230"/>
      <c r="K710" s="1230"/>
      <c r="L710" s="1230"/>
      <c r="M710" s="1230"/>
      <c r="N710" s="1230"/>
      <c r="O710" s="1230"/>
      <c r="P710" s="1230"/>
      <c r="Q710" s="1230"/>
      <c r="R710" s="1230"/>
      <c r="S710" s="1230"/>
      <c r="T710" s="1230"/>
      <c r="U710" s="1230"/>
      <c r="V710" s="1230"/>
      <c r="W710" s="1230"/>
      <c r="X710" s="1230"/>
      <c r="Y710" s="1230"/>
      <c r="Z710" s="1230"/>
      <c r="AA710" s="1230"/>
      <c r="AB710" s="1230"/>
      <c r="AC710" s="1230"/>
      <c r="AD710" s="1230"/>
      <c r="AE710" s="1230"/>
      <c r="AF710" s="1230"/>
      <c r="AG710" s="1230"/>
      <c r="AH710" s="1230"/>
      <c r="AI710" s="1230"/>
    </row>
    <row r="711">
      <c r="A711" s="1240"/>
      <c r="B711" s="1241"/>
      <c r="C711" s="1230"/>
      <c r="D711" s="1230"/>
      <c r="E711" s="1230"/>
      <c r="F711" s="1230"/>
      <c r="G711" s="1230"/>
      <c r="H711" s="1230"/>
      <c r="I711" s="1230"/>
      <c r="J711" s="1230"/>
      <c r="K711" s="1230"/>
      <c r="L711" s="1230"/>
      <c r="M711" s="1230"/>
      <c r="N711" s="1230"/>
      <c r="O711" s="1230"/>
      <c r="P711" s="1230"/>
      <c r="Q711" s="1230"/>
      <c r="R711" s="1230"/>
      <c r="S711" s="1230"/>
      <c r="T711" s="1230"/>
      <c r="U711" s="1230"/>
      <c r="V711" s="1230"/>
      <c r="W711" s="1230"/>
      <c r="X711" s="1230"/>
      <c r="Y711" s="1230"/>
      <c r="Z711" s="1230"/>
      <c r="AA711" s="1230"/>
      <c r="AB711" s="1230"/>
      <c r="AC711" s="1230"/>
      <c r="AD711" s="1230"/>
      <c r="AE711" s="1230"/>
      <c r="AF711" s="1230"/>
      <c r="AG711" s="1230"/>
      <c r="AH711" s="1230"/>
      <c r="AI711" s="1230"/>
    </row>
    <row r="712">
      <c r="A712" s="1240"/>
      <c r="B712" s="1241"/>
      <c r="C712" s="1230"/>
      <c r="D712" s="1230"/>
      <c r="E712" s="1230"/>
      <c r="F712" s="1230"/>
      <c r="G712" s="1230"/>
      <c r="H712" s="1230"/>
      <c r="I712" s="1230"/>
      <c r="J712" s="1230"/>
      <c r="K712" s="1230"/>
      <c r="L712" s="1230"/>
      <c r="M712" s="1230"/>
      <c r="N712" s="1230"/>
      <c r="O712" s="1230"/>
      <c r="P712" s="1230"/>
      <c r="Q712" s="1230"/>
      <c r="R712" s="1230"/>
      <c r="S712" s="1230"/>
      <c r="T712" s="1230"/>
      <c r="U712" s="1230"/>
      <c r="V712" s="1230"/>
      <c r="W712" s="1230"/>
      <c r="X712" s="1230"/>
      <c r="Y712" s="1230"/>
      <c r="Z712" s="1230"/>
      <c r="AA712" s="1230"/>
      <c r="AB712" s="1230"/>
      <c r="AC712" s="1230"/>
      <c r="AD712" s="1230"/>
      <c r="AE712" s="1230"/>
      <c r="AF712" s="1230"/>
      <c r="AG712" s="1230"/>
      <c r="AH712" s="1230"/>
      <c r="AI712" s="1230"/>
    </row>
    <row r="713">
      <c r="A713" s="1240"/>
      <c r="B713" s="1241"/>
      <c r="C713" s="1230"/>
      <c r="D713" s="1230"/>
      <c r="E713" s="1230"/>
      <c r="F713" s="1230"/>
      <c r="G713" s="1230"/>
      <c r="H713" s="1230"/>
      <c r="I713" s="1230"/>
      <c r="J713" s="1230"/>
      <c r="K713" s="1230"/>
      <c r="L713" s="1230"/>
      <c r="M713" s="1230"/>
      <c r="N713" s="1230"/>
      <c r="O713" s="1230"/>
      <c r="P713" s="1230"/>
      <c r="Q713" s="1230"/>
      <c r="R713" s="1230"/>
      <c r="S713" s="1230"/>
      <c r="T713" s="1230"/>
      <c r="U713" s="1230"/>
      <c r="V713" s="1230"/>
      <c r="W713" s="1230"/>
      <c r="X713" s="1230"/>
      <c r="Y713" s="1230"/>
      <c r="Z713" s="1230"/>
      <c r="AA713" s="1230"/>
      <c r="AB713" s="1230"/>
      <c r="AC713" s="1230"/>
      <c r="AD713" s="1230"/>
      <c r="AE713" s="1230"/>
      <c r="AF713" s="1230"/>
      <c r="AG713" s="1230"/>
      <c r="AH713" s="1230"/>
      <c r="AI713" s="1230"/>
    </row>
    <row r="714">
      <c r="A714" s="1240"/>
      <c r="B714" s="1241"/>
      <c r="C714" s="1230"/>
      <c r="D714" s="1230"/>
      <c r="E714" s="1230"/>
      <c r="F714" s="1230"/>
      <c r="G714" s="1230"/>
      <c r="H714" s="1230"/>
      <c r="I714" s="1230"/>
      <c r="J714" s="1230"/>
      <c r="K714" s="1230"/>
      <c r="L714" s="1230"/>
      <c r="M714" s="1230"/>
      <c r="N714" s="1230"/>
      <c r="O714" s="1230"/>
      <c r="P714" s="1230"/>
      <c r="Q714" s="1230"/>
      <c r="R714" s="1230"/>
      <c r="S714" s="1230"/>
      <c r="T714" s="1230"/>
      <c r="U714" s="1230"/>
      <c r="V714" s="1230"/>
      <c r="W714" s="1230"/>
      <c r="X714" s="1230"/>
      <c r="Y714" s="1230"/>
      <c r="Z714" s="1230"/>
      <c r="AA714" s="1230"/>
      <c r="AB714" s="1230"/>
      <c r="AC714" s="1230"/>
      <c r="AD714" s="1230"/>
      <c r="AE714" s="1230"/>
      <c r="AF714" s="1230"/>
      <c r="AG714" s="1230"/>
      <c r="AH714" s="1230"/>
      <c r="AI714" s="1230"/>
    </row>
    <row r="715">
      <c r="A715" s="1240"/>
      <c r="B715" s="1241"/>
      <c r="C715" s="1230"/>
      <c r="D715" s="1230"/>
      <c r="E715" s="1230"/>
      <c r="F715" s="1230"/>
      <c r="G715" s="1230"/>
      <c r="H715" s="1230"/>
      <c r="I715" s="1230"/>
      <c r="J715" s="1230"/>
      <c r="K715" s="1230"/>
      <c r="L715" s="1230"/>
      <c r="M715" s="1230"/>
      <c r="N715" s="1230"/>
      <c r="O715" s="1230"/>
      <c r="P715" s="1230"/>
      <c r="Q715" s="1230"/>
      <c r="R715" s="1230"/>
      <c r="S715" s="1230"/>
      <c r="T715" s="1230"/>
      <c r="U715" s="1230"/>
      <c r="V715" s="1230"/>
      <c r="W715" s="1230"/>
      <c r="X715" s="1230"/>
      <c r="Y715" s="1230"/>
      <c r="Z715" s="1230"/>
      <c r="AA715" s="1230"/>
      <c r="AB715" s="1230"/>
      <c r="AC715" s="1230"/>
      <c r="AD715" s="1230"/>
      <c r="AE715" s="1230"/>
      <c r="AF715" s="1230"/>
      <c r="AG715" s="1230"/>
      <c r="AH715" s="1230"/>
      <c r="AI715" s="1230"/>
    </row>
    <row r="716">
      <c r="A716" s="1240"/>
      <c r="B716" s="1241"/>
      <c r="C716" s="1230"/>
      <c r="D716" s="1230"/>
      <c r="E716" s="1230"/>
      <c r="F716" s="1230"/>
      <c r="G716" s="1230"/>
      <c r="H716" s="1230"/>
      <c r="I716" s="1230"/>
      <c r="J716" s="1230"/>
      <c r="K716" s="1230"/>
      <c r="L716" s="1230"/>
      <c r="M716" s="1230"/>
      <c r="N716" s="1230"/>
      <c r="O716" s="1230"/>
      <c r="P716" s="1230"/>
      <c r="Q716" s="1230"/>
      <c r="R716" s="1230"/>
      <c r="S716" s="1230"/>
      <c r="T716" s="1230"/>
      <c r="U716" s="1230"/>
      <c r="V716" s="1230"/>
      <c r="W716" s="1230"/>
      <c r="X716" s="1230"/>
      <c r="Y716" s="1230"/>
      <c r="Z716" s="1230"/>
      <c r="AA716" s="1230"/>
      <c r="AB716" s="1230"/>
      <c r="AC716" s="1230"/>
      <c r="AD716" s="1230"/>
      <c r="AE716" s="1230"/>
      <c r="AF716" s="1230"/>
      <c r="AG716" s="1230"/>
      <c r="AH716" s="1230"/>
      <c r="AI716" s="1230"/>
    </row>
    <row r="717">
      <c r="A717" s="1240"/>
      <c r="B717" s="1241"/>
      <c r="C717" s="1230"/>
      <c r="D717" s="1230"/>
      <c r="E717" s="1230"/>
      <c r="F717" s="1230"/>
      <c r="G717" s="1230"/>
      <c r="H717" s="1230"/>
      <c r="I717" s="1230"/>
      <c r="J717" s="1230"/>
      <c r="K717" s="1230"/>
      <c r="L717" s="1230"/>
      <c r="M717" s="1230"/>
      <c r="N717" s="1230"/>
      <c r="O717" s="1230"/>
      <c r="P717" s="1230"/>
      <c r="Q717" s="1230"/>
      <c r="R717" s="1230"/>
      <c r="S717" s="1230"/>
      <c r="T717" s="1230"/>
      <c r="U717" s="1230"/>
      <c r="V717" s="1230"/>
      <c r="W717" s="1230"/>
      <c r="X717" s="1230"/>
      <c r="Y717" s="1230"/>
      <c r="Z717" s="1230"/>
      <c r="AA717" s="1230"/>
      <c r="AB717" s="1230"/>
      <c r="AC717" s="1230"/>
      <c r="AD717" s="1230"/>
      <c r="AE717" s="1230"/>
      <c r="AF717" s="1230"/>
      <c r="AG717" s="1230"/>
      <c r="AH717" s="1230"/>
      <c r="AI717" s="1230"/>
    </row>
    <row r="718">
      <c r="A718" s="1240"/>
      <c r="B718" s="1241"/>
      <c r="C718" s="1230"/>
      <c r="D718" s="1230"/>
      <c r="E718" s="1230"/>
      <c r="F718" s="1230"/>
      <c r="G718" s="1230"/>
      <c r="H718" s="1230"/>
      <c r="I718" s="1230"/>
      <c r="J718" s="1230"/>
      <c r="K718" s="1230"/>
      <c r="L718" s="1230"/>
      <c r="M718" s="1230"/>
      <c r="N718" s="1230"/>
      <c r="O718" s="1230"/>
      <c r="P718" s="1230"/>
      <c r="Q718" s="1230"/>
      <c r="R718" s="1230"/>
      <c r="S718" s="1230"/>
      <c r="T718" s="1230"/>
      <c r="U718" s="1230"/>
      <c r="V718" s="1230"/>
      <c r="W718" s="1230"/>
      <c r="X718" s="1230"/>
      <c r="Y718" s="1230"/>
      <c r="Z718" s="1230"/>
      <c r="AA718" s="1230"/>
      <c r="AB718" s="1230"/>
      <c r="AC718" s="1230"/>
      <c r="AD718" s="1230"/>
      <c r="AE718" s="1230"/>
      <c r="AF718" s="1230"/>
      <c r="AG718" s="1230"/>
      <c r="AH718" s="1230"/>
      <c r="AI718" s="1230"/>
    </row>
    <row r="719">
      <c r="A719" s="1240"/>
      <c r="B719" s="1241"/>
      <c r="C719" s="1230"/>
      <c r="D719" s="1230"/>
      <c r="E719" s="1230"/>
      <c r="F719" s="1230"/>
      <c r="G719" s="1230"/>
      <c r="H719" s="1230"/>
      <c r="I719" s="1230"/>
      <c r="J719" s="1230"/>
      <c r="K719" s="1230"/>
      <c r="L719" s="1230"/>
      <c r="M719" s="1230"/>
      <c r="N719" s="1230"/>
      <c r="O719" s="1230"/>
      <c r="P719" s="1230"/>
      <c r="Q719" s="1230"/>
      <c r="R719" s="1230"/>
      <c r="S719" s="1230"/>
      <c r="T719" s="1230"/>
      <c r="U719" s="1230"/>
      <c r="V719" s="1230"/>
      <c r="W719" s="1230"/>
      <c r="X719" s="1230"/>
      <c r="Y719" s="1230"/>
      <c r="Z719" s="1230"/>
      <c r="AA719" s="1230"/>
      <c r="AB719" s="1230"/>
      <c r="AC719" s="1230"/>
      <c r="AD719" s="1230"/>
      <c r="AE719" s="1230"/>
      <c r="AF719" s="1230"/>
      <c r="AG719" s="1230"/>
      <c r="AH719" s="1230"/>
      <c r="AI719" s="1230"/>
    </row>
    <row r="720">
      <c r="A720" s="1240"/>
      <c r="B720" s="1241"/>
      <c r="C720" s="1230"/>
      <c r="D720" s="1230"/>
      <c r="E720" s="1230"/>
      <c r="F720" s="1230"/>
      <c r="G720" s="1230"/>
      <c r="H720" s="1230"/>
      <c r="I720" s="1230"/>
      <c r="J720" s="1230"/>
      <c r="K720" s="1230"/>
      <c r="L720" s="1230"/>
      <c r="M720" s="1230"/>
      <c r="N720" s="1230"/>
      <c r="O720" s="1230"/>
      <c r="P720" s="1230"/>
      <c r="Q720" s="1230"/>
      <c r="R720" s="1230"/>
      <c r="S720" s="1230"/>
      <c r="T720" s="1230"/>
      <c r="U720" s="1230"/>
      <c r="V720" s="1230"/>
      <c r="W720" s="1230"/>
      <c r="X720" s="1230"/>
      <c r="Y720" s="1230"/>
      <c r="Z720" s="1230"/>
      <c r="AA720" s="1230"/>
      <c r="AB720" s="1230"/>
      <c r="AC720" s="1230"/>
      <c r="AD720" s="1230"/>
      <c r="AE720" s="1230"/>
      <c r="AF720" s="1230"/>
      <c r="AG720" s="1230"/>
      <c r="AH720" s="1230"/>
      <c r="AI720" s="1230"/>
    </row>
    <row r="721">
      <c r="A721" s="1240"/>
      <c r="B721" s="1241"/>
      <c r="C721" s="1230"/>
      <c r="D721" s="1230"/>
      <c r="E721" s="1230"/>
      <c r="F721" s="1230"/>
      <c r="G721" s="1230"/>
      <c r="H721" s="1230"/>
      <c r="I721" s="1230"/>
      <c r="J721" s="1230"/>
      <c r="K721" s="1230"/>
      <c r="L721" s="1230"/>
      <c r="M721" s="1230"/>
      <c r="N721" s="1230"/>
      <c r="O721" s="1230"/>
      <c r="P721" s="1230"/>
      <c r="Q721" s="1230"/>
      <c r="R721" s="1230"/>
      <c r="S721" s="1230"/>
      <c r="T721" s="1230"/>
      <c r="U721" s="1230"/>
      <c r="V721" s="1230"/>
      <c r="W721" s="1230"/>
      <c r="X721" s="1230"/>
      <c r="Y721" s="1230"/>
      <c r="Z721" s="1230"/>
      <c r="AA721" s="1230"/>
      <c r="AB721" s="1230"/>
      <c r="AC721" s="1230"/>
      <c r="AD721" s="1230"/>
      <c r="AE721" s="1230"/>
      <c r="AF721" s="1230"/>
      <c r="AG721" s="1230"/>
      <c r="AH721" s="1230"/>
      <c r="AI721" s="1230"/>
    </row>
    <row r="722">
      <c r="A722" s="1240"/>
      <c r="B722" s="1241"/>
      <c r="C722" s="1230"/>
      <c r="D722" s="1230"/>
      <c r="E722" s="1230"/>
      <c r="F722" s="1230"/>
      <c r="G722" s="1230"/>
      <c r="H722" s="1230"/>
      <c r="I722" s="1230"/>
      <c r="J722" s="1230"/>
      <c r="K722" s="1230"/>
      <c r="L722" s="1230"/>
      <c r="M722" s="1230"/>
      <c r="N722" s="1230"/>
      <c r="O722" s="1230"/>
      <c r="P722" s="1230"/>
      <c r="Q722" s="1230"/>
      <c r="R722" s="1230"/>
      <c r="S722" s="1230"/>
      <c r="T722" s="1230"/>
      <c r="U722" s="1230"/>
      <c r="V722" s="1230"/>
      <c r="W722" s="1230"/>
      <c r="X722" s="1230"/>
      <c r="Y722" s="1230"/>
      <c r="Z722" s="1230"/>
      <c r="AA722" s="1230"/>
      <c r="AB722" s="1230"/>
      <c r="AC722" s="1230"/>
      <c r="AD722" s="1230"/>
      <c r="AE722" s="1230"/>
      <c r="AF722" s="1230"/>
      <c r="AG722" s="1230"/>
      <c r="AH722" s="1230"/>
      <c r="AI722" s="1230"/>
    </row>
    <row r="723">
      <c r="A723" s="1240"/>
      <c r="B723" s="1241"/>
      <c r="C723" s="1230"/>
      <c r="D723" s="1230"/>
      <c r="E723" s="1230"/>
      <c r="F723" s="1230"/>
      <c r="G723" s="1230"/>
      <c r="H723" s="1230"/>
      <c r="I723" s="1230"/>
      <c r="J723" s="1230"/>
      <c r="K723" s="1230"/>
      <c r="L723" s="1230"/>
      <c r="M723" s="1230"/>
      <c r="N723" s="1230"/>
      <c r="O723" s="1230"/>
      <c r="P723" s="1230"/>
      <c r="Q723" s="1230"/>
      <c r="R723" s="1230"/>
      <c r="S723" s="1230"/>
      <c r="T723" s="1230"/>
      <c r="U723" s="1230"/>
      <c r="V723" s="1230"/>
      <c r="W723" s="1230"/>
      <c r="X723" s="1230"/>
      <c r="Y723" s="1230"/>
      <c r="Z723" s="1230"/>
      <c r="AA723" s="1230"/>
      <c r="AB723" s="1230"/>
      <c r="AC723" s="1230"/>
      <c r="AD723" s="1230"/>
      <c r="AE723" s="1230"/>
      <c r="AF723" s="1230"/>
      <c r="AG723" s="1230"/>
      <c r="AH723" s="1230"/>
      <c r="AI723" s="1230"/>
    </row>
    <row r="724">
      <c r="A724" s="1240"/>
      <c r="B724" s="1241"/>
      <c r="C724" s="1230"/>
      <c r="D724" s="1230"/>
      <c r="E724" s="1230"/>
      <c r="F724" s="1230"/>
      <c r="G724" s="1230"/>
      <c r="H724" s="1230"/>
      <c r="I724" s="1230"/>
      <c r="J724" s="1230"/>
      <c r="K724" s="1230"/>
      <c r="L724" s="1230"/>
      <c r="M724" s="1230"/>
      <c r="N724" s="1230"/>
      <c r="O724" s="1230"/>
      <c r="P724" s="1230"/>
      <c r="Q724" s="1230"/>
      <c r="R724" s="1230"/>
      <c r="S724" s="1230"/>
      <c r="T724" s="1230"/>
      <c r="U724" s="1230"/>
      <c r="V724" s="1230"/>
      <c r="W724" s="1230"/>
      <c r="X724" s="1230"/>
      <c r="Y724" s="1230"/>
      <c r="Z724" s="1230"/>
      <c r="AA724" s="1230"/>
      <c r="AB724" s="1230"/>
      <c r="AC724" s="1230"/>
      <c r="AD724" s="1230"/>
      <c r="AE724" s="1230"/>
      <c r="AF724" s="1230"/>
      <c r="AG724" s="1230"/>
      <c r="AH724" s="1230"/>
      <c r="AI724" s="1230"/>
    </row>
    <row r="725">
      <c r="A725" s="1240"/>
      <c r="B725" s="1241"/>
      <c r="C725" s="1230"/>
      <c r="D725" s="1230"/>
      <c r="E725" s="1230"/>
      <c r="F725" s="1230"/>
      <c r="G725" s="1230"/>
      <c r="H725" s="1230"/>
      <c r="I725" s="1230"/>
      <c r="J725" s="1230"/>
      <c r="K725" s="1230"/>
      <c r="L725" s="1230"/>
      <c r="M725" s="1230"/>
      <c r="N725" s="1230"/>
      <c r="O725" s="1230"/>
      <c r="P725" s="1230"/>
      <c r="Q725" s="1230"/>
      <c r="R725" s="1230"/>
      <c r="S725" s="1230"/>
      <c r="T725" s="1230"/>
      <c r="U725" s="1230"/>
      <c r="V725" s="1230"/>
      <c r="W725" s="1230"/>
      <c r="X725" s="1230"/>
      <c r="Y725" s="1230"/>
      <c r="Z725" s="1230"/>
      <c r="AA725" s="1230"/>
      <c r="AB725" s="1230"/>
      <c r="AC725" s="1230"/>
      <c r="AD725" s="1230"/>
      <c r="AE725" s="1230"/>
      <c r="AF725" s="1230"/>
      <c r="AG725" s="1230"/>
      <c r="AH725" s="1230"/>
      <c r="AI725" s="1230"/>
    </row>
    <row r="726">
      <c r="A726" s="1240"/>
      <c r="B726" s="1241"/>
      <c r="C726" s="1230"/>
      <c r="D726" s="1230"/>
      <c r="E726" s="1230"/>
      <c r="F726" s="1230"/>
      <c r="G726" s="1230"/>
      <c r="H726" s="1230"/>
      <c r="I726" s="1230"/>
      <c r="J726" s="1230"/>
      <c r="K726" s="1230"/>
      <c r="L726" s="1230"/>
      <c r="M726" s="1230"/>
      <c r="N726" s="1230"/>
      <c r="O726" s="1230"/>
      <c r="P726" s="1230"/>
      <c r="Q726" s="1230"/>
      <c r="R726" s="1230"/>
      <c r="S726" s="1230"/>
      <c r="T726" s="1230"/>
      <c r="U726" s="1230"/>
      <c r="V726" s="1230"/>
      <c r="W726" s="1230"/>
      <c r="X726" s="1230"/>
      <c r="Y726" s="1230"/>
      <c r="Z726" s="1230"/>
      <c r="AA726" s="1230"/>
      <c r="AB726" s="1230"/>
      <c r="AC726" s="1230"/>
      <c r="AD726" s="1230"/>
      <c r="AE726" s="1230"/>
      <c r="AF726" s="1230"/>
      <c r="AG726" s="1230"/>
      <c r="AH726" s="1230"/>
      <c r="AI726" s="1230"/>
    </row>
    <row r="727">
      <c r="A727" s="1240"/>
      <c r="B727" s="1241"/>
      <c r="C727" s="1230"/>
      <c r="D727" s="1230"/>
      <c r="E727" s="1230"/>
      <c r="F727" s="1230"/>
      <c r="G727" s="1230"/>
      <c r="H727" s="1230"/>
      <c r="I727" s="1230"/>
      <c r="J727" s="1230"/>
      <c r="K727" s="1230"/>
      <c r="L727" s="1230"/>
      <c r="M727" s="1230"/>
      <c r="N727" s="1230"/>
      <c r="O727" s="1230"/>
      <c r="P727" s="1230"/>
      <c r="Q727" s="1230"/>
      <c r="R727" s="1230"/>
      <c r="S727" s="1230"/>
      <c r="T727" s="1230"/>
      <c r="U727" s="1230"/>
      <c r="V727" s="1230"/>
      <c r="W727" s="1230"/>
      <c r="X727" s="1230"/>
      <c r="Y727" s="1230"/>
      <c r="Z727" s="1230"/>
      <c r="AA727" s="1230"/>
      <c r="AB727" s="1230"/>
      <c r="AC727" s="1230"/>
      <c r="AD727" s="1230"/>
      <c r="AE727" s="1230"/>
      <c r="AF727" s="1230"/>
      <c r="AG727" s="1230"/>
      <c r="AH727" s="1230"/>
      <c r="AI727" s="1230"/>
    </row>
    <row r="728">
      <c r="A728" s="1240"/>
      <c r="B728" s="1241"/>
      <c r="C728" s="1230"/>
      <c r="D728" s="1230"/>
      <c r="E728" s="1230"/>
      <c r="F728" s="1230"/>
      <c r="G728" s="1230"/>
      <c r="H728" s="1230"/>
      <c r="I728" s="1230"/>
      <c r="J728" s="1230"/>
      <c r="K728" s="1230"/>
      <c r="L728" s="1230"/>
      <c r="M728" s="1230"/>
      <c r="N728" s="1230"/>
      <c r="O728" s="1230"/>
      <c r="P728" s="1230"/>
      <c r="Q728" s="1230"/>
      <c r="R728" s="1230"/>
      <c r="S728" s="1230"/>
      <c r="T728" s="1230"/>
      <c r="U728" s="1230"/>
      <c r="V728" s="1230"/>
      <c r="W728" s="1230"/>
      <c r="X728" s="1230"/>
      <c r="Y728" s="1230"/>
      <c r="Z728" s="1230"/>
      <c r="AA728" s="1230"/>
      <c r="AB728" s="1230"/>
      <c r="AC728" s="1230"/>
      <c r="AD728" s="1230"/>
      <c r="AE728" s="1230"/>
      <c r="AF728" s="1230"/>
      <c r="AG728" s="1230"/>
      <c r="AH728" s="1230"/>
      <c r="AI728" s="1230"/>
    </row>
    <row r="729">
      <c r="A729" s="1240"/>
      <c r="B729" s="1241"/>
      <c r="C729" s="1230"/>
      <c r="D729" s="1230"/>
      <c r="E729" s="1230"/>
      <c r="F729" s="1230"/>
      <c r="G729" s="1230"/>
      <c r="H729" s="1230"/>
      <c r="I729" s="1230"/>
      <c r="J729" s="1230"/>
      <c r="K729" s="1230"/>
      <c r="L729" s="1230"/>
      <c r="M729" s="1230"/>
      <c r="N729" s="1230"/>
      <c r="O729" s="1230"/>
      <c r="P729" s="1230"/>
      <c r="Q729" s="1230"/>
      <c r="R729" s="1230"/>
      <c r="S729" s="1230"/>
      <c r="T729" s="1230"/>
      <c r="U729" s="1230"/>
      <c r="V729" s="1230"/>
      <c r="W729" s="1230"/>
      <c r="X729" s="1230"/>
      <c r="Y729" s="1230"/>
      <c r="Z729" s="1230"/>
      <c r="AA729" s="1230"/>
      <c r="AB729" s="1230"/>
      <c r="AC729" s="1230"/>
      <c r="AD729" s="1230"/>
      <c r="AE729" s="1230"/>
      <c r="AF729" s="1230"/>
      <c r="AG729" s="1230"/>
      <c r="AH729" s="1230"/>
      <c r="AI729" s="1230"/>
    </row>
    <row r="730">
      <c r="A730" s="1240"/>
      <c r="B730" s="1241"/>
      <c r="C730" s="1230"/>
      <c r="D730" s="1230"/>
      <c r="E730" s="1230"/>
      <c r="F730" s="1230"/>
      <c r="G730" s="1230"/>
      <c r="H730" s="1230"/>
      <c r="I730" s="1230"/>
      <c r="J730" s="1230"/>
      <c r="K730" s="1230"/>
      <c r="L730" s="1230"/>
      <c r="M730" s="1230"/>
      <c r="N730" s="1230"/>
      <c r="O730" s="1230"/>
      <c r="P730" s="1230"/>
      <c r="Q730" s="1230"/>
      <c r="R730" s="1230"/>
      <c r="S730" s="1230"/>
      <c r="T730" s="1230"/>
      <c r="U730" s="1230"/>
      <c r="V730" s="1230"/>
      <c r="W730" s="1230"/>
      <c r="X730" s="1230"/>
      <c r="Y730" s="1230"/>
      <c r="Z730" s="1230"/>
      <c r="AA730" s="1230"/>
      <c r="AB730" s="1230"/>
      <c r="AC730" s="1230"/>
      <c r="AD730" s="1230"/>
      <c r="AE730" s="1230"/>
      <c r="AF730" s="1230"/>
      <c r="AG730" s="1230"/>
      <c r="AH730" s="1230"/>
      <c r="AI730" s="1230"/>
    </row>
    <row r="731">
      <c r="A731" s="1240"/>
      <c r="B731" s="1241"/>
      <c r="C731" s="1230"/>
      <c r="D731" s="1230"/>
      <c r="E731" s="1230"/>
      <c r="F731" s="1230"/>
      <c r="G731" s="1230"/>
      <c r="H731" s="1230"/>
      <c r="I731" s="1230"/>
      <c r="J731" s="1230"/>
      <c r="K731" s="1230"/>
      <c r="L731" s="1230"/>
      <c r="M731" s="1230"/>
      <c r="N731" s="1230"/>
      <c r="O731" s="1230"/>
      <c r="P731" s="1230"/>
      <c r="Q731" s="1230"/>
      <c r="R731" s="1230"/>
      <c r="S731" s="1230"/>
      <c r="T731" s="1230"/>
      <c r="U731" s="1230"/>
      <c r="V731" s="1230"/>
      <c r="W731" s="1230"/>
      <c r="X731" s="1230"/>
      <c r="Y731" s="1230"/>
      <c r="Z731" s="1230"/>
      <c r="AA731" s="1230"/>
      <c r="AB731" s="1230"/>
      <c r="AC731" s="1230"/>
      <c r="AD731" s="1230"/>
      <c r="AE731" s="1230"/>
      <c r="AF731" s="1230"/>
      <c r="AG731" s="1230"/>
      <c r="AH731" s="1230"/>
      <c r="AI731" s="1230"/>
    </row>
    <row r="732">
      <c r="A732" s="1240"/>
      <c r="B732" s="1241"/>
      <c r="C732" s="1230"/>
      <c r="D732" s="1230"/>
      <c r="E732" s="1230"/>
      <c r="F732" s="1230"/>
      <c r="G732" s="1230"/>
      <c r="H732" s="1230"/>
      <c r="I732" s="1230"/>
      <c r="J732" s="1230"/>
      <c r="K732" s="1230"/>
      <c r="L732" s="1230"/>
      <c r="M732" s="1230"/>
      <c r="N732" s="1230"/>
      <c r="O732" s="1230"/>
      <c r="P732" s="1230"/>
      <c r="Q732" s="1230"/>
      <c r="R732" s="1230"/>
      <c r="S732" s="1230"/>
      <c r="T732" s="1230"/>
      <c r="U732" s="1230"/>
      <c r="V732" s="1230"/>
      <c r="W732" s="1230"/>
      <c r="X732" s="1230"/>
      <c r="Y732" s="1230"/>
      <c r="Z732" s="1230"/>
      <c r="AA732" s="1230"/>
      <c r="AB732" s="1230"/>
      <c r="AC732" s="1230"/>
      <c r="AD732" s="1230"/>
      <c r="AE732" s="1230"/>
      <c r="AF732" s="1230"/>
      <c r="AG732" s="1230"/>
      <c r="AH732" s="1230"/>
      <c r="AI732" s="1230"/>
    </row>
    <row r="733">
      <c r="A733" s="1240"/>
      <c r="B733" s="1241"/>
      <c r="C733" s="1230"/>
      <c r="D733" s="1230"/>
      <c r="E733" s="1230"/>
      <c r="F733" s="1230"/>
      <c r="G733" s="1230"/>
      <c r="H733" s="1230"/>
      <c r="I733" s="1230"/>
      <c r="J733" s="1230"/>
      <c r="K733" s="1230"/>
      <c r="L733" s="1230"/>
      <c r="M733" s="1230"/>
      <c r="N733" s="1230"/>
      <c r="O733" s="1230"/>
      <c r="P733" s="1230"/>
      <c r="Q733" s="1230"/>
      <c r="R733" s="1230"/>
      <c r="S733" s="1230"/>
      <c r="T733" s="1230"/>
      <c r="U733" s="1230"/>
      <c r="V733" s="1230"/>
      <c r="W733" s="1230"/>
      <c r="X733" s="1230"/>
      <c r="Y733" s="1230"/>
      <c r="Z733" s="1230"/>
      <c r="AA733" s="1230"/>
      <c r="AB733" s="1230"/>
      <c r="AC733" s="1230"/>
      <c r="AD733" s="1230"/>
      <c r="AE733" s="1230"/>
      <c r="AF733" s="1230"/>
      <c r="AG733" s="1230"/>
      <c r="AH733" s="1230"/>
      <c r="AI733" s="1230"/>
    </row>
    <row r="734">
      <c r="A734" s="1240"/>
      <c r="B734" s="1241"/>
      <c r="C734" s="1230"/>
      <c r="D734" s="1230"/>
      <c r="E734" s="1230"/>
      <c r="F734" s="1230"/>
      <c r="G734" s="1230"/>
      <c r="H734" s="1230"/>
      <c r="I734" s="1230"/>
      <c r="J734" s="1230"/>
      <c r="K734" s="1230"/>
      <c r="L734" s="1230"/>
      <c r="M734" s="1230"/>
      <c r="N734" s="1230"/>
      <c r="O734" s="1230"/>
      <c r="P734" s="1230"/>
      <c r="Q734" s="1230"/>
      <c r="R734" s="1230"/>
      <c r="S734" s="1230"/>
      <c r="T734" s="1230"/>
      <c r="U734" s="1230"/>
      <c r="V734" s="1230"/>
      <c r="W734" s="1230"/>
      <c r="X734" s="1230"/>
      <c r="Y734" s="1230"/>
      <c r="Z734" s="1230"/>
      <c r="AA734" s="1230"/>
      <c r="AB734" s="1230"/>
      <c r="AC734" s="1230"/>
      <c r="AD734" s="1230"/>
      <c r="AE734" s="1230"/>
      <c r="AF734" s="1230"/>
      <c r="AG734" s="1230"/>
      <c r="AH734" s="1230"/>
      <c r="AI734" s="1230"/>
    </row>
    <row r="735">
      <c r="A735" s="1240"/>
      <c r="B735" s="1241"/>
      <c r="C735" s="1230"/>
      <c r="D735" s="1230"/>
      <c r="E735" s="1230"/>
      <c r="F735" s="1230"/>
      <c r="G735" s="1230"/>
      <c r="H735" s="1230"/>
      <c r="I735" s="1230"/>
      <c r="J735" s="1230"/>
      <c r="K735" s="1230"/>
      <c r="L735" s="1230"/>
      <c r="M735" s="1230"/>
      <c r="N735" s="1230"/>
      <c r="O735" s="1230"/>
      <c r="P735" s="1230"/>
      <c r="Q735" s="1230"/>
      <c r="R735" s="1230"/>
      <c r="S735" s="1230"/>
      <c r="T735" s="1230"/>
      <c r="U735" s="1230"/>
      <c r="V735" s="1230"/>
      <c r="W735" s="1230"/>
      <c r="X735" s="1230"/>
      <c r="Y735" s="1230"/>
      <c r="Z735" s="1230"/>
      <c r="AA735" s="1230"/>
      <c r="AB735" s="1230"/>
      <c r="AC735" s="1230"/>
      <c r="AD735" s="1230"/>
      <c r="AE735" s="1230"/>
      <c r="AF735" s="1230"/>
      <c r="AG735" s="1230"/>
      <c r="AH735" s="1230"/>
      <c r="AI735" s="1230"/>
    </row>
    <row r="736">
      <c r="A736" s="1240"/>
      <c r="B736" s="1241"/>
      <c r="C736" s="1230"/>
      <c r="D736" s="1230"/>
      <c r="E736" s="1230"/>
      <c r="F736" s="1230"/>
      <c r="G736" s="1230"/>
      <c r="H736" s="1230"/>
      <c r="I736" s="1230"/>
      <c r="J736" s="1230"/>
      <c r="K736" s="1230"/>
      <c r="L736" s="1230"/>
      <c r="M736" s="1230"/>
      <c r="N736" s="1230"/>
      <c r="O736" s="1230"/>
      <c r="P736" s="1230"/>
      <c r="Q736" s="1230"/>
      <c r="R736" s="1230"/>
      <c r="S736" s="1230"/>
      <c r="T736" s="1230"/>
      <c r="U736" s="1230"/>
      <c r="V736" s="1230"/>
      <c r="W736" s="1230"/>
      <c r="X736" s="1230"/>
      <c r="Y736" s="1230"/>
      <c r="Z736" s="1230"/>
      <c r="AA736" s="1230"/>
      <c r="AB736" s="1230"/>
      <c r="AC736" s="1230"/>
      <c r="AD736" s="1230"/>
      <c r="AE736" s="1230"/>
      <c r="AF736" s="1230"/>
      <c r="AG736" s="1230"/>
      <c r="AH736" s="1230"/>
      <c r="AI736" s="1230"/>
    </row>
    <row r="737">
      <c r="A737" s="1240"/>
      <c r="B737" s="1241"/>
      <c r="C737" s="1230"/>
      <c r="D737" s="1230"/>
      <c r="E737" s="1230"/>
      <c r="F737" s="1230"/>
      <c r="G737" s="1230"/>
      <c r="H737" s="1230"/>
      <c r="I737" s="1230"/>
      <c r="J737" s="1230"/>
      <c r="K737" s="1230"/>
      <c r="L737" s="1230"/>
      <c r="M737" s="1230"/>
      <c r="N737" s="1230"/>
      <c r="O737" s="1230"/>
      <c r="P737" s="1230"/>
      <c r="Q737" s="1230"/>
      <c r="R737" s="1230"/>
      <c r="S737" s="1230"/>
      <c r="T737" s="1230"/>
      <c r="U737" s="1230"/>
      <c r="V737" s="1230"/>
      <c r="W737" s="1230"/>
      <c r="X737" s="1230"/>
      <c r="Y737" s="1230"/>
      <c r="Z737" s="1230"/>
      <c r="AA737" s="1230"/>
      <c r="AB737" s="1230"/>
      <c r="AC737" s="1230"/>
      <c r="AD737" s="1230"/>
      <c r="AE737" s="1230"/>
      <c r="AF737" s="1230"/>
      <c r="AG737" s="1230"/>
      <c r="AH737" s="1230"/>
      <c r="AI737" s="1230"/>
    </row>
    <row r="738">
      <c r="A738" s="1240"/>
      <c r="B738" s="1241"/>
      <c r="C738" s="1230"/>
      <c r="D738" s="1230"/>
      <c r="E738" s="1230"/>
      <c r="F738" s="1230"/>
      <c r="G738" s="1230"/>
      <c r="H738" s="1230"/>
      <c r="I738" s="1230"/>
      <c r="J738" s="1230"/>
      <c r="K738" s="1230"/>
      <c r="L738" s="1230"/>
      <c r="M738" s="1230"/>
      <c r="N738" s="1230"/>
      <c r="O738" s="1230"/>
      <c r="P738" s="1230"/>
      <c r="Q738" s="1230"/>
      <c r="R738" s="1230"/>
      <c r="S738" s="1230"/>
      <c r="T738" s="1230"/>
      <c r="U738" s="1230"/>
      <c r="V738" s="1230"/>
      <c r="W738" s="1230"/>
      <c r="X738" s="1230"/>
      <c r="Y738" s="1230"/>
      <c r="Z738" s="1230"/>
      <c r="AA738" s="1230"/>
      <c r="AB738" s="1230"/>
      <c r="AC738" s="1230"/>
      <c r="AD738" s="1230"/>
      <c r="AE738" s="1230"/>
      <c r="AF738" s="1230"/>
      <c r="AG738" s="1230"/>
      <c r="AH738" s="1230"/>
      <c r="AI738" s="1230"/>
    </row>
    <row r="739">
      <c r="A739" s="1240"/>
      <c r="B739" s="1241"/>
      <c r="C739" s="1230"/>
      <c r="D739" s="1230"/>
      <c r="E739" s="1230"/>
      <c r="F739" s="1230"/>
      <c r="G739" s="1230"/>
      <c r="H739" s="1230"/>
      <c r="I739" s="1230"/>
      <c r="J739" s="1230"/>
      <c r="K739" s="1230"/>
      <c r="L739" s="1230"/>
      <c r="M739" s="1230"/>
      <c r="N739" s="1230"/>
      <c r="O739" s="1230"/>
      <c r="P739" s="1230"/>
      <c r="Q739" s="1230"/>
      <c r="R739" s="1230"/>
      <c r="S739" s="1230"/>
      <c r="T739" s="1230"/>
      <c r="U739" s="1230"/>
      <c r="V739" s="1230"/>
      <c r="W739" s="1230"/>
      <c r="X739" s="1230"/>
      <c r="Y739" s="1230"/>
      <c r="Z739" s="1230"/>
      <c r="AA739" s="1230"/>
      <c r="AB739" s="1230"/>
      <c r="AC739" s="1230"/>
      <c r="AD739" s="1230"/>
      <c r="AE739" s="1230"/>
      <c r="AF739" s="1230"/>
      <c r="AG739" s="1230"/>
      <c r="AH739" s="1230"/>
      <c r="AI739" s="1230"/>
    </row>
    <row r="740">
      <c r="A740" s="1240"/>
      <c r="B740" s="1241"/>
      <c r="C740" s="1230"/>
      <c r="D740" s="1230"/>
      <c r="E740" s="1230"/>
      <c r="F740" s="1230"/>
      <c r="G740" s="1230"/>
      <c r="H740" s="1230"/>
      <c r="I740" s="1230"/>
      <c r="J740" s="1230"/>
      <c r="K740" s="1230"/>
      <c r="L740" s="1230"/>
      <c r="M740" s="1230"/>
      <c r="N740" s="1230"/>
      <c r="O740" s="1230"/>
      <c r="P740" s="1230"/>
      <c r="Q740" s="1230"/>
      <c r="R740" s="1230"/>
      <c r="S740" s="1230"/>
      <c r="T740" s="1230"/>
      <c r="U740" s="1230"/>
      <c r="V740" s="1230"/>
      <c r="W740" s="1230"/>
      <c r="X740" s="1230"/>
      <c r="Y740" s="1230"/>
      <c r="Z740" s="1230"/>
      <c r="AA740" s="1230"/>
      <c r="AB740" s="1230"/>
      <c r="AC740" s="1230"/>
      <c r="AD740" s="1230"/>
      <c r="AE740" s="1230"/>
      <c r="AF740" s="1230"/>
      <c r="AG740" s="1230"/>
      <c r="AH740" s="1230"/>
      <c r="AI740" s="1230"/>
    </row>
    <row r="741">
      <c r="A741" s="1240"/>
      <c r="B741" s="1241"/>
      <c r="C741" s="1230"/>
      <c r="D741" s="1230"/>
      <c r="E741" s="1230"/>
      <c r="F741" s="1230"/>
      <c r="G741" s="1230"/>
      <c r="H741" s="1230"/>
      <c r="I741" s="1230"/>
      <c r="J741" s="1230"/>
      <c r="K741" s="1230"/>
      <c r="L741" s="1230"/>
      <c r="M741" s="1230"/>
      <c r="N741" s="1230"/>
      <c r="O741" s="1230"/>
      <c r="P741" s="1230"/>
      <c r="Q741" s="1230"/>
      <c r="R741" s="1230"/>
      <c r="S741" s="1230"/>
      <c r="T741" s="1230"/>
      <c r="U741" s="1230"/>
      <c r="V741" s="1230"/>
      <c r="W741" s="1230"/>
      <c r="X741" s="1230"/>
      <c r="Y741" s="1230"/>
      <c r="Z741" s="1230"/>
      <c r="AA741" s="1230"/>
      <c r="AB741" s="1230"/>
      <c r="AC741" s="1230"/>
      <c r="AD741" s="1230"/>
      <c r="AE741" s="1230"/>
      <c r="AF741" s="1230"/>
      <c r="AG741" s="1230"/>
      <c r="AH741" s="1230"/>
      <c r="AI741" s="1230"/>
    </row>
    <row r="742">
      <c r="A742" s="1240"/>
      <c r="B742" s="1241"/>
      <c r="C742" s="1230"/>
      <c r="D742" s="1230"/>
      <c r="E742" s="1230"/>
      <c r="F742" s="1230"/>
      <c r="G742" s="1230"/>
      <c r="H742" s="1230"/>
      <c r="I742" s="1230"/>
      <c r="J742" s="1230"/>
      <c r="K742" s="1230"/>
      <c r="L742" s="1230"/>
      <c r="M742" s="1230"/>
      <c r="N742" s="1230"/>
      <c r="O742" s="1230"/>
      <c r="P742" s="1230"/>
      <c r="Q742" s="1230"/>
      <c r="R742" s="1230"/>
      <c r="S742" s="1230"/>
      <c r="T742" s="1230"/>
      <c r="U742" s="1230"/>
      <c r="V742" s="1230"/>
      <c r="W742" s="1230"/>
      <c r="X742" s="1230"/>
      <c r="Y742" s="1230"/>
      <c r="Z742" s="1230"/>
      <c r="AA742" s="1230"/>
      <c r="AB742" s="1230"/>
      <c r="AC742" s="1230"/>
      <c r="AD742" s="1230"/>
      <c r="AE742" s="1230"/>
      <c r="AF742" s="1230"/>
      <c r="AG742" s="1230"/>
      <c r="AH742" s="1230"/>
      <c r="AI742" s="1230"/>
    </row>
    <row r="743">
      <c r="A743" s="1240"/>
      <c r="B743" s="1241"/>
      <c r="C743" s="1230"/>
      <c r="D743" s="1230"/>
      <c r="E743" s="1230"/>
      <c r="F743" s="1230"/>
      <c r="G743" s="1230"/>
      <c r="H743" s="1230"/>
      <c r="I743" s="1230"/>
      <c r="J743" s="1230"/>
      <c r="K743" s="1230"/>
      <c r="L743" s="1230"/>
      <c r="M743" s="1230"/>
      <c r="N743" s="1230"/>
      <c r="O743" s="1230"/>
      <c r="P743" s="1230"/>
      <c r="Q743" s="1230"/>
      <c r="R743" s="1230"/>
      <c r="S743" s="1230"/>
      <c r="T743" s="1230"/>
      <c r="U743" s="1230"/>
      <c r="V743" s="1230"/>
      <c r="W743" s="1230"/>
      <c r="X743" s="1230"/>
      <c r="Y743" s="1230"/>
      <c r="Z743" s="1230"/>
      <c r="AA743" s="1230"/>
      <c r="AB743" s="1230"/>
      <c r="AC743" s="1230"/>
      <c r="AD743" s="1230"/>
      <c r="AE743" s="1230"/>
      <c r="AF743" s="1230"/>
      <c r="AG743" s="1230"/>
      <c r="AH743" s="1230"/>
      <c r="AI743" s="1230"/>
    </row>
    <row r="744">
      <c r="A744" s="1240"/>
      <c r="B744" s="1241"/>
      <c r="C744" s="1230"/>
      <c r="D744" s="1230"/>
      <c r="E744" s="1230"/>
      <c r="F744" s="1230"/>
      <c r="G744" s="1230"/>
      <c r="H744" s="1230"/>
      <c r="I744" s="1230"/>
      <c r="J744" s="1230"/>
      <c r="K744" s="1230"/>
      <c r="L744" s="1230"/>
      <c r="M744" s="1230"/>
      <c r="N744" s="1230"/>
      <c r="O744" s="1230"/>
      <c r="P744" s="1230"/>
      <c r="Q744" s="1230"/>
      <c r="R744" s="1230"/>
      <c r="S744" s="1230"/>
      <c r="T744" s="1230"/>
      <c r="U744" s="1230"/>
      <c r="V744" s="1230"/>
      <c r="W744" s="1230"/>
      <c r="X744" s="1230"/>
      <c r="Y744" s="1230"/>
      <c r="Z744" s="1230"/>
      <c r="AA744" s="1230"/>
      <c r="AB744" s="1230"/>
      <c r="AC744" s="1230"/>
      <c r="AD744" s="1230"/>
      <c r="AE744" s="1230"/>
      <c r="AF744" s="1230"/>
      <c r="AG744" s="1230"/>
      <c r="AH744" s="1230"/>
      <c r="AI744" s="1230"/>
    </row>
    <row r="745">
      <c r="A745" s="1240"/>
      <c r="B745" s="1241"/>
      <c r="C745" s="1230"/>
      <c r="D745" s="1230"/>
      <c r="E745" s="1230"/>
      <c r="F745" s="1230"/>
      <c r="G745" s="1230"/>
      <c r="H745" s="1230"/>
      <c r="I745" s="1230"/>
      <c r="J745" s="1230"/>
      <c r="K745" s="1230"/>
      <c r="L745" s="1230"/>
      <c r="M745" s="1230"/>
      <c r="N745" s="1230"/>
      <c r="O745" s="1230"/>
      <c r="P745" s="1230"/>
      <c r="Q745" s="1230"/>
      <c r="R745" s="1230"/>
      <c r="S745" s="1230"/>
      <c r="T745" s="1230"/>
      <c r="U745" s="1230"/>
      <c r="V745" s="1230"/>
      <c r="W745" s="1230"/>
      <c r="X745" s="1230"/>
      <c r="Y745" s="1230"/>
      <c r="Z745" s="1230"/>
      <c r="AA745" s="1230"/>
      <c r="AB745" s="1230"/>
      <c r="AC745" s="1230"/>
      <c r="AD745" s="1230"/>
      <c r="AE745" s="1230"/>
      <c r="AF745" s="1230"/>
      <c r="AG745" s="1230"/>
      <c r="AH745" s="1230"/>
      <c r="AI745" s="1230"/>
    </row>
    <row r="746">
      <c r="A746" s="1240"/>
      <c r="B746" s="1241"/>
      <c r="C746" s="1230"/>
      <c r="D746" s="1230"/>
      <c r="E746" s="1230"/>
      <c r="F746" s="1230"/>
      <c r="G746" s="1230"/>
      <c r="H746" s="1230"/>
      <c r="I746" s="1230"/>
      <c r="J746" s="1230"/>
      <c r="K746" s="1230"/>
      <c r="L746" s="1230"/>
      <c r="M746" s="1230"/>
      <c r="N746" s="1230"/>
      <c r="O746" s="1230"/>
      <c r="P746" s="1230"/>
      <c r="Q746" s="1230"/>
      <c r="R746" s="1230"/>
      <c r="S746" s="1230"/>
      <c r="T746" s="1230"/>
      <c r="U746" s="1230"/>
      <c r="V746" s="1230"/>
      <c r="W746" s="1230"/>
      <c r="X746" s="1230"/>
      <c r="Y746" s="1230"/>
      <c r="Z746" s="1230"/>
      <c r="AA746" s="1230"/>
      <c r="AB746" s="1230"/>
      <c r="AC746" s="1230"/>
      <c r="AD746" s="1230"/>
      <c r="AE746" s="1230"/>
      <c r="AF746" s="1230"/>
      <c r="AG746" s="1230"/>
      <c r="AH746" s="1230"/>
      <c r="AI746" s="1230"/>
    </row>
    <row r="747">
      <c r="A747" s="1240"/>
      <c r="B747" s="1241"/>
      <c r="C747" s="1230"/>
      <c r="D747" s="1230"/>
      <c r="E747" s="1230"/>
      <c r="F747" s="1230"/>
      <c r="G747" s="1230"/>
      <c r="H747" s="1230"/>
      <c r="I747" s="1230"/>
      <c r="J747" s="1230"/>
      <c r="K747" s="1230"/>
      <c r="L747" s="1230"/>
      <c r="M747" s="1230"/>
      <c r="N747" s="1230"/>
      <c r="O747" s="1230"/>
      <c r="P747" s="1230"/>
      <c r="Q747" s="1230"/>
      <c r="R747" s="1230"/>
      <c r="S747" s="1230"/>
      <c r="T747" s="1230"/>
      <c r="U747" s="1230"/>
      <c r="V747" s="1230"/>
      <c r="W747" s="1230"/>
      <c r="X747" s="1230"/>
      <c r="Y747" s="1230"/>
      <c r="Z747" s="1230"/>
      <c r="AA747" s="1230"/>
      <c r="AB747" s="1230"/>
      <c r="AC747" s="1230"/>
      <c r="AD747" s="1230"/>
      <c r="AE747" s="1230"/>
      <c r="AF747" s="1230"/>
      <c r="AG747" s="1230"/>
      <c r="AH747" s="1230"/>
      <c r="AI747" s="1230"/>
    </row>
    <row r="748">
      <c r="A748" s="1240"/>
      <c r="B748" s="1241"/>
      <c r="C748" s="1230"/>
      <c r="D748" s="1230"/>
      <c r="E748" s="1230"/>
      <c r="F748" s="1230"/>
      <c r="G748" s="1230"/>
      <c r="H748" s="1230"/>
      <c r="I748" s="1230"/>
      <c r="J748" s="1230"/>
      <c r="K748" s="1230"/>
      <c r="L748" s="1230"/>
      <c r="M748" s="1230"/>
      <c r="N748" s="1230"/>
      <c r="O748" s="1230"/>
      <c r="P748" s="1230"/>
      <c r="Q748" s="1230"/>
      <c r="R748" s="1230"/>
      <c r="S748" s="1230"/>
      <c r="T748" s="1230"/>
      <c r="U748" s="1230"/>
      <c r="V748" s="1230"/>
      <c r="W748" s="1230"/>
      <c r="X748" s="1230"/>
      <c r="Y748" s="1230"/>
      <c r="Z748" s="1230"/>
      <c r="AA748" s="1230"/>
      <c r="AB748" s="1230"/>
      <c r="AC748" s="1230"/>
      <c r="AD748" s="1230"/>
      <c r="AE748" s="1230"/>
      <c r="AF748" s="1230"/>
      <c r="AG748" s="1230"/>
      <c r="AH748" s="1230"/>
      <c r="AI748" s="1230"/>
    </row>
    <row r="749">
      <c r="A749" s="1240"/>
      <c r="B749" s="1241"/>
      <c r="C749" s="1230"/>
      <c r="D749" s="1230"/>
      <c r="E749" s="1230"/>
      <c r="F749" s="1230"/>
      <c r="G749" s="1230"/>
      <c r="H749" s="1230"/>
      <c r="I749" s="1230"/>
      <c r="J749" s="1230"/>
      <c r="K749" s="1230"/>
      <c r="L749" s="1230"/>
      <c r="M749" s="1230"/>
      <c r="N749" s="1230"/>
      <c r="O749" s="1230"/>
      <c r="P749" s="1230"/>
      <c r="Q749" s="1230"/>
      <c r="R749" s="1230"/>
      <c r="S749" s="1230"/>
      <c r="T749" s="1230"/>
      <c r="U749" s="1230"/>
      <c r="V749" s="1230"/>
      <c r="W749" s="1230"/>
      <c r="X749" s="1230"/>
      <c r="Y749" s="1230"/>
      <c r="Z749" s="1230"/>
      <c r="AA749" s="1230"/>
      <c r="AB749" s="1230"/>
      <c r="AC749" s="1230"/>
      <c r="AD749" s="1230"/>
      <c r="AE749" s="1230"/>
      <c r="AF749" s="1230"/>
      <c r="AG749" s="1230"/>
      <c r="AH749" s="1230"/>
      <c r="AI749" s="1230"/>
    </row>
    <row r="750">
      <c r="A750" s="1240"/>
      <c r="B750" s="1241"/>
      <c r="C750" s="1230"/>
      <c r="D750" s="1230"/>
      <c r="E750" s="1230"/>
      <c r="F750" s="1230"/>
      <c r="G750" s="1230"/>
      <c r="H750" s="1230"/>
      <c r="I750" s="1230"/>
      <c r="J750" s="1230"/>
      <c r="K750" s="1230"/>
      <c r="L750" s="1230"/>
      <c r="M750" s="1230"/>
      <c r="N750" s="1230"/>
      <c r="O750" s="1230"/>
      <c r="P750" s="1230"/>
      <c r="Q750" s="1230"/>
      <c r="R750" s="1230"/>
      <c r="S750" s="1230"/>
      <c r="T750" s="1230"/>
      <c r="U750" s="1230"/>
      <c r="V750" s="1230"/>
      <c r="W750" s="1230"/>
      <c r="X750" s="1230"/>
      <c r="Y750" s="1230"/>
      <c r="Z750" s="1230"/>
      <c r="AA750" s="1230"/>
      <c r="AB750" s="1230"/>
      <c r="AC750" s="1230"/>
      <c r="AD750" s="1230"/>
      <c r="AE750" s="1230"/>
      <c r="AF750" s="1230"/>
      <c r="AG750" s="1230"/>
      <c r="AH750" s="1230"/>
      <c r="AI750" s="1230"/>
    </row>
    <row r="751">
      <c r="A751" s="1240"/>
      <c r="B751" s="1241"/>
      <c r="C751" s="1230"/>
      <c r="D751" s="1230"/>
      <c r="E751" s="1230"/>
      <c r="F751" s="1230"/>
      <c r="G751" s="1230"/>
      <c r="H751" s="1230"/>
      <c r="I751" s="1230"/>
      <c r="J751" s="1230"/>
      <c r="K751" s="1230"/>
      <c r="L751" s="1230"/>
      <c r="M751" s="1230"/>
      <c r="N751" s="1230"/>
      <c r="O751" s="1230"/>
      <c r="P751" s="1230"/>
      <c r="Q751" s="1230"/>
      <c r="R751" s="1230"/>
      <c r="S751" s="1230"/>
      <c r="T751" s="1230"/>
      <c r="U751" s="1230"/>
      <c r="V751" s="1230"/>
      <c r="W751" s="1230"/>
      <c r="X751" s="1230"/>
      <c r="Y751" s="1230"/>
      <c r="Z751" s="1230"/>
      <c r="AA751" s="1230"/>
      <c r="AB751" s="1230"/>
      <c r="AC751" s="1230"/>
      <c r="AD751" s="1230"/>
      <c r="AE751" s="1230"/>
      <c r="AF751" s="1230"/>
      <c r="AG751" s="1230"/>
      <c r="AH751" s="1230"/>
      <c r="AI751" s="1230"/>
    </row>
    <row r="752">
      <c r="A752" s="1240"/>
      <c r="B752" s="1241"/>
      <c r="C752" s="1230"/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230"/>
      <c r="V752" s="1230"/>
      <c r="W752" s="1230"/>
      <c r="X752" s="1230"/>
      <c r="Y752" s="1230"/>
      <c r="Z752" s="1230"/>
      <c r="AA752" s="1230"/>
      <c r="AB752" s="1230"/>
      <c r="AC752" s="1230"/>
      <c r="AD752" s="1230"/>
      <c r="AE752" s="1230"/>
      <c r="AF752" s="1230"/>
      <c r="AG752" s="1230"/>
      <c r="AH752" s="1230"/>
      <c r="AI752" s="1230"/>
    </row>
    <row r="753">
      <c r="A753" s="1240"/>
      <c r="B753" s="1241"/>
      <c r="C753" s="1230"/>
      <c r="D753" s="1230"/>
      <c r="E753" s="1230"/>
      <c r="F753" s="1230"/>
      <c r="G753" s="1230"/>
      <c r="H753" s="1230"/>
      <c r="I753" s="1230"/>
      <c r="J753" s="1230"/>
      <c r="K753" s="1230"/>
      <c r="L753" s="1230"/>
      <c r="M753" s="1230"/>
      <c r="N753" s="1230"/>
      <c r="O753" s="1230"/>
      <c r="P753" s="1230"/>
      <c r="Q753" s="1230"/>
      <c r="R753" s="1230"/>
      <c r="S753" s="1230"/>
      <c r="T753" s="1230"/>
      <c r="U753" s="1230"/>
      <c r="V753" s="1230"/>
      <c r="W753" s="1230"/>
      <c r="X753" s="1230"/>
      <c r="Y753" s="1230"/>
      <c r="Z753" s="1230"/>
      <c r="AA753" s="1230"/>
      <c r="AB753" s="1230"/>
      <c r="AC753" s="1230"/>
      <c r="AD753" s="1230"/>
      <c r="AE753" s="1230"/>
      <c r="AF753" s="1230"/>
      <c r="AG753" s="1230"/>
      <c r="AH753" s="1230"/>
      <c r="AI753" s="1230"/>
    </row>
    <row r="754">
      <c r="A754" s="1240"/>
      <c r="B754" s="1241"/>
      <c r="C754" s="1230"/>
      <c r="D754" s="1230"/>
      <c r="E754" s="1230"/>
      <c r="F754" s="1230"/>
      <c r="G754" s="1230"/>
      <c r="H754" s="1230"/>
      <c r="I754" s="1230"/>
      <c r="J754" s="1230"/>
      <c r="K754" s="1230"/>
      <c r="L754" s="1230"/>
      <c r="M754" s="1230"/>
      <c r="N754" s="1230"/>
      <c r="O754" s="1230"/>
      <c r="P754" s="1230"/>
      <c r="Q754" s="1230"/>
      <c r="R754" s="1230"/>
      <c r="S754" s="1230"/>
      <c r="T754" s="1230"/>
      <c r="U754" s="1230"/>
      <c r="V754" s="1230"/>
      <c r="W754" s="1230"/>
      <c r="X754" s="1230"/>
      <c r="Y754" s="1230"/>
      <c r="Z754" s="1230"/>
      <c r="AA754" s="1230"/>
      <c r="AB754" s="1230"/>
      <c r="AC754" s="1230"/>
      <c r="AD754" s="1230"/>
      <c r="AE754" s="1230"/>
      <c r="AF754" s="1230"/>
      <c r="AG754" s="1230"/>
      <c r="AH754" s="1230"/>
      <c r="AI754" s="1230"/>
    </row>
    <row r="755">
      <c r="A755" s="1240"/>
      <c r="B755" s="1241"/>
      <c r="C755" s="1230"/>
      <c r="D755" s="1230"/>
      <c r="E755" s="1230"/>
      <c r="F755" s="1230"/>
      <c r="G755" s="1230"/>
      <c r="H755" s="1230"/>
      <c r="I755" s="1230"/>
      <c r="J755" s="1230"/>
      <c r="K755" s="1230"/>
      <c r="L755" s="1230"/>
      <c r="M755" s="1230"/>
      <c r="N755" s="1230"/>
      <c r="O755" s="1230"/>
      <c r="P755" s="1230"/>
      <c r="Q755" s="1230"/>
      <c r="R755" s="1230"/>
      <c r="S755" s="1230"/>
      <c r="T755" s="1230"/>
      <c r="U755" s="1230"/>
      <c r="V755" s="1230"/>
      <c r="W755" s="1230"/>
      <c r="X755" s="1230"/>
      <c r="Y755" s="1230"/>
      <c r="Z755" s="1230"/>
      <c r="AA755" s="1230"/>
      <c r="AB755" s="1230"/>
      <c r="AC755" s="1230"/>
      <c r="AD755" s="1230"/>
      <c r="AE755" s="1230"/>
      <c r="AF755" s="1230"/>
      <c r="AG755" s="1230"/>
      <c r="AH755" s="1230"/>
      <c r="AI755" s="1230"/>
    </row>
    <row r="756">
      <c r="A756" s="1240"/>
      <c r="B756" s="1241"/>
      <c r="C756" s="1230"/>
      <c r="D756" s="1230"/>
      <c r="E756" s="1230"/>
      <c r="F756" s="1230"/>
      <c r="G756" s="1230"/>
      <c r="H756" s="1230"/>
      <c r="I756" s="1230"/>
      <c r="J756" s="1230"/>
      <c r="K756" s="1230"/>
      <c r="L756" s="1230"/>
      <c r="M756" s="1230"/>
      <c r="N756" s="1230"/>
      <c r="O756" s="1230"/>
      <c r="P756" s="1230"/>
      <c r="Q756" s="1230"/>
      <c r="R756" s="1230"/>
      <c r="S756" s="1230"/>
      <c r="T756" s="1230"/>
      <c r="U756" s="1230"/>
      <c r="V756" s="1230"/>
      <c r="W756" s="1230"/>
      <c r="X756" s="1230"/>
      <c r="Y756" s="1230"/>
      <c r="Z756" s="1230"/>
      <c r="AA756" s="1230"/>
      <c r="AB756" s="1230"/>
      <c r="AC756" s="1230"/>
      <c r="AD756" s="1230"/>
      <c r="AE756" s="1230"/>
      <c r="AF756" s="1230"/>
      <c r="AG756" s="1230"/>
      <c r="AH756" s="1230"/>
      <c r="AI756" s="1230"/>
    </row>
    <row r="757">
      <c r="A757" s="1240"/>
      <c r="B757" s="1241"/>
      <c r="C757" s="1230"/>
      <c r="D757" s="1230"/>
      <c r="E757" s="1230"/>
      <c r="F757" s="1230"/>
      <c r="G757" s="1230"/>
      <c r="H757" s="1230"/>
      <c r="I757" s="1230"/>
      <c r="J757" s="1230"/>
      <c r="K757" s="1230"/>
      <c r="L757" s="1230"/>
      <c r="M757" s="1230"/>
      <c r="N757" s="1230"/>
      <c r="O757" s="1230"/>
      <c r="P757" s="1230"/>
      <c r="Q757" s="1230"/>
      <c r="R757" s="1230"/>
      <c r="S757" s="1230"/>
      <c r="T757" s="1230"/>
      <c r="U757" s="1230"/>
      <c r="V757" s="1230"/>
      <c r="W757" s="1230"/>
      <c r="X757" s="1230"/>
      <c r="Y757" s="1230"/>
      <c r="Z757" s="1230"/>
      <c r="AA757" s="1230"/>
      <c r="AB757" s="1230"/>
      <c r="AC757" s="1230"/>
      <c r="AD757" s="1230"/>
      <c r="AE757" s="1230"/>
      <c r="AF757" s="1230"/>
      <c r="AG757" s="1230"/>
      <c r="AH757" s="1230"/>
      <c r="AI757" s="1230"/>
    </row>
    <row r="758">
      <c r="A758" s="1240"/>
      <c r="B758" s="1241"/>
      <c r="C758" s="1230"/>
      <c r="D758" s="1230"/>
      <c r="E758" s="1230"/>
      <c r="F758" s="1230"/>
      <c r="G758" s="1230"/>
      <c r="H758" s="1230"/>
      <c r="I758" s="1230"/>
      <c r="J758" s="1230"/>
      <c r="K758" s="1230"/>
      <c r="L758" s="1230"/>
      <c r="M758" s="1230"/>
      <c r="N758" s="1230"/>
      <c r="O758" s="1230"/>
      <c r="P758" s="1230"/>
      <c r="Q758" s="1230"/>
      <c r="R758" s="1230"/>
      <c r="S758" s="1230"/>
      <c r="T758" s="1230"/>
      <c r="U758" s="1230"/>
      <c r="V758" s="1230"/>
      <c r="W758" s="1230"/>
      <c r="X758" s="1230"/>
      <c r="Y758" s="1230"/>
      <c r="Z758" s="1230"/>
      <c r="AA758" s="1230"/>
      <c r="AB758" s="1230"/>
      <c r="AC758" s="1230"/>
      <c r="AD758" s="1230"/>
      <c r="AE758" s="1230"/>
      <c r="AF758" s="1230"/>
      <c r="AG758" s="1230"/>
      <c r="AH758" s="1230"/>
      <c r="AI758" s="1230"/>
    </row>
    <row r="759">
      <c r="A759" s="1240"/>
      <c r="B759" s="1241"/>
      <c r="C759" s="1230"/>
      <c r="D759" s="1230"/>
      <c r="E759" s="1230"/>
      <c r="F759" s="1230"/>
      <c r="G759" s="1230"/>
      <c r="H759" s="1230"/>
      <c r="I759" s="1230"/>
      <c r="J759" s="1230"/>
      <c r="K759" s="1230"/>
      <c r="L759" s="1230"/>
      <c r="M759" s="1230"/>
      <c r="N759" s="1230"/>
      <c r="O759" s="1230"/>
      <c r="P759" s="1230"/>
      <c r="Q759" s="1230"/>
      <c r="R759" s="1230"/>
      <c r="S759" s="1230"/>
      <c r="T759" s="1230"/>
      <c r="U759" s="1230"/>
      <c r="V759" s="1230"/>
      <c r="W759" s="1230"/>
      <c r="X759" s="1230"/>
      <c r="Y759" s="1230"/>
      <c r="Z759" s="1230"/>
      <c r="AA759" s="1230"/>
      <c r="AB759" s="1230"/>
      <c r="AC759" s="1230"/>
      <c r="AD759" s="1230"/>
      <c r="AE759" s="1230"/>
      <c r="AF759" s="1230"/>
      <c r="AG759" s="1230"/>
      <c r="AH759" s="1230"/>
      <c r="AI759" s="1230"/>
    </row>
    <row r="760">
      <c r="A760" s="1240"/>
      <c r="B760" s="1241"/>
      <c r="C760" s="1230"/>
      <c r="D760" s="1230"/>
      <c r="E760" s="1230"/>
      <c r="F760" s="1230"/>
      <c r="G760" s="1230"/>
      <c r="H760" s="1230"/>
      <c r="I760" s="1230"/>
      <c r="J760" s="1230"/>
      <c r="K760" s="1230"/>
      <c r="L760" s="1230"/>
      <c r="M760" s="1230"/>
      <c r="N760" s="1230"/>
      <c r="O760" s="1230"/>
      <c r="P760" s="1230"/>
      <c r="Q760" s="1230"/>
      <c r="R760" s="1230"/>
      <c r="S760" s="1230"/>
      <c r="T760" s="1230"/>
      <c r="U760" s="1230"/>
      <c r="V760" s="1230"/>
      <c r="W760" s="1230"/>
      <c r="X760" s="1230"/>
      <c r="Y760" s="1230"/>
      <c r="Z760" s="1230"/>
      <c r="AA760" s="1230"/>
      <c r="AB760" s="1230"/>
      <c r="AC760" s="1230"/>
      <c r="AD760" s="1230"/>
      <c r="AE760" s="1230"/>
      <c r="AF760" s="1230"/>
      <c r="AG760" s="1230"/>
      <c r="AH760" s="1230"/>
      <c r="AI760" s="1230"/>
    </row>
    <row r="761">
      <c r="A761" s="1240"/>
      <c r="B761" s="1241"/>
      <c r="C761" s="1230"/>
      <c r="D761" s="1230"/>
      <c r="E761" s="1230"/>
      <c r="F761" s="1230"/>
      <c r="G761" s="1230"/>
      <c r="H761" s="1230"/>
      <c r="I761" s="1230"/>
      <c r="J761" s="1230"/>
      <c r="K761" s="1230"/>
      <c r="L761" s="1230"/>
      <c r="M761" s="1230"/>
      <c r="N761" s="1230"/>
      <c r="O761" s="1230"/>
      <c r="P761" s="1230"/>
      <c r="Q761" s="1230"/>
      <c r="R761" s="1230"/>
      <c r="S761" s="1230"/>
      <c r="T761" s="1230"/>
      <c r="U761" s="1230"/>
      <c r="V761" s="1230"/>
      <c r="W761" s="1230"/>
      <c r="X761" s="1230"/>
      <c r="Y761" s="1230"/>
      <c r="Z761" s="1230"/>
      <c r="AA761" s="1230"/>
      <c r="AB761" s="1230"/>
      <c r="AC761" s="1230"/>
      <c r="AD761" s="1230"/>
      <c r="AE761" s="1230"/>
      <c r="AF761" s="1230"/>
      <c r="AG761" s="1230"/>
      <c r="AH761" s="1230"/>
      <c r="AI761" s="1230"/>
    </row>
    <row r="762">
      <c r="A762" s="1240"/>
      <c r="B762" s="1241"/>
      <c r="C762" s="1230"/>
      <c r="D762" s="1230"/>
      <c r="E762" s="1230"/>
      <c r="F762" s="1230"/>
      <c r="G762" s="1230"/>
      <c r="H762" s="1230"/>
      <c r="I762" s="1230"/>
      <c r="J762" s="1230"/>
      <c r="K762" s="1230"/>
      <c r="L762" s="1230"/>
      <c r="M762" s="1230"/>
      <c r="N762" s="1230"/>
      <c r="O762" s="1230"/>
      <c r="P762" s="1230"/>
      <c r="Q762" s="1230"/>
      <c r="R762" s="1230"/>
      <c r="S762" s="1230"/>
      <c r="T762" s="1230"/>
      <c r="U762" s="1230"/>
      <c r="V762" s="1230"/>
      <c r="W762" s="1230"/>
      <c r="X762" s="1230"/>
      <c r="Y762" s="1230"/>
      <c r="Z762" s="1230"/>
      <c r="AA762" s="1230"/>
      <c r="AB762" s="1230"/>
      <c r="AC762" s="1230"/>
      <c r="AD762" s="1230"/>
      <c r="AE762" s="1230"/>
      <c r="AF762" s="1230"/>
      <c r="AG762" s="1230"/>
      <c r="AH762" s="1230"/>
      <c r="AI762" s="1230"/>
    </row>
    <row r="763">
      <c r="A763" s="1240"/>
      <c r="B763" s="1241"/>
      <c r="C763" s="1230"/>
      <c r="D763" s="1230"/>
      <c r="E763" s="1230"/>
      <c r="F763" s="1230"/>
      <c r="G763" s="1230"/>
      <c r="H763" s="1230"/>
      <c r="I763" s="1230"/>
      <c r="J763" s="1230"/>
      <c r="K763" s="1230"/>
      <c r="L763" s="1230"/>
      <c r="M763" s="1230"/>
      <c r="N763" s="1230"/>
      <c r="O763" s="1230"/>
      <c r="P763" s="1230"/>
      <c r="Q763" s="1230"/>
      <c r="R763" s="1230"/>
      <c r="S763" s="1230"/>
      <c r="T763" s="1230"/>
      <c r="U763" s="1230"/>
      <c r="V763" s="1230"/>
      <c r="W763" s="1230"/>
      <c r="X763" s="1230"/>
      <c r="Y763" s="1230"/>
      <c r="Z763" s="1230"/>
      <c r="AA763" s="1230"/>
      <c r="AB763" s="1230"/>
      <c r="AC763" s="1230"/>
      <c r="AD763" s="1230"/>
      <c r="AE763" s="1230"/>
      <c r="AF763" s="1230"/>
      <c r="AG763" s="1230"/>
      <c r="AH763" s="1230"/>
      <c r="AI763" s="1230"/>
    </row>
    <row r="764">
      <c r="A764" s="1240"/>
      <c r="B764" s="1241"/>
      <c r="C764" s="1230"/>
      <c r="D764" s="1230"/>
      <c r="E764" s="1230"/>
      <c r="F764" s="1230"/>
      <c r="G764" s="1230"/>
      <c r="H764" s="1230"/>
      <c r="I764" s="1230"/>
      <c r="J764" s="1230"/>
      <c r="K764" s="1230"/>
      <c r="L764" s="1230"/>
      <c r="M764" s="1230"/>
      <c r="N764" s="1230"/>
      <c r="O764" s="1230"/>
      <c r="P764" s="1230"/>
      <c r="Q764" s="1230"/>
      <c r="R764" s="1230"/>
      <c r="S764" s="1230"/>
      <c r="T764" s="1230"/>
      <c r="U764" s="1230"/>
      <c r="V764" s="1230"/>
      <c r="W764" s="1230"/>
      <c r="X764" s="1230"/>
      <c r="Y764" s="1230"/>
      <c r="Z764" s="1230"/>
      <c r="AA764" s="1230"/>
      <c r="AB764" s="1230"/>
      <c r="AC764" s="1230"/>
      <c r="AD764" s="1230"/>
      <c r="AE764" s="1230"/>
      <c r="AF764" s="1230"/>
      <c r="AG764" s="1230"/>
      <c r="AH764" s="1230"/>
      <c r="AI764" s="1230"/>
    </row>
    <row r="765">
      <c r="A765" s="1240"/>
      <c r="B765" s="1241"/>
      <c r="C765" s="1230"/>
      <c r="D765" s="1230"/>
      <c r="E765" s="1230"/>
      <c r="F765" s="1230"/>
      <c r="G765" s="1230"/>
      <c r="H765" s="1230"/>
      <c r="I765" s="1230"/>
      <c r="J765" s="1230"/>
      <c r="K765" s="1230"/>
      <c r="L765" s="1230"/>
      <c r="M765" s="1230"/>
      <c r="N765" s="1230"/>
      <c r="O765" s="1230"/>
      <c r="P765" s="1230"/>
      <c r="Q765" s="1230"/>
      <c r="R765" s="1230"/>
      <c r="S765" s="1230"/>
      <c r="T765" s="1230"/>
      <c r="U765" s="1230"/>
      <c r="V765" s="1230"/>
      <c r="W765" s="1230"/>
      <c r="X765" s="1230"/>
      <c r="Y765" s="1230"/>
      <c r="Z765" s="1230"/>
      <c r="AA765" s="1230"/>
      <c r="AB765" s="1230"/>
      <c r="AC765" s="1230"/>
      <c r="AD765" s="1230"/>
      <c r="AE765" s="1230"/>
      <c r="AF765" s="1230"/>
      <c r="AG765" s="1230"/>
      <c r="AH765" s="1230"/>
      <c r="AI765" s="1230"/>
    </row>
    <row r="766">
      <c r="A766" s="1240"/>
      <c r="B766" s="1241"/>
      <c r="C766" s="1230"/>
      <c r="D766" s="1230"/>
      <c r="E766" s="1230"/>
      <c r="F766" s="1230"/>
      <c r="G766" s="1230"/>
      <c r="H766" s="1230"/>
      <c r="I766" s="1230"/>
      <c r="J766" s="1230"/>
      <c r="K766" s="1230"/>
      <c r="L766" s="1230"/>
      <c r="M766" s="1230"/>
      <c r="N766" s="1230"/>
      <c r="O766" s="1230"/>
      <c r="P766" s="1230"/>
      <c r="Q766" s="1230"/>
      <c r="R766" s="1230"/>
      <c r="S766" s="1230"/>
      <c r="T766" s="1230"/>
      <c r="U766" s="1230"/>
      <c r="V766" s="1230"/>
      <c r="W766" s="1230"/>
      <c r="X766" s="1230"/>
      <c r="Y766" s="1230"/>
      <c r="Z766" s="1230"/>
      <c r="AA766" s="1230"/>
      <c r="AB766" s="1230"/>
      <c r="AC766" s="1230"/>
      <c r="AD766" s="1230"/>
      <c r="AE766" s="1230"/>
      <c r="AF766" s="1230"/>
      <c r="AG766" s="1230"/>
      <c r="AH766" s="1230"/>
      <c r="AI766" s="1230"/>
    </row>
    <row r="767">
      <c r="A767" s="1240"/>
      <c r="B767" s="1241"/>
      <c r="C767" s="1230"/>
      <c r="D767" s="1230"/>
      <c r="E767" s="1230"/>
      <c r="F767" s="1230"/>
      <c r="G767" s="1230"/>
      <c r="H767" s="1230"/>
      <c r="I767" s="1230"/>
      <c r="J767" s="1230"/>
      <c r="K767" s="1230"/>
      <c r="L767" s="1230"/>
      <c r="M767" s="1230"/>
      <c r="N767" s="1230"/>
      <c r="O767" s="1230"/>
      <c r="P767" s="1230"/>
      <c r="Q767" s="1230"/>
      <c r="R767" s="1230"/>
      <c r="S767" s="1230"/>
      <c r="T767" s="1230"/>
      <c r="U767" s="1230"/>
      <c r="V767" s="1230"/>
      <c r="W767" s="1230"/>
      <c r="X767" s="1230"/>
      <c r="Y767" s="1230"/>
      <c r="Z767" s="1230"/>
      <c r="AA767" s="1230"/>
      <c r="AB767" s="1230"/>
      <c r="AC767" s="1230"/>
      <c r="AD767" s="1230"/>
      <c r="AE767" s="1230"/>
      <c r="AF767" s="1230"/>
      <c r="AG767" s="1230"/>
      <c r="AH767" s="1230"/>
      <c r="AI767" s="1230"/>
    </row>
    <row r="768">
      <c r="A768" s="1240"/>
      <c r="B768" s="1241"/>
      <c r="C768" s="1230"/>
      <c r="D768" s="1230"/>
      <c r="E768" s="1230"/>
      <c r="F768" s="1230"/>
      <c r="G768" s="1230"/>
      <c r="H768" s="1230"/>
      <c r="I768" s="1230"/>
      <c r="J768" s="1230"/>
      <c r="K768" s="1230"/>
      <c r="L768" s="1230"/>
      <c r="M768" s="1230"/>
      <c r="N768" s="1230"/>
      <c r="O768" s="1230"/>
      <c r="P768" s="1230"/>
      <c r="Q768" s="1230"/>
      <c r="R768" s="1230"/>
      <c r="S768" s="1230"/>
      <c r="T768" s="1230"/>
      <c r="U768" s="1230"/>
      <c r="V768" s="1230"/>
      <c r="W768" s="1230"/>
      <c r="X768" s="1230"/>
      <c r="Y768" s="1230"/>
      <c r="Z768" s="1230"/>
      <c r="AA768" s="1230"/>
      <c r="AB768" s="1230"/>
      <c r="AC768" s="1230"/>
      <c r="AD768" s="1230"/>
      <c r="AE768" s="1230"/>
      <c r="AF768" s="1230"/>
      <c r="AG768" s="1230"/>
      <c r="AH768" s="1230"/>
      <c r="AI768" s="1230"/>
    </row>
    <row r="769">
      <c r="A769" s="1240"/>
      <c r="B769" s="1241"/>
      <c r="C769" s="1230"/>
      <c r="D769" s="1230"/>
      <c r="E769" s="1230"/>
      <c r="F769" s="1230"/>
      <c r="G769" s="1230"/>
      <c r="H769" s="1230"/>
      <c r="I769" s="1230"/>
      <c r="J769" s="1230"/>
      <c r="K769" s="1230"/>
      <c r="L769" s="1230"/>
      <c r="M769" s="1230"/>
      <c r="N769" s="1230"/>
      <c r="O769" s="1230"/>
      <c r="P769" s="1230"/>
      <c r="Q769" s="1230"/>
      <c r="R769" s="1230"/>
      <c r="S769" s="1230"/>
      <c r="T769" s="1230"/>
      <c r="U769" s="1230"/>
      <c r="V769" s="1230"/>
      <c r="W769" s="1230"/>
      <c r="X769" s="1230"/>
      <c r="Y769" s="1230"/>
      <c r="Z769" s="1230"/>
      <c r="AA769" s="1230"/>
      <c r="AB769" s="1230"/>
      <c r="AC769" s="1230"/>
      <c r="AD769" s="1230"/>
      <c r="AE769" s="1230"/>
      <c r="AF769" s="1230"/>
      <c r="AG769" s="1230"/>
      <c r="AH769" s="1230"/>
      <c r="AI769" s="1230"/>
    </row>
    <row r="770">
      <c r="A770" s="1240"/>
      <c r="B770" s="1241"/>
      <c r="C770" s="1230"/>
      <c r="D770" s="1230"/>
      <c r="E770" s="1230"/>
      <c r="F770" s="1230"/>
      <c r="G770" s="1230"/>
      <c r="H770" s="1230"/>
      <c r="I770" s="1230"/>
      <c r="J770" s="1230"/>
      <c r="K770" s="1230"/>
      <c r="L770" s="1230"/>
      <c r="M770" s="1230"/>
      <c r="N770" s="1230"/>
      <c r="O770" s="1230"/>
      <c r="P770" s="1230"/>
      <c r="Q770" s="1230"/>
      <c r="R770" s="1230"/>
      <c r="S770" s="1230"/>
      <c r="T770" s="1230"/>
      <c r="U770" s="1230"/>
      <c r="V770" s="1230"/>
      <c r="W770" s="1230"/>
      <c r="X770" s="1230"/>
      <c r="Y770" s="1230"/>
      <c r="Z770" s="1230"/>
      <c r="AA770" s="1230"/>
      <c r="AB770" s="1230"/>
      <c r="AC770" s="1230"/>
      <c r="AD770" s="1230"/>
      <c r="AE770" s="1230"/>
      <c r="AF770" s="1230"/>
      <c r="AG770" s="1230"/>
      <c r="AH770" s="1230"/>
      <c r="AI770" s="1230"/>
    </row>
    <row r="771">
      <c r="A771" s="1240"/>
      <c r="B771" s="1241"/>
      <c r="C771" s="1230"/>
      <c r="D771" s="1230"/>
      <c r="E771" s="1230"/>
      <c r="F771" s="1230"/>
      <c r="G771" s="1230"/>
      <c r="H771" s="1230"/>
      <c r="I771" s="1230"/>
      <c r="J771" s="1230"/>
      <c r="K771" s="1230"/>
      <c r="L771" s="1230"/>
      <c r="M771" s="1230"/>
      <c r="N771" s="1230"/>
      <c r="O771" s="1230"/>
      <c r="P771" s="1230"/>
      <c r="Q771" s="1230"/>
      <c r="R771" s="1230"/>
      <c r="S771" s="1230"/>
      <c r="T771" s="1230"/>
      <c r="U771" s="1230"/>
      <c r="V771" s="1230"/>
      <c r="W771" s="1230"/>
      <c r="X771" s="1230"/>
      <c r="Y771" s="1230"/>
      <c r="Z771" s="1230"/>
      <c r="AA771" s="1230"/>
      <c r="AB771" s="1230"/>
      <c r="AC771" s="1230"/>
      <c r="AD771" s="1230"/>
      <c r="AE771" s="1230"/>
      <c r="AF771" s="1230"/>
      <c r="AG771" s="1230"/>
      <c r="AH771" s="1230"/>
      <c r="AI771" s="1230"/>
    </row>
    <row r="772">
      <c r="A772" s="1240"/>
      <c r="B772" s="1241"/>
      <c r="C772" s="1230"/>
      <c r="D772" s="1230"/>
      <c r="E772" s="1230"/>
      <c r="F772" s="1230"/>
      <c r="G772" s="1230"/>
      <c r="H772" s="1230"/>
      <c r="I772" s="1230"/>
      <c r="J772" s="1230"/>
      <c r="K772" s="1230"/>
      <c r="L772" s="1230"/>
      <c r="M772" s="1230"/>
      <c r="N772" s="1230"/>
      <c r="O772" s="1230"/>
      <c r="P772" s="1230"/>
      <c r="Q772" s="1230"/>
      <c r="R772" s="1230"/>
      <c r="S772" s="1230"/>
      <c r="T772" s="1230"/>
      <c r="U772" s="1230"/>
      <c r="V772" s="1230"/>
      <c r="W772" s="1230"/>
      <c r="X772" s="1230"/>
      <c r="Y772" s="1230"/>
      <c r="Z772" s="1230"/>
      <c r="AA772" s="1230"/>
      <c r="AB772" s="1230"/>
      <c r="AC772" s="1230"/>
      <c r="AD772" s="1230"/>
      <c r="AE772" s="1230"/>
      <c r="AF772" s="1230"/>
      <c r="AG772" s="1230"/>
      <c r="AH772" s="1230"/>
      <c r="AI772" s="1230"/>
    </row>
    <row r="773">
      <c r="A773" s="1240"/>
      <c r="B773" s="1241"/>
      <c r="C773" s="1230"/>
      <c r="D773" s="1230"/>
      <c r="E773" s="1230"/>
      <c r="F773" s="1230"/>
      <c r="G773" s="1230"/>
      <c r="H773" s="1230"/>
      <c r="I773" s="1230"/>
      <c r="J773" s="1230"/>
      <c r="K773" s="1230"/>
      <c r="L773" s="1230"/>
      <c r="M773" s="1230"/>
      <c r="N773" s="1230"/>
      <c r="O773" s="1230"/>
      <c r="P773" s="1230"/>
      <c r="Q773" s="1230"/>
      <c r="R773" s="1230"/>
      <c r="S773" s="1230"/>
      <c r="T773" s="1230"/>
      <c r="U773" s="1230"/>
      <c r="V773" s="1230"/>
      <c r="W773" s="1230"/>
      <c r="X773" s="1230"/>
      <c r="Y773" s="1230"/>
      <c r="Z773" s="1230"/>
      <c r="AA773" s="1230"/>
      <c r="AB773" s="1230"/>
      <c r="AC773" s="1230"/>
      <c r="AD773" s="1230"/>
      <c r="AE773" s="1230"/>
      <c r="AF773" s="1230"/>
      <c r="AG773" s="1230"/>
      <c r="AH773" s="1230"/>
      <c r="AI773" s="1230"/>
    </row>
    <row r="774">
      <c r="A774" s="1240"/>
      <c r="B774" s="1241"/>
      <c r="C774" s="1230"/>
      <c r="D774" s="1230"/>
      <c r="E774" s="1230"/>
      <c r="F774" s="1230"/>
      <c r="G774" s="1230"/>
      <c r="H774" s="1230"/>
      <c r="I774" s="1230"/>
      <c r="J774" s="1230"/>
      <c r="K774" s="1230"/>
      <c r="L774" s="1230"/>
      <c r="M774" s="1230"/>
      <c r="N774" s="1230"/>
      <c r="O774" s="1230"/>
      <c r="P774" s="1230"/>
      <c r="Q774" s="1230"/>
      <c r="R774" s="1230"/>
      <c r="S774" s="1230"/>
      <c r="T774" s="1230"/>
      <c r="U774" s="1230"/>
      <c r="V774" s="1230"/>
      <c r="W774" s="1230"/>
      <c r="X774" s="1230"/>
      <c r="Y774" s="1230"/>
      <c r="Z774" s="1230"/>
      <c r="AA774" s="1230"/>
      <c r="AB774" s="1230"/>
      <c r="AC774" s="1230"/>
      <c r="AD774" s="1230"/>
      <c r="AE774" s="1230"/>
      <c r="AF774" s="1230"/>
      <c r="AG774" s="1230"/>
      <c r="AH774" s="1230"/>
      <c r="AI774" s="1230"/>
    </row>
    <row r="775">
      <c r="A775" s="1240"/>
      <c r="B775" s="1241"/>
      <c r="C775" s="1230"/>
      <c r="D775" s="1230"/>
      <c r="E775" s="1230"/>
      <c r="F775" s="1230"/>
      <c r="G775" s="1230"/>
      <c r="H775" s="1230"/>
      <c r="I775" s="1230"/>
      <c r="J775" s="1230"/>
      <c r="K775" s="1230"/>
      <c r="L775" s="1230"/>
      <c r="M775" s="1230"/>
      <c r="N775" s="1230"/>
      <c r="O775" s="1230"/>
      <c r="P775" s="1230"/>
      <c r="Q775" s="1230"/>
      <c r="R775" s="1230"/>
      <c r="S775" s="1230"/>
      <c r="T775" s="1230"/>
      <c r="U775" s="1230"/>
      <c r="V775" s="1230"/>
      <c r="W775" s="1230"/>
      <c r="X775" s="1230"/>
      <c r="Y775" s="1230"/>
      <c r="Z775" s="1230"/>
      <c r="AA775" s="1230"/>
      <c r="AB775" s="1230"/>
      <c r="AC775" s="1230"/>
      <c r="AD775" s="1230"/>
      <c r="AE775" s="1230"/>
      <c r="AF775" s="1230"/>
      <c r="AG775" s="1230"/>
      <c r="AH775" s="1230"/>
      <c r="AI775" s="1230"/>
    </row>
    <row r="776">
      <c r="A776" s="1240"/>
      <c r="B776" s="1241"/>
      <c r="C776" s="1230"/>
      <c r="D776" s="1230"/>
      <c r="E776" s="1230"/>
      <c r="F776" s="1230"/>
      <c r="G776" s="1230"/>
      <c r="H776" s="1230"/>
      <c r="I776" s="1230"/>
      <c r="J776" s="1230"/>
      <c r="K776" s="1230"/>
      <c r="L776" s="1230"/>
      <c r="M776" s="1230"/>
      <c r="N776" s="1230"/>
      <c r="O776" s="1230"/>
      <c r="P776" s="1230"/>
      <c r="Q776" s="1230"/>
      <c r="R776" s="1230"/>
      <c r="S776" s="1230"/>
      <c r="T776" s="1230"/>
      <c r="U776" s="1230"/>
      <c r="V776" s="1230"/>
      <c r="W776" s="1230"/>
      <c r="X776" s="1230"/>
      <c r="Y776" s="1230"/>
      <c r="Z776" s="1230"/>
      <c r="AA776" s="1230"/>
      <c r="AB776" s="1230"/>
      <c r="AC776" s="1230"/>
      <c r="AD776" s="1230"/>
      <c r="AE776" s="1230"/>
      <c r="AF776" s="1230"/>
      <c r="AG776" s="1230"/>
      <c r="AH776" s="1230"/>
      <c r="AI776" s="1230"/>
    </row>
    <row r="777">
      <c r="A777" s="1240"/>
      <c r="B777" s="1241"/>
      <c r="C777" s="1230"/>
      <c r="D777" s="1230"/>
      <c r="E777" s="1230"/>
      <c r="F777" s="1230"/>
      <c r="G777" s="1230"/>
      <c r="H777" s="1230"/>
      <c r="I777" s="1230"/>
      <c r="J777" s="1230"/>
      <c r="K777" s="1230"/>
      <c r="L777" s="1230"/>
      <c r="M777" s="1230"/>
      <c r="N777" s="1230"/>
      <c r="O777" s="1230"/>
      <c r="P777" s="1230"/>
      <c r="Q777" s="1230"/>
      <c r="R777" s="1230"/>
      <c r="S777" s="1230"/>
      <c r="T777" s="1230"/>
      <c r="U777" s="1230"/>
      <c r="V777" s="1230"/>
      <c r="W777" s="1230"/>
      <c r="X777" s="1230"/>
      <c r="Y777" s="1230"/>
      <c r="Z777" s="1230"/>
      <c r="AA777" s="1230"/>
      <c r="AB777" s="1230"/>
      <c r="AC777" s="1230"/>
      <c r="AD777" s="1230"/>
      <c r="AE777" s="1230"/>
      <c r="AF777" s="1230"/>
      <c r="AG777" s="1230"/>
      <c r="AH777" s="1230"/>
      <c r="AI777" s="1230"/>
    </row>
    <row r="778">
      <c r="A778" s="1240"/>
      <c r="B778" s="1241"/>
      <c r="C778" s="1230"/>
      <c r="D778" s="1230"/>
      <c r="E778" s="1230"/>
      <c r="F778" s="1230"/>
      <c r="G778" s="1230"/>
      <c r="H778" s="1230"/>
      <c r="I778" s="1230"/>
      <c r="J778" s="1230"/>
      <c r="K778" s="1230"/>
      <c r="L778" s="1230"/>
      <c r="M778" s="1230"/>
      <c r="N778" s="1230"/>
      <c r="O778" s="1230"/>
      <c r="P778" s="1230"/>
      <c r="Q778" s="1230"/>
      <c r="R778" s="1230"/>
      <c r="S778" s="1230"/>
      <c r="T778" s="1230"/>
      <c r="U778" s="1230"/>
      <c r="V778" s="1230"/>
      <c r="W778" s="1230"/>
      <c r="X778" s="1230"/>
      <c r="Y778" s="1230"/>
      <c r="Z778" s="1230"/>
      <c r="AA778" s="1230"/>
      <c r="AB778" s="1230"/>
      <c r="AC778" s="1230"/>
      <c r="AD778" s="1230"/>
      <c r="AE778" s="1230"/>
      <c r="AF778" s="1230"/>
      <c r="AG778" s="1230"/>
      <c r="AH778" s="1230"/>
      <c r="AI778" s="1230"/>
    </row>
    <row r="779">
      <c r="A779" s="1240"/>
      <c r="B779" s="1241"/>
      <c r="C779" s="1230"/>
      <c r="D779" s="1230"/>
      <c r="E779" s="1230"/>
      <c r="F779" s="1230"/>
      <c r="G779" s="1230"/>
      <c r="H779" s="1230"/>
      <c r="I779" s="1230"/>
      <c r="J779" s="1230"/>
      <c r="K779" s="1230"/>
      <c r="L779" s="1230"/>
      <c r="M779" s="1230"/>
      <c r="N779" s="1230"/>
      <c r="O779" s="1230"/>
      <c r="P779" s="1230"/>
      <c r="Q779" s="1230"/>
      <c r="R779" s="1230"/>
      <c r="S779" s="1230"/>
      <c r="T779" s="1230"/>
      <c r="U779" s="1230"/>
      <c r="V779" s="1230"/>
      <c r="W779" s="1230"/>
      <c r="X779" s="1230"/>
      <c r="Y779" s="1230"/>
      <c r="Z779" s="1230"/>
      <c r="AA779" s="1230"/>
      <c r="AB779" s="1230"/>
      <c r="AC779" s="1230"/>
      <c r="AD779" s="1230"/>
      <c r="AE779" s="1230"/>
      <c r="AF779" s="1230"/>
      <c r="AG779" s="1230"/>
      <c r="AH779" s="1230"/>
      <c r="AI779" s="1230"/>
    </row>
    <row r="780">
      <c r="A780" s="1240"/>
      <c r="B780" s="1241"/>
      <c r="C780" s="1230"/>
      <c r="D780" s="1230"/>
      <c r="E780" s="1230"/>
      <c r="F780" s="1230"/>
      <c r="G780" s="1230"/>
      <c r="H780" s="1230"/>
      <c r="I780" s="1230"/>
      <c r="J780" s="1230"/>
      <c r="K780" s="1230"/>
      <c r="L780" s="1230"/>
      <c r="M780" s="1230"/>
      <c r="N780" s="1230"/>
      <c r="O780" s="1230"/>
      <c r="P780" s="1230"/>
      <c r="Q780" s="1230"/>
      <c r="R780" s="1230"/>
      <c r="S780" s="1230"/>
      <c r="T780" s="1230"/>
      <c r="U780" s="1230"/>
      <c r="V780" s="1230"/>
      <c r="W780" s="1230"/>
      <c r="X780" s="1230"/>
      <c r="Y780" s="1230"/>
      <c r="Z780" s="1230"/>
      <c r="AA780" s="1230"/>
      <c r="AB780" s="1230"/>
      <c r="AC780" s="1230"/>
      <c r="AD780" s="1230"/>
      <c r="AE780" s="1230"/>
      <c r="AF780" s="1230"/>
      <c r="AG780" s="1230"/>
      <c r="AH780" s="1230"/>
      <c r="AI780" s="1230"/>
    </row>
    <row r="781">
      <c r="A781" s="1240"/>
      <c r="B781" s="1241"/>
      <c r="C781" s="1230"/>
      <c r="D781" s="1230"/>
      <c r="E781" s="1230"/>
      <c r="F781" s="1230"/>
      <c r="G781" s="1230"/>
      <c r="H781" s="1230"/>
      <c r="I781" s="1230"/>
      <c r="J781" s="1230"/>
      <c r="K781" s="1230"/>
      <c r="L781" s="1230"/>
      <c r="M781" s="1230"/>
      <c r="N781" s="1230"/>
      <c r="O781" s="1230"/>
      <c r="P781" s="1230"/>
      <c r="Q781" s="1230"/>
      <c r="R781" s="1230"/>
      <c r="S781" s="1230"/>
      <c r="T781" s="1230"/>
      <c r="U781" s="1230"/>
      <c r="V781" s="1230"/>
      <c r="W781" s="1230"/>
      <c r="X781" s="1230"/>
      <c r="Y781" s="1230"/>
      <c r="Z781" s="1230"/>
      <c r="AA781" s="1230"/>
      <c r="AB781" s="1230"/>
      <c r="AC781" s="1230"/>
      <c r="AD781" s="1230"/>
      <c r="AE781" s="1230"/>
      <c r="AF781" s="1230"/>
      <c r="AG781" s="1230"/>
      <c r="AH781" s="1230"/>
      <c r="AI781" s="1230"/>
    </row>
    <row r="782">
      <c r="A782" s="1240"/>
      <c r="B782" s="1241"/>
      <c r="C782" s="1230"/>
      <c r="D782" s="1230"/>
      <c r="E782" s="1230"/>
      <c r="F782" s="1230"/>
      <c r="G782" s="1230"/>
      <c r="H782" s="1230"/>
      <c r="I782" s="1230"/>
      <c r="J782" s="1230"/>
      <c r="K782" s="1230"/>
      <c r="L782" s="1230"/>
      <c r="M782" s="1230"/>
      <c r="N782" s="1230"/>
      <c r="O782" s="1230"/>
      <c r="P782" s="1230"/>
      <c r="Q782" s="1230"/>
      <c r="R782" s="1230"/>
      <c r="S782" s="1230"/>
      <c r="T782" s="1230"/>
      <c r="U782" s="1230"/>
      <c r="V782" s="1230"/>
      <c r="W782" s="1230"/>
      <c r="X782" s="1230"/>
      <c r="Y782" s="1230"/>
      <c r="Z782" s="1230"/>
      <c r="AA782" s="1230"/>
      <c r="AB782" s="1230"/>
      <c r="AC782" s="1230"/>
      <c r="AD782" s="1230"/>
      <c r="AE782" s="1230"/>
      <c r="AF782" s="1230"/>
      <c r="AG782" s="1230"/>
      <c r="AH782" s="1230"/>
      <c r="AI782" s="1230"/>
    </row>
    <row r="783">
      <c r="A783" s="1240"/>
      <c r="B783" s="1241"/>
      <c r="C783" s="1230"/>
      <c r="D783" s="1230"/>
      <c r="E783" s="1230"/>
      <c r="F783" s="1230"/>
      <c r="G783" s="1230"/>
      <c r="H783" s="1230"/>
      <c r="I783" s="1230"/>
      <c r="J783" s="1230"/>
      <c r="K783" s="1230"/>
      <c r="L783" s="1230"/>
      <c r="M783" s="1230"/>
      <c r="N783" s="1230"/>
      <c r="O783" s="1230"/>
      <c r="P783" s="1230"/>
      <c r="Q783" s="1230"/>
      <c r="R783" s="1230"/>
      <c r="S783" s="1230"/>
      <c r="T783" s="1230"/>
      <c r="U783" s="1230"/>
      <c r="V783" s="1230"/>
      <c r="W783" s="1230"/>
      <c r="X783" s="1230"/>
      <c r="Y783" s="1230"/>
      <c r="Z783" s="1230"/>
      <c r="AA783" s="1230"/>
      <c r="AB783" s="1230"/>
      <c r="AC783" s="1230"/>
      <c r="AD783" s="1230"/>
      <c r="AE783" s="1230"/>
      <c r="AF783" s="1230"/>
      <c r="AG783" s="1230"/>
      <c r="AH783" s="1230"/>
      <c r="AI783" s="1230"/>
    </row>
    <row r="784">
      <c r="A784" s="1240"/>
      <c r="B784" s="1241"/>
      <c r="C784" s="1230"/>
      <c r="D784" s="1230"/>
      <c r="E784" s="1230"/>
      <c r="F784" s="1230"/>
      <c r="G784" s="1230"/>
      <c r="H784" s="1230"/>
      <c r="I784" s="1230"/>
      <c r="J784" s="1230"/>
      <c r="K784" s="1230"/>
      <c r="L784" s="1230"/>
      <c r="M784" s="1230"/>
      <c r="N784" s="1230"/>
      <c r="O784" s="1230"/>
      <c r="P784" s="1230"/>
      <c r="Q784" s="1230"/>
      <c r="R784" s="1230"/>
      <c r="S784" s="1230"/>
      <c r="T784" s="1230"/>
      <c r="U784" s="1230"/>
      <c r="V784" s="1230"/>
      <c r="W784" s="1230"/>
      <c r="X784" s="1230"/>
      <c r="Y784" s="1230"/>
      <c r="Z784" s="1230"/>
      <c r="AA784" s="1230"/>
      <c r="AB784" s="1230"/>
      <c r="AC784" s="1230"/>
      <c r="AD784" s="1230"/>
      <c r="AE784" s="1230"/>
      <c r="AF784" s="1230"/>
      <c r="AG784" s="1230"/>
      <c r="AH784" s="1230"/>
      <c r="AI784" s="1230"/>
    </row>
    <row r="785">
      <c r="A785" s="1240"/>
      <c r="B785" s="1241"/>
      <c r="C785" s="1230"/>
      <c r="D785" s="1230"/>
      <c r="E785" s="1230"/>
      <c r="F785" s="1230"/>
      <c r="G785" s="1230"/>
      <c r="H785" s="1230"/>
      <c r="I785" s="1230"/>
      <c r="J785" s="1230"/>
      <c r="K785" s="1230"/>
      <c r="L785" s="1230"/>
      <c r="M785" s="1230"/>
      <c r="N785" s="1230"/>
      <c r="O785" s="1230"/>
      <c r="P785" s="1230"/>
      <c r="Q785" s="1230"/>
      <c r="R785" s="1230"/>
      <c r="S785" s="1230"/>
      <c r="T785" s="1230"/>
      <c r="U785" s="1230"/>
      <c r="V785" s="1230"/>
      <c r="W785" s="1230"/>
      <c r="X785" s="1230"/>
      <c r="Y785" s="1230"/>
      <c r="Z785" s="1230"/>
      <c r="AA785" s="1230"/>
      <c r="AB785" s="1230"/>
      <c r="AC785" s="1230"/>
      <c r="AD785" s="1230"/>
      <c r="AE785" s="1230"/>
      <c r="AF785" s="1230"/>
      <c r="AG785" s="1230"/>
      <c r="AH785" s="1230"/>
      <c r="AI785" s="1230"/>
    </row>
    <row r="786">
      <c r="A786" s="1240"/>
      <c r="B786" s="1241"/>
      <c r="C786" s="1230"/>
      <c r="D786" s="1230"/>
      <c r="E786" s="1230"/>
      <c r="F786" s="1230"/>
      <c r="G786" s="1230"/>
      <c r="H786" s="1230"/>
      <c r="I786" s="1230"/>
      <c r="J786" s="1230"/>
      <c r="K786" s="1230"/>
      <c r="L786" s="1230"/>
      <c r="M786" s="1230"/>
      <c r="N786" s="1230"/>
      <c r="O786" s="1230"/>
      <c r="P786" s="1230"/>
      <c r="Q786" s="1230"/>
      <c r="R786" s="1230"/>
      <c r="S786" s="1230"/>
      <c r="T786" s="1230"/>
      <c r="U786" s="1230"/>
      <c r="V786" s="1230"/>
      <c r="W786" s="1230"/>
      <c r="X786" s="1230"/>
      <c r="Y786" s="1230"/>
      <c r="Z786" s="1230"/>
      <c r="AA786" s="1230"/>
      <c r="AB786" s="1230"/>
      <c r="AC786" s="1230"/>
      <c r="AD786" s="1230"/>
      <c r="AE786" s="1230"/>
      <c r="AF786" s="1230"/>
      <c r="AG786" s="1230"/>
      <c r="AH786" s="1230"/>
      <c r="AI786" s="1230"/>
    </row>
    <row r="787">
      <c r="A787" s="1240"/>
      <c r="B787" s="1241"/>
      <c r="C787" s="1230"/>
      <c r="D787" s="1230"/>
      <c r="E787" s="1230"/>
      <c r="F787" s="1230"/>
      <c r="G787" s="1230"/>
      <c r="H787" s="1230"/>
      <c r="I787" s="1230"/>
      <c r="J787" s="1230"/>
      <c r="K787" s="1230"/>
      <c r="L787" s="1230"/>
      <c r="M787" s="1230"/>
      <c r="N787" s="1230"/>
      <c r="O787" s="1230"/>
      <c r="P787" s="1230"/>
      <c r="Q787" s="1230"/>
      <c r="R787" s="1230"/>
      <c r="S787" s="1230"/>
      <c r="T787" s="1230"/>
      <c r="U787" s="1230"/>
      <c r="V787" s="1230"/>
      <c r="W787" s="1230"/>
      <c r="X787" s="1230"/>
      <c r="Y787" s="1230"/>
      <c r="Z787" s="1230"/>
      <c r="AA787" s="1230"/>
      <c r="AB787" s="1230"/>
      <c r="AC787" s="1230"/>
      <c r="AD787" s="1230"/>
      <c r="AE787" s="1230"/>
      <c r="AF787" s="1230"/>
      <c r="AG787" s="1230"/>
      <c r="AH787" s="1230"/>
      <c r="AI787" s="1230"/>
    </row>
    <row r="788">
      <c r="A788" s="1240"/>
      <c r="B788" s="1241"/>
      <c r="C788" s="1230"/>
      <c r="D788" s="1230"/>
      <c r="E788" s="1230"/>
      <c r="F788" s="1230"/>
      <c r="G788" s="1230"/>
      <c r="H788" s="1230"/>
      <c r="I788" s="1230"/>
      <c r="J788" s="1230"/>
      <c r="K788" s="1230"/>
      <c r="L788" s="1230"/>
      <c r="M788" s="1230"/>
      <c r="N788" s="1230"/>
      <c r="O788" s="1230"/>
      <c r="P788" s="1230"/>
      <c r="Q788" s="1230"/>
      <c r="R788" s="1230"/>
      <c r="S788" s="1230"/>
      <c r="T788" s="1230"/>
      <c r="U788" s="1230"/>
      <c r="V788" s="1230"/>
      <c r="W788" s="1230"/>
      <c r="X788" s="1230"/>
      <c r="Y788" s="1230"/>
      <c r="Z788" s="1230"/>
      <c r="AA788" s="1230"/>
      <c r="AB788" s="1230"/>
      <c r="AC788" s="1230"/>
      <c r="AD788" s="1230"/>
      <c r="AE788" s="1230"/>
      <c r="AF788" s="1230"/>
      <c r="AG788" s="1230"/>
      <c r="AH788" s="1230"/>
      <c r="AI788" s="1230"/>
    </row>
    <row r="789">
      <c r="A789" s="1240"/>
      <c r="B789" s="1241"/>
      <c r="C789" s="1230"/>
      <c r="D789" s="1230"/>
      <c r="E789" s="1230"/>
      <c r="F789" s="1230"/>
      <c r="G789" s="1230"/>
      <c r="H789" s="1230"/>
      <c r="I789" s="1230"/>
      <c r="J789" s="1230"/>
      <c r="K789" s="1230"/>
      <c r="L789" s="1230"/>
      <c r="M789" s="1230"/>
      <c r="N789" s="1230"/>
      <c r="O789" s="1230"/>
      <c r="P789" s="1230"/>
      <c r="Q789" s="1230"/>
      <c r="R789" s="1230"/>
      <c r="S789" s="1230"/>
      <c r="T789" s="1230"/>
      <c r="U789" s="1230"/>
      <c r="V789" s="1230"/>
      <c r="W789" s="1230"/>
      <c r="X789" s="1230"/>
      <c r="Y789" s="1230"/>
      <c r="Z789" s="1230"/>
      <c r="AA789" s="1230"/>
      <c r="AB789" s="1230"/>
      <c r="AC789" s="1230"/>
      <c r="AD789" s="1230"/>
      <c r="AE789" s="1230"/>
      <c r="AF789" s="1230"/>
      <c r="AG789" s="1230"/>
      <c r="AH789" s="1230"/>
      <c r="AI789" s="1230"/>
    </row>
    <row r="790">
      <c r="A790" s="1240"/>
      <c r="B790" s="1241"/>
      <c r="C790" s="1230"/>
      <c r="D790" s="1230"/>
      <c r="E790" s="1230"/>
      <c r="F790" s="1230"/>
      <c r="G790" s="1230"/>
      <c r="H790" s="1230"/>
      <c r="I790" s="1230"/>
      <c r="J790" s="1230"/>
      <c r="K790" s="1230"/>
      <c r="L790" s="1230"/>
      <c r="M790" s="1230"/>
      <c r="N790" s="1230"/>
      <c r="O790" s="1230"/>
      <c r="P790" s="1230"/>
      <c r="Q790" s="1230"/>
      <c r="R790" s="1230"/>
      <c r="S790" s="1230"/>
      <c r="T790" s="1230"/>
      <c r="U790" s="1230"/>
      <c r="V790" s="1230"/>
      <c r="W790" s="1230"/>
      <c r="X790" s="1230"/>
      <c r="Y790" s="1230"/>
      <c r="Z790" s="1230"/>
      <c r="AA790" s="1230"/>
      <c r="AB790" s="1230"/>
      <c r="AC790" s="1230"/>
      <c r="AD790" s="1230"/>
      <c r="AE790" s="1230"/>
      <c r="AF790" s="1230"/>
      <c r="AG790" s="1230"/>
      <c r="AH790" s="1230"/>
      <c r="AI790" s="1230"/>
    </row>
    <row r="791">
      <c r="A791" s="1240"/>
      <c r="B791" s="1241"/>
      <c r="C791" s="1230"/>
      <c r="D791" s="1230"/>
      <c r="E791" s="1230"/>
      <c r="F791" s="1230"/>
      <c r="G791" s="1230"/>
      <c r="H791" s="1230"/>
      <c r="I791" s="1230"/>
      <c r="J791" s="1230"/>
      <c r="K791" s="1230"/>
      <c r="L791" s="1230"/>
      <c r="M791" s="1230"/>
      <c r="N791" s="1230"/>
      <c r="O791" s="1230"/>
      <c r="P791" s="1230"/>
      <c r="Q791" s="1230"/>
      <c r="R791" s="1230"/>
      <c r="S791" s="1230"/>
      <c r="T791" s="1230"/>
      <c r="U791" s="1230"/>
      <c r="V791" s="1230"/>
      <c r="W791" s="1230"/>
      <c r="X791" s="1230"/>
      <c r="Y791" s="1230"/>
      <c r="Z791" s="1230"/>
      <c r="AA791" s="1230"/>
      <c r="AB791" s="1230"/>
      <c r="AC791" s="1230"/>
      <c r="AD791" s="1230"/>
      <c r="AE791" s="1230"/>
      <c r="AF791" s="1230"/>
      <c r="AG791" s="1230"/>
      <c r="AH791" s="1230"/>
      <c r="AI791" s="1230"/>
    </row>
    <row r="792">
      <c r="A792" s="1240"/>
      <c r="B792" s="1241"/>
      <c r="C792" s="1230"/>
      <c r="D792" s="1230"/>
      <c r="E792" s="1230"/>
      <c r="F792" s="1230"/>
      <c r="G792" s="1230"/>
      <c r="H792" s="1230"/>
      <c r="I792" s="1230"/>
      <c r="J792" s="1230"/>
      <c r="K792" s="1230"/>
      <c r="L792" s="1230"/>
      <c r="M792" s="1230"/>
      <c r="N792" s="1230"/>
      <c r="O792" s="1230"/>
      <c r="P792" s="1230"/>
      <c r="Q792" s="1230"/>
      <c r="R792" s="1230"/>
      <c r="S792" s="1230"/>
      <c r="T792" s="1230"/>
      <c r="U792" s="1230"/>
      <c r="V792" s="1230"/>
      <c r="W792" s="1230"/>
      <c r="X792" s="1230"/>
      <c r="Y792" s="1230"/>
      <c r="Z792" s="1230"/>
      <c r="AA792" s="1230"/>
      <c r="AB792" s="1230"/>
      <c r="AC792" s="1230"/>
      <c r="AD792" s="1230"/>
      <c r="AE792" s="1230"/>
      <c r="AF792" s="1230"/>
      <c r="AG792" s="1230"/>
      <c r="AH792" s="1230"/>
      <c r="AI792" s="1230"/>
    </row>
    <row r="793">
      <c r="A793" s="1240"/>
      <c r="B793" s="1241"/>
      <c r="C793" s="1230"/>
      <c r="D793" s="1230"/>
      <c r="E793" s="1230"/>
      <c r="F793" s="1230"/>
      <c r="G793" s="1230"/>
      <c r="H793" s="1230"/>
      <c r="I793" s="1230"/>
      <c r="J793" s="1230"/>
      <c r="K793" s="1230"/>
      <c r="L793" s="1230"/>
      <c r="M793" s="1230"/>
      <c r="N793" s="1230"/>
      <c r="O793" s="1230"/>
      <c r="P793" s="1230"/>
      <c r="Q793" s="1230"/>
      <c r="R793" s="1230"/>
      <c r="S793" s="1230"/>
      <c r="T793" s="1230"/>
      <c r="U793" s="1230"/>
      <c r="V793" s="1230"/>
      <c r="W793" s="1230"/>
      <c r="X793" s="1230"/>
      <c r="Y793" s="1230"/>
      <c r="Z793" s="1230"/>
      <c r="AA793" s="1230"/>
      <c r="AB793" s="1230"/>
      <c r="AC793" s="1230"/>
      <c r="AD793" s="1230"/>
      <c r="AE793" s="1230"/>
      <c r="AF793" s="1230"/>
      <c r="AG793" s="1230"/>
      <c r="AH793" s="1230"/>
      <c r="AI793" s="1230"/>
    </row>
    <row r="794">
      <c r="A794" s="1240"/>
      <c r="B794" s="1241"/>
      <c r="C794" s="1230"/>
      <c r="D794" s="1230"/>
      <c r="E794" s="1230"/>
      <c r="F794" s="1230"/>
      <c r="G794" s="1230"/>
      <c r="H794" s="1230"/>
      <c r="I794" s="1230"/>
      <c r="J794" s="1230"/>
      <c r="K794" s="1230"/>
      <c r="L794" s="1230"/>
      <c r="M794" s="1230"/>
      <c r="N794" s="1230"/>
      <c r="O794" s="1230"/>
      <c r="P794" s="1230"/>
      <c r="Q794" s="1230"/>
      <c r="R794" s="1230"/>
      <c r="S794" s="1230"/>
      <c r="T794" s="1230"/>
      <c r="U794" s="1230"/>
      <c r="V794" s="1230"/>
      <c r="W794" s="1230"/>
      <c r="X794" s="1230"/>
      <c r="Y794" s="1230"/>
      <c r="Z794" s="1230"/>
      <c r="AA794" s="1230"/>
      <c r="AB794" s="1230"/>
      <c r="AC794" s="1230"/>
      <c r="AD794" s="1230"/>
      <c r="AE794" s="1230"/>
      <c r="AF794" s="1230"/>
      <c r="AG794" s="1230"/>
      <c r="AH794" s="1230"/>
      <c r="AI794" s="1230"/>
    </row>
    <row r="795">
      <c r="A795" s="1240"/>
      <c r="B795" s="1241"/>
      <c r="C795" s="1230"/>
      <c r="D795" s="1230"/>
      <c r="E795" s="1230"/>
      <c r="F795" s="1230"/>
      <c r="G795" s="1230"/>
      <c r="H795" s="1230"/>
      <c r="I795" s="1230"/>
      <c r="J795" s="1230"/>
      <c r="K795" s="1230"/>
      <c r="L795" s="1230"/>
      <c r="M795" s="1230"/>
      <c r="N795" s="1230"/>
      <c r="O795" s="1230"/>
      <c r="P795" s="1230"/>
      <c r="Q795" s="1230"/>
      <c r="R795" s="1230"/>
      <c r="S795" s="1230"/>
      <c r="T795" s="1230"/>
      <c r="U795" s="1230"/>
      <c r="V795" s="1230"/>
      <c r="W795" s="1230"/>
      <c r="X795" s="1230"/>
      <c r="Y795" s="1230"/>
      <c r="Z795" s="1230"/>
      <c r="AA795" s="1230"/>
      <c r="AB795" s="1230"/>
      <c r="AC795" s="1230"/>
      <c r="AD795" s="1230"/>
      <c r="AE795" s="1230"/>
      <c r="AF795" s="1230"/>
      <c r="AG795" s="1230"/>
      <c r="AH795" s="1230"/>
      <c r="AI795" s="1230"/>
    </row>
    <row r="796">
      <c r="A796" s="1240"/>
      <c r="B796" s="1241"/>
      <c r="C796" s="1230"/>
      <c r="D796" s="1230"/>
      <c r="E796" s="1230"/>
      <c r="F796" s="1230"/>
      <c r="G796" s="1230"/>
      <c r="H796" s="1230"/>
      <c r="I796" s="1230"/>
      <c r="J796" s="1230"/>
      <c r="K796" s="1230"/>
      <c r="L796" s="1230"/>
      <c r="M796" s="1230"/>
      <c r="N796" s="1230"/>
      <c r="O796" s="1230"/>
      <c r="P796" s="1230"/>
      <c r="Q796" s="1230"/>
      <c r="R796" s="1230"/>
      <c r="S796" s="1230"/>
      <c r="T796" s="1230"/>
      <c r="U796" s="1230"/>
      <c r="V796" s="1230"/>
      <c r="W796" s="1230"/>
      <c r="X796" s="1230"/>
      <c r="Y796" s="1230"/>
      <c r="Z796" s="1230"/>
      <c r="AA796" s="1230"/>
      <c r="AB796" s="1230"/>
      <c r="AC796" s="1230"/>
      <c r="AD796" s="1230"/>
      <c r="AE796" s="1230"/>
      <c r="AF796" s="1230"/>
      <c r="AG796" s="1230"/>
      <c r="AH796" s="1230"/>
      <c r="AI796" s="1230"/>
    </row>
    <row r="797">
      <c r="A797" s="1240"/>
      <c r="B797" s="1241"/>
      <c r="C797" s="1230"/>
      <c r="D797" s="1230"/>
      <c r="E797" s="1230"/>
      <c r="F797" s="1230"/>
      <c r="G797" s="1230"/>
      <c r="H797" s="1230"/>
      <c r="I797" s="1230"/>
      <c r="J797" s="1230"/>
      <c r="K797" s="1230"/>
      <c r="L797" s="1230"/>
      <c r="M797" s="1230"/>
      <c r="N797" s="1230"/>
      <c r="O797" s="1230"/>
      <c r="P797" s="1230"/>
      <c r="Q797" s="1230"/>
      <c r="R797" s="1230"/>
      <c r="S797" s="1230"/>
      <c r="T797" s="1230"/>
      <c r="U797" s="1230"/>
      <c r="V797" s="1230"/>
      <c r="W797" s="1230"/>
      <c r="X797" s="1230"/>
      <c r="Y797" s="1230"/>
      <c r="Z797" s="1230"/>
      <c r="AA797" s="1230"/>
      <c r="AB797" s="1230"/>
      <c r="AC797" s="1230"/>
      <c r="AD797" s="1230"/>
      <c r="AE797" s="1230"/>
      <c r="AF797" s="1230"/>
      <c r="AG797" s="1230"/>
      <c r="AH797" s="1230"/>
      <c r="AI797" s="1230"/>
    </row>
    <row r="798">
      <c r="A798" s="1240"/>
      <c r="B798" s="1241"/>
      <c r="C798" s="1230"/>
      <c r="D798" s="1230"/>
      <c r="E798" s="1230"/>
      <c r="F798" s="1230"/>
      <c r="G798" s="1230"/>
      <c r="H798" s="1230"/>
      <c r="I798" s="1230"/>
      <c r="J798" s="1230"/>
      <c r="K798" s="1230"/>
      <c r="L798" s="1230"/>
      <c r="M798" s="1230"/>
      <c r="N798" s="1230"/>
      <c r="O798" s="1230"/>
      <c r="P798" s="1230"/>
      <c r="Q798" s="1230"/>
      <c r="R798" s="1230"/>
      <c r="S798" s="1230"/>
      <c r="T798" s="1230"/>
      <c r="U798" s="1230"/>
      <c r="V798" s="1230"/>
      <c r="W798" s="1230"/>
      <c r="X798" s="1230"/>
      <c r="Y798" s="1230"/>
      <c r="Z798" s="1230"/>
      <c r="AA798" s="1230"/>
      <c r="AB798" s="1230"/>
      <c r="AC798" s="1230"/>
      <c r="AD798" s="1230"/>
      <c r="AE798" s="1230"/>
      <c r="AF798" s="1230"/>
      <c r="AG798" s="1230"/>
      <c r="AH798" s="1230"/>
      <c r="AI798" s="1230"/>
    </row>
    <row r="799">
      <c r="A799" s="1240"/>
      <c r="B799" s="1241"/>
      <c r="C799" s="1230"/>
      <c r="D799" s="1230"/>
      <c r="E799" s="1230"/>
      <c r="F799" s="1230"/>
      <c r="G799" s="1230"/>
      <c r="H799" s="1230"/>
      <c r="I799" s="1230"/>
      <c r="J799" s="1230"/>
      <c r="K799" s="1230"/>
      <c r="L799" s="1230"/>
      <c r="M799" s="1230"/>
      <c r="N799" s="1230"/>
      <c r="O799" s="1230"/>
      <c r="P799" s="1230"/>
      <c r="Q799" s="1230"/>
      <c r="R799" s="1230"/>
      <c r="S799" s="1230"/>
      <c r="T799" s="1230"/>
      <c r="U799" s="1230"/>
      <c r="V799" s="1230"/>
      <c r="W799" s="1230"/>
      <c r="X799" s="1230"/>
      <c r="Y799" s="1230"/>
      <c r="Z799" s="1230"/>
      <c r="AA799" s="1230"/>
      <c r="AB799" s="1230"/>
      <c r="AC799" s="1230"/>
      <c r="AD799" s="1230"/>
      <c r="AE799" s="1230"/>
      <c r="AF799" s="1230"/>
      <c r="AG799" s="1230"/>
      <c r="AH799" s="1230"/>
      <c r="AI799" s="1230"/>
    </row>
    <row r="800">
      <c r="A800" s="1240"/>
      <c r="B800" s="1241"/>
      <c r="C800" s="1230"/>
      <c r="D800" s="1230"/>
      <c r="E800" s="1230"/>
      <c r="F800" s="1230"/>
      <c r="G800" s="1230"/>
      <c r="H800" s="1230"/>
      <c r="I800" s="1230"/>
      <c r="J800" s="1230"/>
      <c r="K800" s="1230"/>
      <c r="L800" s="1230"/>
      <c r="M800" s="1230"/>
      <c r="N800" s="1230"/>
      <c r="O800" s="1230"/>
      <c r="P800" s="1230"/>
      <c r="Q800" s="1230"/>
      <c r="R800" s="1230"/>
      <c r="S800" s="1230"/>
      <c r="T800" s="1230"/>
      <c r="U800" s="1230"/>
      <c r="V800" s="1230"/>
      <c r="W800" s="1230"/>
      <c r="X800" s="1230"/>
      <c r="Y800" s="1230"/>
      <c r="Z800" s="1230"/>
      <c r="AA800" s="1230"/>
      <c r="AB800" s="1230"/>
      <c r="AC800" s="1230"/>
      <c r="AD800" s="1230"/>
      <c r="AE800" s="1230"/>
      <c r="AF800" s="1230"/>
      <c r="AG800" s="1230"/>
      <c r="AH800" s="1230"/>
      <c r="AI800" s="1230"/>
    </row>
    <row r="801">
      <c r="A801" s="1240"/>
      <c r="B801" s="1241"/>
      <c r="C801" s="1230"/>
      <c r="D801" s="1230"/>
      <c r="E801" s="1230"/>
      <c r="F801" s="1230"/>
      <c r="G801" s="1230"/>
      <c r="H801" s="1230"/>
      <c r="I801" s="1230"/>
      <c r="J801" s="1230"/>
      <c r="K801" s="1230"/>
      <c r="L801" s="1230"/>
      <c r="M801" s="1230"/>
      <c r="N801" s="1230"/>
      <c r="O801" s="1230"/>
      <c r="P801" s="1230"/>
      <c r="Q801" s="1230"/>
      <c r="R801" s="1230"/>
      <c r="S801" s="1230"/>
      <c r="T801" s="1230"/>
      <c r="U801" s="1230"/>
      <c r="V801" s="1230"/>
      <c r="W801" s="1230"/>
      <c r="X801" s="1230"/>
      <c r="Y801" s="1230"/>
      <c r="Z801" s="1230"/>
      <c r="AA801" s="1230"/>
      <c r="AB801" s="1230"/>
      <c r="AC801" s="1230"/>
      <c r="AD801" s="1230"/>
      <c r="AE801" s="1230"/>
      <c r="AF801" s="1230"/>
      <c r="AG801" s="1230"/>
      <c r="AH801" s="1230"/>
      <c r="AI801" s="1230"/>
    </row>
    <row r="802">
      <c r="A802" s="1240"/>
      <c r="B802" s="1241"/>
      <c r="C802" s="1230"/>
      <c r="D802" s="1230"/>
      <c r="E802" s="1230"/>
      <c r="F802" s="1230"/>
      <c r="G802" s="1230"/>
      <c r="H802" s="1230"/>
      <c r="I802" s="1230"/>
      <c r="J802" s="1230"/>
      <c r="K802" s="1230"/>
      <c r="L802" s="1230"/>
      <c r="M802" s="1230"/>
      <c r="N802" s="1230"/>
      <c r="O802" s="1230"/>
      <c r="P802" s="1230"/>
      <c r="Q802" s="1230"/>
      <c r="R802" s="1230"/>
      <c r="S802" s="1230"/>
      <c r="T802" s="1230"/>
      <c r="U802" s="1230"/>
      <c r="V802" s="1230"/>
      <c r="W802" s="1230"/>
      <c r="X802" s="1230"/>
      <c r="Y802" s="1230"/>
      <c r="Z802" s="1230"/>
      <c r="AA802" s="1230"/>
      <c r="AB802" s="1230"/>
      <c r="AC802" s="1230"/>
      <c r="AD802" s="1230"/>
      <c r="AE802" s="1230"/>
      <c r="AF802" s="1230"/>
      <c r="AG802" s="1230"/>
      <c r="AH802" s="1230"/>
      <c r="AI802" s="1230"/>
    </row>
    <row r="803">
      <c r="A803" s="1240"/>
      <c r="B803" s="1241"/>
      <c r="C803" s="1230"/>
      <c r="D803" s="1230"/>
      <c r="E803" s="1230"/>
      <c r="F803" s="1230"/>
      <c r="G803" s="1230"/>
      <c r="H803" s="1230"/>
      <c r="I803" s="1230"/>
      <c r="J803" s="1230"/>
      <c r="K803" s="1230"/>
      <c r="L803" s="1230"/>
      <c r="M803" s="1230"/>
      <c r="N803" s="1230"/>
      <c r="O803" s="1230"/>
      <c r="P803" s="1230"/>
      <c r="Q803" s="1230"/>
      <c r="R803" s="1230"/>
      <c r="S803" s="1230"/>
      <c r="T803" s="1230"/>
      <c r="U803" s="1230"/>
      <c r="V803" s="1230"/>
      <c r="W803" s="1230"/>
      <c r="X803" s="1230"/>
      <c r="Y803" s="1230"/>
      <c r="Z803" s="1230"/>
      <c r="AA803" s="1230"/>
      <c r="AB803" s="1230"/>
      <c r="AC803" s="1230"/>
      <c r="AD803" s="1230"/>
      <c r="AE803" s="1230"/>
      <c r="AF803" s="1230"/>
      <c r="AG803" s="1230"/>
      <c r="AH803" s="1230"/>
      <c r="AI803" s="1230"/>
    </row>
    <row r="804">
      <c r="A804" s="1240"/>
      <c r="B804" s="1241"/>
      <c r="C804" s="1230"/>
      <c r="D804" s="1230"/>
      <c r="E804" s="1230"/>
      <c r="F804" s="1230"/>
      <c r="G804" s="1230"/>
      <c r="H804" s="1230"/>
      <c r="I804" s="1230"/>
      <c r="J804" s="1230"/>
      <c r="K804" s="1230"/>
      <c r="L804" s="1230"/>
      <c r="M804" s="1230"/>
      <c r="N804" s="1230"/>
      <c r="O804" s="1230"/>
      <c r="P804" s="1230"/>
      <c r="Q804" s="1230"/>
      <c r="R804" s="1230"/>
      <c r="S804" s="1230"/>
      <c r="T804" s="1230"/>
      <c r="U804" s="1230"/>
      <c r="V804" s="1230"/>
      <c r="W804" s="1230"/>
      <c r="X804" s="1230"/>
      <c r="Y804" s="1230"/>
      <c r="Z804" s="1230"/>
      <c r="AA804" s="1230"/>
      <c r="AB804" s="1230"/>
      <c r="AC804" s="1230"/>
      <c r="AD804" s="1230"/>
      <c r="AE804" s="1230"/>
      <c r="AF804" s="1230"/>
      <c r="AG804" s="1230"/>
      <c r="AH804" s="1230"/>
      <c r="AI804" s="1230"/>
    </row>
    <row r="805">
      <c r="A805" s="1240"/>
      <c r="B805" s="1241"/>
      <c r="C805" s="1230"/>
      <c r="D805" s="1230"/>
      <c r="E805" s="1230"/>
      <c r="F805" s="1230"/>
      <c r="G805" s="1230"/>
      <c r="H805" s="1230"/>
      <c r="I805" s="1230"/>
      <c r="J805" s="1230"/>
      <c r="K805" s="1230"/>
      <c r="L805" s="1230"/>
      <c r="M805" s="1230"/>
      <c r="N805" s="1230"/>
      <c r="O805" s="1230"/>
      <c r="P805" s="1230"/>
      <c r="Q805" s="1230"/>
      <c r="R805" s="1230"/>
      <c r="S805" s="1230"/>
      <c r="T805" s="1230"/>
      <c r="U805" s="1230"/>
      <c r="V805" s="1230"/>
      <c r="W805" s="1230"/>
      <c r="X805" s="1230"/>
      <c r="Y805" s="1230"/>
      <c r="Z805" s="1230"/>
      <c r="AA805" s="1230"/>
      <c r="AB805" s="1230"/>
      <c r="AC805" s="1230"/>
      <c r="AD805" s="1230"/>
      <c r="AE805" s="1230"/>
      <c r="AF805" s="1230"/>
      <c r="AG805" s="1230"/>
      <c r="AH805" s="1230"/>
      <c r="AI805" s="1230"/>
    </row>
    <row r="806">
      <c r="A806" s="1240"/>
      <c r="B806" s="1241"/>
      <c r="C806" s="1230"/>
      <c r="D806" s="1230"/>
      <c r="E806" s="1230"/>
      <c r="F806" s="1230"/>
      <c r="G806" s="1230"/>
      <c r="H806" s="1230"/>
      <c r="I806" s="1230"/>
      <c r="J806" s="1230"/>
      <c r="K806" s="1230"/>
      <c r="L806" s="1230"/>
      <c r="M806" s="1230"/>
      <c r="N806" s="1230"/>
      <c r="O806" s="1230"/>
      <c r="P806" s="1230"/>
      <c r="Q806" s="1230"/>
      <c r="R806" s="1230"/>
      <c r="S806" s="1230"/>
      <c r="T806" s="1230"/>
      <c r="U806" s="1230"/>
      <c r="V806" s="1230"/>
      <c r="W806" s="1230"/>
      <c r="X806" s="1230"/>
      <c r="Y806" s="1230"/>
      <c r="Z806" s="1230"/>
      <c r="AA806" s="1230"/>
      <c r="AB806" s="1230"/>
      <c r="AC806" s="1230"/>
      <c r="AD806" s="1230"/>
      <c r="AE806" s="1230"/>
      <c r="AF806" s="1230"/>
      <c r="AG806" s="1230"/>
      <c r="AH806" s="1230"/>
      <c r="AI806" s="1230"/>
    </row>
    <row r="807">
      <c r="A807" s="1240"/>
      <c r="B807" s="1241"/>
      <c r="C807" s="1230"/>
      <c r="D807" s="1230"/>
      <c r="E807" s="1230"/>
      <c r="F807" s="1230"/>
      <c r="G807" s="1230"/>
      <c r="H807" s="1230"/>
      <c r="I807" s="1230"/>
      <c r="J807" s="1230"/>
      <c r="K807" s="1230"/>
      <c r="L807" s="1230"/>
      <c r="M807" s="1230"/>
      <c r="N807" s="1230"/>
      <c r="O807" s="1230"/>
      <c r="P807" s="1230"/>
      <c r="Q807" s="1230"/>
      <c r="R807" s="1230"/>
      <c r="S807" s="1230"/>
      <c r="T807" s="1230"/>
      <c r="U807" s="1230"/>
      <c r="V807" s="1230"/>
      <c r="W807" s="1230"/>
      <c r="X807" s="1230"/>
      <c r="Y807" s="1230"/>
      <c r="Z807" s="1230"/>
      <c r="AA807" s="1230"/>
      <c r="AB807" s="1230"/>
      <c r="AC807" s="1230"/>
      <c r="AD807" s="1230"/>
      <c r="AE807" s="1230"/>
      <c r="AF807" s="1230"/>
      <c r="AG807" s="1230"/>
      <c r="AH807" s="1230"/>
      <c r="AI807" s="1230"/>
    </row>
    <row r="808">
      <c r="A808" s="1240"/>
      <c r="B808" s="1241"/>
      <c r="C808" s="1230"/>
      <c r="D808" s="1230"/>
      <c r="E808" s="1230"/>
      <c r="F808" s="1230"/>
      <c r="G808" s="1230"/>
      <c r="H808" s="1230"/>
      <c r="I808" s="1230"/>
      <c r="J808" s="1230"/>
      <c r="K808" s="1230"/>
      <c r="L808" s="1230"/>
      <c r="M808" s="1230"/>
      <c r="N808" s="1230"/>
      <c r="O808" s="1230"/>
      <c r="P808" s="1230"/>
      <c r="Q808" s="1230"/>
      <c r="R808" s="1230"/>
      <c r="S808" s="1230"/>
      <c r="T808" s="1230"/>
      <c r="U808" s="1230"/>
      <c r="V808" s="1230"/>
      <c r="W808" s="1230"/>
      <c r="X808" s="1230"/>
      <c r="Y808" s="1230"/>
      <c r="Z808" s="1230"/>
      <c r="AA808" s="1230"/>
      <c r="AB808" s="1230"/>
      <c r="AC808" s="1230"/>
      <c r="AD808" s="1230"/>
      <c r="AE808" s="1230"/>
      <c r="AF808" s="1230"/>
      <c r="AG808" s="1230"/>
      <c r="AH808" s="1230"/>
      <c r="AI808" s="1230"/>
    </row>
    <row r="809">
      <c r="A809" s="1240"/>
      <c r="B809" s="1241"/>
      <c r="C809" s="1230"/>
      <c r="D809" s="1230"/>
      <c r="E809" s="1230"/>
      <c r="F809" s="1230"/>
      <c r="G809" s="1230"/>
      <c r="H809" s="1230"/>
      <c r="I809" s="1230"/>
      <c r="J809" s="1230"/>
      <c r="K809" s="1230"/>
      <c r="L809" s="1230"/>
      <c r="M809" s="1230"/>
      <c r="N809" s="1230"/>
      <c r="O809" s="1230"/>
      <c r="P809" s="1230"/>
      <c r="Q809" s="1230"/>
      <c r="R809" s="1230"/>
      <c r="S809" s="1230"/>
      <c r="T809" s="1230"/>
      <c r="U809" s="1230"/>
      <c r="V809" s="1230"/>
      <c r="W809" s="1230"/>
      <c r="X809" s="1230"/>
      <c r="Y809" s="1230"/>
      <c r="Z809" s="1230"/>
      <c r="AA809" s="1230"/>
      <c r="AB809" s="1230"/>
      <c r="AC809" s="1230"/>
      <c r="AD809" s="1230"/>
      <c r="AE809" s="1230"/>
      <c r="AF809" s="1230"/>
      <c r="AG809" s="1230"/>
      <c r="AH809" s="1230"/>
      <c r="AI809" s="1230"/>
    </row>
    <row r="810">
      <c r="A810" s="1240"/>
      <c r="B810" s="1241"/>
      <c r="C810" s="1230"/>
      <c r="D810" s="1230"/>
      <c r="E810" s="1230"/>
      <c r="F810" s="1230"/>
      <c r="G810" s="1230"/>
      <c r="H810" s="1230"/>
      <c r="I810" s="1230"/>
      <c r="J810" s="1230"/>
      <c r="K810" s="1230"/>
      <c r="L810" s="1230"/>
      <c r="M810" s="1230"/>
      <c r="N810" s="1230"/>
      <c r="O810" s="1230"/>
      <c r="P810" s="1230"/>
      <c r="Q810" s="1230"/>
      <c r="R810" s="1230"/>
      <c r="S810" s="1230"/>
      <c r="T810" s="1230"/>
      <c r="U810" s="1230"/>
      <c r="V810" s="1230"/>
      <c r="W810" s="1230"/>
      <c r="X810" s="1230"/>
      <c r="Y810" s="1230"/>
      <c r="Z810" s="1230"/>
      <c r="AA810" s="1230"/>
      <c r="AB810" s="1230"/>
      <c r="AC810" s="1230"/>
      <c r="AD810" s="1230"/>
      <c r="AE810" s="1230"/>
      <c r="AF810" s="1230"/>
      <c r="AG810" s="1230"/>
      <c r="AH810" s="1230"/>
      <c r="AI810" s="1230"/>
    </row>
    <row r="811">
      <c r="A811" s="1240"/>
      <c r="B811" s="1241"/>
      <c r="C811" s="1230"/>
      <c r="D811" s="1230"/>
      <c r="E811" s="1230"/>
      <c r="F811" s="1230"/>
      <c r="G811" s="1230"/>
      <c r="H811" s="1230"/>
      <c r="I811" s="1230"/>
      <c r="J811" s="1230"/>
      <c r="K811" s="1230"/>
      <c r="L811" s="1230"/>
      <c r="M811" s="1230"/>
      <c r="N811" s="1230"/>
      <c r="O811" s="1230"/>
      <c r="P811" s="1230"/>
      <c r="Q811" s="1230"/>
      <c r="R811" s="1230"/>
      <c r="S811" s="1230"/>
      <c r="T811" s="1230"/>
      <c r="U811" s="1230"/>
      <c r="V811" s="1230"/>
      <c r="W811" s="1230"/>
      <c r="X811" s="1230"/>
      <c r="Y811" s="1230"/>
      <c r="Z811" s="1230"/>
      <c r="AA811" s="1230"/>
      <c r="AB811" s="1230"/>
      <c r="AC811" s="1230"/>
      <c r="AD811" s="1230"/>
      <c r="AE811" s="1230"/>
      <c r="AF811" s="1230"/>
      <c r="AG811" s="1230"/>
      <c r="AH811" s="1230"/>
      <c r="AI811" s="1230"/>
    </row>
    <row r="812">
      <c r="A812" s="1240"/>
      <c r="B812" s="1241"/>
      <c r="C812" s="1230"/>
      <c r="D812" s="1230"/>
      <c r="E812" s="1230"/>
      <c r="F812" s="1230"/>
      <c r="G812" s="1230"/>
      <c r="H812" s="1230"/>
      <c r="I812" s="1230"/>
      <c r="J812" s="1230"/>
      <c r="K812" s="1230"/>
      <c r="L812" s="1230"/>
      <c r="M812" s="1230"/>
      <c r="N812" s="1230"/>
      <c r="O812" s="1230"/>
      <c r="P812" s="1230"/>
      <c r="Q812" s="1230"/>
      <c r="R812" s="1230"/>
      <c r="S812" s="1230"/>
      <c r="T812" s="1230"/>
      <c r="U812" s="1230"/>
      <c r="V812" s="1230"/>
      <c r="W812" s="1230"/>
      <c r="X812" s="1230"/>
      <c r="Y812" s="1230"/>
      <c r="Z812" s="1230"/>
      <c r="AA812" s="1230"/>
      <c r="AB812" s="1230"/>
      <c r="AC812" s="1230"/>
      <c r="AD812" s="1230"/>
      <c r="AE812" s="1230"/>
      <c r="AF812" s="1230"/>
      <c r="AG812" s="1230"/>
      <c r="AH812" s="1230"/>
      <c r="AI812" s="1230"/>
    </row>
    <row r="813">
      <c r="A813" s="1240"/>
      <c r="B813" s="1241"/>
      <c r="C813" s="1230"/>
      <c r="D813" s="1230"/>
      <c r="E813" s="1230"/>
      <c r="F813" s="1230"/>
      <c r="G813" s="1230"/>
      <c r="H813" s="1230"/>
      <c r="I813" s="1230"/>
      <c r="J813" s="1230"/>
      <c r="K813" s="1230"/>
      <c r="L813" s="1230"/>
      <c r="M813" s="1230"/>
      <c r="N813" s="1230"/>
      <c r="O813" s="1230"/>
      <c r="P813" s="1230"/>
      <c r="Q813" s="1230"/>
      <c r="R813" s="1230"/>
      <c r="S813" s="1230"/>
      <c r="T813" s="1230"/>
      <c r="U813" s="1230"/>
      <c r="V813" s="1230"/>
      <c r="W813" s="1230"/>
      <c r="X813" s="1230"/>
      <c r="Y813" s="1230"/>
      <c r="Z813" s="1230"/>
      <c r="AA813" s="1230"/>
      <c r="AB813" s="1230"/>
      <c r="AC813" s="1230"/>
      <c r="AD813" s="1230"/>
      <c r="AE813" s="1230"/>
      <c r="AF813" s="1230"/>
      <c r="AG813" s="1230"/>
      <c r="AH813" s="1230"/>
      <c r="AI813" s="1230"/>
    </row>
    <row r="814">
      <c r="A814" s="1240"/>
      <c r="B814" s="1241"/>
      <c r="C814" s="1230"/>
      <c r="D814" s="1230"/>
      <c r="E814" s="1230"/>
      <c r="F814" s="1230"/>
      <c r="G814" s="1230"/>
      <c r="H814" s="1230"/>
      <c r="I814" s="1230"/>
      <c r="J814" s="1230"/>
      <c r="K814" s="1230"/>
      <c r="L814" s="1230"/>
      <c r="M814" s="1230"/>
      <c r="N814" s="1230"/>
      <c r="O814" s="1230"/>
      <c r="P814" s="1230"/>
      <c r="Q814" s="1230"/>
      <c r="R814" s="1230"/>
      <c r="S814" s="1230"/>
      <c r="T814" s="1230"/>
      <c r="U814" s="1230"/>
      <c r="V814" s="1230"/>
      <c r="W814" s="1230"/>
      <c r="X814" s="1230"/>
      <c r="Y814" s="1230"/>
      <c r="Z814" s="1230"/>
      <c r="AA814" s="1230"/>
      <c r="AB814" s="1230"/>
      <c r="AC814" s="1230"/>
      <c r="AD814" s="1230"/>
      <c r="AE814" s="1230"/>
      <c r="AF814" s="1230"/>
      <c r="AG814" s="1230"/>
      <c r="AH814" s="1230"/>
      <c r="AI814" s="1230"/>
    </row>
    <row r="815">
      <c r="A815" s="1240"/>
      <c r="B815" s="1241"/>
      <c r="C815" s="1230"/>
      <c r="D815" s="1230"/>
      <c r="E815" s="1230"/>
      <c r="F815" s="1230"/>
      <c r="G815" s="1230"/>
      <c r="H815" s="1230"/>
      <c r="I815" s="1230"/>
      <c r="J815" s="1230"/>
      <c r="K815" s="1230"/>
      <c r="L815" s="1230"/>
      <c r="M815" s="1230"/>
      <c r="N815" s="1230"/>
      <c r="O815" s="1230"/>
      <c r="P815" s="1230"/>
      <c r="Q815" s="1230"/>
      <c r="R815" s="1230"/>
      <c r="S815" s="1230"/>
      <c r="T815" s="1230"/>
      <c r="U815" s="1230"/>
      <c r="V815" s="1230"/>
      <c r="W815" s="1230"/>
      <c r="X815" s="1230"/>
      <c r="Y815" s="1230"/>
      <c r="Z815" s="1230"/>
      <c r="AA815" s="1230"/>
      <c r="AB815" s="1230"/>
      <c r="AC815" s="1230"/>
      <c r="AD815" s="1230"/>
      <c r="AE815" s="1230"/>
      <c r="AF815" s="1230"/>
      <c r="AG815" s="1230"/>
      <c r="AH815" s="1230"/>
      <c r="AI815" s="1230"/>
    </row>
    <row r="816">
      <c r="A816" s="1240"/>
      <c r="B816" s="1241"/>
      <c r="C816" s="1230"/>
      <c r="D816" s="1230"/>
      <c r="E816" s="1230"/>
      <c r="F816" s="1230"/>
      <c r="G816" s="1230"/>
      <c r="H816" s="1230"/>
      <c r="I816" s="1230"/>
      <c r="J816" s="1230"/>
      <c r="K816" s="1230"/>
      <c r="L816" s="1230"/>
      <c r="M816" s="1230"/>
      <c r="N816" s="1230"/>
      <c r="O816" s="1230"/>
      <c r="P816" s="1230"/>
      <c r="Q816" s="1230"/>
      <c r="R816" s="1230"/>
      <c r="S816" s="1230"/>
      <c r="T816" s="1230"/>
      <c r="U816" s="1230"/>
      <c r="V816" s="1230"/>
      <c r="W816" s="1230"/>
      <c r="X816" s="1230"/>
      <c r="Y816" s="1230"/>
      <c r="Z816" s="1230"/>
      <c r="AA816" s="1230"/>
      <c r="AB816" s="1230"/>
      <c r="AC816" s="1230"/>
      <c r="AD816" s="1230"/>
      <c r="AE816" s="1230"/>
      <c r="AF816" s="1230"/>
      <c r="AG816" s="1230"/>
      <c r="AH816" s="1230"/>
      <c r="AI816" s="1230"/>
    </row>
    <row r="817">
      <c r="A817" s="1240"/>
      <c r="B817" s="1241"/>
      <c r="C817" s="1230"/>
      <c r="D817" s="1230"/>
      <c r="E817" s="1230"/>
      <c r="F817" s="1230"/>
      <c r="G817" s="1230"/>
      <c r="H817" s="1230"/>
      <c r="I817" s="1230"/>
      <c r="J817" s="1230"/>
      <c r="K817" s="1230"/>
      <c r="L817" s="1230"/>
      <c r="M817" s="1230"/>
      <c r="N817" s="1230"/>
      <c r="O817" s="1230"/>
      <c r="P817" s="1230"/>
      <c r="Q817" s="1230"/>
      <c r="R817" s="1230"/>
      <c r="S817" s="1230"/>
      <c r="T817" s="1230"/>
      <c r="U817" s="1230"/>
      <c r="V817" s="1230"/>
      <c r="W817" s="1230"/>
      <c r="X817" s="1230"/>
      <c r="Y817" s="1230"/>
      <c r="Z817" s="1230"/>
      <c r="AA817" s="1230"/>
      <c r="AB817" s="1230"/>
      <c r="AC817" s="1230"/>
      <c r="AD817" s="1230"/>
      <c r="AE817" s="1230"/>
      <c r="AF817" s="1230"/>
      <c r="AG817" s="1230"/>
      <c r="AH817" s="1230"/>
      <c r="AI817" s="1230"/>
    </row>
    <row r="818">
      <c r="A818" s="1240"/>
      <c r="B818" s="1241"/>
      <c r="C818" s="1230"/>
      <c r="D818" s="1230"/>
      <c r="E818" s="1230"/>
      <c r="F818" s="1230"/>
      <c r="G818" s="1230"/>
      <c r="H818" s="1230"/>
      <c r="I818" s="1230"/>
      <c r="J818" s="1230"/>
      <c r="K818" s="1230"/>
      <c r="L818" s="1230"/>
      <c r="M818" s="1230"/>
      <c r="N818" s="1230"/>
      <c r="O818" s="1230"/>
      <c r="P818" s="1230"/>
      <c r="Q818" s="1230"/>
      <c r="R818" s="1230"/>
      <c r="S818" s="1230"/>
      <c r="T818" s="1230"/>
      <c r="U818" s="1230"/>
      <c r="V818" s="1230"/>
      <c r="W818" s="1230"/>
      <c r="X818" s="1230"/>
      <c r="Y818" s="1230"/>
      <c r="Z818" s="1230"/>
      <c r="AA818" s="1230"/>
      <c r="AB818" s="1230"/>
      <c r="AC818" s="1230"/>
      <c r="AD818" s="1230"/>
      <c r="AE818" s="1230"/>
      <c r="AF818" s="1230"/>
      <c r="AG818" s="1230"/>
      <c r="AH818" s="1230"/>
      <c r="AI818" s="1230"/>
    </row>
    <row r="819">
      <c r="A819" s="1240"/>
      <c r="B819" s="1241"/>
      <c r="C819" s="1230"/>
      <c r="D819" s="1230"/>
      <c r="E819" s="1230"/>
      <c r="F819" s="1230"/>
      <c r="G819" s="1230"/>
      <c r="H819" s="1230"/>
      <c r="I819" s="1230"/>
      <c r="J819" s="1230"/>
      <c r="K819" s="1230"/>
      <c r="L819" s="1230"/>
      <c r="M819" s="1230"/>
      <c r="N819" s="1230"/>
      <c r="O819" s="1230"/>
      <c r="P819" s="1230"/>
      <c r="Q819" s="1230"/>
      <c r="R819" s="1230"/>
      <c r="S819" s="1230"/>
      <c r="T819" s="1230"/>
      <c r="U819" s="1230"/>
      <c r="V819" s="1230"/>
      <c r="W819" s="1230"/>
      <c r="X819" s="1230"/>
      <c r="Y819" s="1230"/>
      <c r="Z819" s="1230"/>
      <c r="AA819" s="1230"/>
      <c r="AB819" s="1230"/>
      <c r="AC819" s="1230"/>
      <c r="AD819" s="1230"/>
      <c r="AE819" s="1230"/>
      <c r="AF819" s="1230"/>
      <c r="AG819" s="1230"/>
      <c r="AH819" s="1230"/>
      <c r="AI819" s="1230"/>
    </row>
    <row r="820">
      <c r="A820" s="1240"/>
      <c r="B820" s="1241"/>
      <c r="C820" s="1230"/>
      <c r="D820" s="1230"/>
      <c r="E820" s="1230"/>
      <c r="F820" s="1230"/>
      <c r="G820" s="1230"/>
      <c r="H820" s="1230"/>
      <c r="I820" s="1230"/>
      <c r="J820" s="1230"/>
      <c r="K820" s="1230"/>
      <c r="L820" s="1230"/>
      <c r="M820" s="1230"/>
      <c r="N820" s="1230"/>
      <c r="O820" s="1230"/>
      <c r="P820" s="1230"/>
      <c r="Q820" s="1230"/>
      <c r="R820" s="1230"/>
      <c r="S820" s="1230"/>
      <c r="T820" s="1230"/>
      <c r="U820" s="1230"/>
      <c r="V820" s="1230"/>
      <c r="W820" s="1230"/>
      <c r="X820" s="1230"/>
      <c r="Y820" s="1230"/>
      <c r="Z820" s="1230"/>
      <c r="AA820" s="1230"/>
      <c r="AB820" s="1230"/>
      <c r="AC820" s="1230"/>
      <c r="AD820" s="1230"/>
      <c r="AE820" s="1230"/>
      <c r="AF820" s="1230"/>
      <c r="AG820" s="1230"/>
      <c r="AH820" s="1230"/>
      <c r="AI820" s="1230"/>
    </row>
    <row r="821">
      <c r="A821" s="1240"/>
      <c r="B821" s="1241"/>
      <c r="C821" s="1230"/>
      <c r="D821" s="1230"/>
      <c r="E821" s="1230"/>
      <c r="F821" s="1230"/>
      <c r="G821" s="1230"/>
      <c r="H821" s="1230"/>
      <c r="I821" s="1230"/>
      <c r="J821" s="1230"/>
      <c r="K821" s="1230"/>
      <c r="L821" s="1230"/>
      <c r="M821" s="1230"/>
      <c r="N821" s="1230"/>
      <c r="O821" s="1230"/>
      <c r="P821" s="1230"/>
      <c r="Q821" s="1230"/>
      <c r="R821" s="1230"/>
      <c r="S821" s="1230"/>
      <c r="T821" s="1230"/>
      <c r="U821" s="1230"/>
      <c r="V821" s="1230"/>
      <c r="W821" s="1230"/>
      <c r="X821" s="1230"/>
      <c r="Y821" s="1230"/>
      <c r="Z821" s="1230"/>
      <c r="AA821" s="1230"/>
      <c r="AB821" s="1230"/>
      <c r="AC821" s="1230"/>
      <c r="AD821" s="1230"/>
      <c r="AE821" s="1230"/>
      <c r="AF821" s="1230"/>
      <c r="AG821" s="1230"/>
      <c r="AH821" s="1230"/>
      <c r="AI821" s="1230"/>
    </row>
    <row r="822">
      <c r="A822" s="1240"/>
      <c r="B822" s="1241"/>
      <c r="C822" s="1230"/>
      <c r="D822" s="1230"/>
      <c r="E822" s="1230"/>
      <c r="F822" s="1230"/>
      <c r="G822" s="1230"/>
      <c r="H822" s="1230"/>
      <c r="I822" s="1230"/>
      <c r="J822" s="1230"/>
      <c r="K822" s="1230"/>
      <c r="L822" s="1230"/>
      <c r="M822" s="1230"/>
      <c r="N822" s="1230"/>
      <c r="O822" s="1230"/>
      <c r="P822" s="1230"/>
      <c r="Q822" s="1230"/>
      <c r="R822" s="1230"/>
      <c r="S822" s="1230"/>
      <c r="T822" s="1230"/>
      <c r="U822" s="1230"/>
      <c r="V822" s="1230"/>
      <c r="W822" s="1230"/>
      <c r="X822" s="1230"/>
      <c r="Y822" s="1230"/>
      <c r="Z822" s="1230"/>
      <c r="AA822" s="1230"/>
      <c r="AB822" s="1230"/>
      <c r="AC822" s="1230"/>
      <c r="AD822" s="1230"/>
      <c r="AE822" s="1230"/>
      <c r="AF822" s="1230"/>
      <c r="AG822" s="1230"/>
      <c r="AH822" s="1230"/>
      <c r="AI822" s="1230"/>
    </row>
    <row r="823">
      <c r="A823" s="1240"/>
      <c r="B823" s="1241"/>
      <c r="C823" s="1230"/>
      <c r="D823" s="1230"/>
      <c r="E823" s="1230"/>
      <c r="F823" s="1230"/>
      <c r="G823" s="1230"/>
      <c r="H823" s="1230"/>
      <c r="I823" s="1230"/>
      <c r="J823" s="1230"/>
      <c r="K823" s="1230"/>
      <c r="L823" s="1230"/>
      <c r="M823" s="1230"/>
      <c r="N823" s="1230"/>
      <c r="O823" s="1230"/>
      <c r="P823" s="1230"/>
      <c r="Q823" s="1230"/>
      <c r="R823" s="1230"/>
      <c r="S823" s="1230"/>
      <c r="T823" s="1230"/>
      <c r="U823" s="1230"/>
      <c r="V823" s="1230"/>
      <c r="W823" s="1230"/>
      <c r="X823" s="1230"/>
      <c r="Y823" s="1230"/>
      <c r="Z823" s="1230"/>
      <c r="AA823" s="1230"/>
      <c r="AB823" s="1230"/>
      <c r="AC823" s="1230"/>
      <c r="AD823" s="1230"/>
      <c r="AE823" s="1230"/>
      <c r="AF823" s="1230"/>
      <c r="AG823" s="1230"/>
      <c r="AH823" s="1230"/>
      <c r="AI823" s="1230"/>
    </row>
    <row r="824">
      <c r="A824" s="1240"/>
      <c r="B824" s="1241"/>
      <c r="C824" s="1230"/>
      <c r="D824" s="1230"/>
      <c r="E824" s="1230"/>
      <c r="F824" s="1230"/>
      <c r="G824" s="1230"/>
      <c r="H824" s="1230"/>
      <c r="I824" s="1230"/>
      <c r="J824" s="1230"/>
      <c r="K824" s="1230"/>
      <c r="L824" s="1230"/>
      <c r="M824" s="1230"/>
      <c r="N824" s="1230"/>
      <c r="O824" s="1230"/>
      <c r="P824" s="1230"/>
      <c r="Q824" s="1230"/>
      <c r="R824" s="1230"/>
      <c r="S824" s="1230"/>
      <c r="T824" s="1230"/>
      <c r="U824" s="1230"/>
      <c r="V824" s="1230"/>
      <c r="W824" s="1230"/>
      <c r="X824" s="1230"/>
      <c r="Y824" s="1230"/>
      <c r="Z824" s="1230"/>
      <c r="AA824" s="1230"/>
      <c r="AB824" s="1230"/>
      <c r="AC824" s="1230"/>
      <c r="AD824" s="1230"/>
      <c r="AE824" s="1230"/>
      <c r="AF824" s="1230"/>
      <c r="AG824" s="1230"/>
      <c r="AH824" s="1230"/>
      <c r="AI824" s="1230"/>
    </row>
    <row r="825">
      <c r="A825" s="1240"/>
      <c r="B825" s="1241"/>
      <c r="C825" s="1230"/>
      <c r="D825" s="1230"/>
      <c r="E825" s="1230"/>
      <c r="F825" s="1230"/>
      <c r="G825" s="1230"/>
      <c r="H825" s="1230"/>
      <c r="I825" s="1230"/>
      <c r="J825" s="1230"/>
      <c r="K825" s="1230"/>
      <c r="L825" s="1230"/>
      <c r="M825" s="1230"/>
      <c r="N825" s="1230"/>
      <c r="O825" s="1230"/>
      <c r="P825" s="1230"/>
      <c r="Q825" s="1230"/>
      <c r="R825" s="1230"/>
      <c r="S825" s="1230"/>
      <c r="T825" s="1230"/>
      <c r="U825" s="1230"/>
      <c r="V825" s="1230"/>
      <c r="W825" s="1230"/>
      <c r="X825" s="1230"/>
      <c r="Y825" s="1230"/>
      <c r="Z825" s="1230"/>
      <c r="AA825" s="1230"/>
      <c r="AB825" s="1230"/>
      <c r="AC825" s="1230"/>
      <c r="AD825" s="1230"/>
      <c r="AE825" s="1230"/>
      <c r="AF825" s="1230"/>
      <c r="AG825" s="1230"/>
      <c r="AH825" s="1230"/>
      <c r="AI825" s="1230"/>
    </row>
    <row r="826">
      <c r="A826" s="1240"/>
      <c r="B826" s="1241"/>
      <c r="C826" s="1230"/>
      <c r="D826" s="1230"/>
      <c r="E826" s="1230"/>
      <c r="F826" s="1230"/>
      <c r="G826" s="1230"/>
      <c r="H826" s="1230"/>
      <c r="I826" s="1230"/>
      <c r="J826" s="1230"/>
      <c r="K826" s="1230"/>
      <c r="L826" s="1230"/>
      <c r="M826" s="1230"/>
      <c r="N826" s="1230"/>
      <c r="O826" s="1230"/>
      <c r="P826" s="1230"/>
      <c r="Q826" s="1230"/>
      <c r="R826" s="1230"/>
      <c r="S826" s="1230"/>
      <c r="T826" s="1230"/>
      <c r="U826" s="1230"/>
      <c r="V826" s="1230"/>
      <c r="W826" s="1230"/>
      <c r="X826" s="1230"/>
      <c r="Y826" s="1230"/>
      <c r="Z826" s="1230"/>
      <c r="AA826" s="1230"/>
      <c r="AB826" s="1230"/>
      <c r="AC826" s="1230"/>
      <c r="AD826" s="1230"/>
      <c r="AE826" s="1230"/>
      <c r="AF826" s="1230"/>
      <c r="AG826" s="1230"/>
      <c r="AH826" s="1230"/>
      <c r="AI826" s="1230"/>
    </row>
    <row r="827">
      <c r="A827" s="1240"/>
      <c r="B827" s="1241"/>
      <c r="C827" s="1230"/>
      <c r="D827" s="1230"/>
      <c r="E827" s="1230"/>
      <c r="F827" s="1230"/>
      <c r="G827" s="1230"/>
      <c r="H827" s="1230"/>
      <c r="I827" s="1230"/>
      <c r="J827" s="1230"/>
      <c r="K827" s="1230"/>
      <c r="L827" s="1230"/>
      <c r="M827" s="1230"/>
      <c r="N827" s="1230"/>
      <c r="O827" s="1230"/>
      <c r="P827" s="1230"/>
      <c r="Q827" s="1230"/>
      <c r="R827" s="1230"/>
      <c r="S827" s="1230"/>
      <c r="T827" s="1230"/>
      <c r="U827" s="1230"/>
      <c r="V827" s="1230"/>
      <c r="W827" s="1230"/>
      <c r="X827" s="1230"/>
      <c r="Y827" s="1230"/>
      <c r="Z827" s="1230"/>
      <c r="AA827" s="1230"/>
      <c r="AB827" s="1230"/>
      <c r="AC827" s="1230"/>
      <c r="AD827" s="1230"/>
      <c r="AE827" s="1230"/>
      <c r="AF827" s="1230"/>
      <c r="AG827" s="1230"/>
      <c r="AH827" s="1230"/>
      <c r="AI827" s="1230"/>
    </row>
    <row r="828">
      <c r="A828" s="1240"/>
      <c r="B828" s="1241"/>
      <c r="C828" s="1230"/>
      <c r="D828" s="1230"/>
      <c r="E828" s="1230"/>
      <c r="F828" s="1230"/>
      <c r="G828" s="1230"/>
      <c r="H828" s="1230"/>
      <c r="I828" s="1230"/>
      <c r="J828" s="1230"/>
      <c r="K828" s="1230"/>
      <c r="L828" s="1230"/>
      <c r="M828" s="1230"/>
      <c r="N828" s="1230"/>
      <c r="O828" s="1230"/>
      <c r="P828" s="1230"/>
      <c r="Q828" s="1230"/>
      <c r="R828" s="1230"/>
      <c r="S828" s="1230"/>
      <c r="T828" s="1230"/>
      <c r="U828" s="1230"/>
      <c r="V828" s="1230"/>
      <c r="W828" s="1230"/>
      <c r="X828" s="1230"/>
      <c r="Y828" s="1230"/>
      <c r="Z828" s="1230"/>
      <c r="AA828" s="1230"/>
      <c r="AB828" s="1230"/>
      <c r="AC828" s="1230"/>
      <c r="AD828" s="1230"/>
      <c r="AE828" s="1230"/>
      <c r="AF828" s="1230"/>
      <c r="AG828" s="1230"/>
      <c r="AH828" s="1230"/>
      <c r="AI828" s="1230"/>
    </row>
    <row r="829">
      <c r="A829" s="1240"/>
      <c r="B829" s="1241"/>
      <c r="C829" s="1230"/>
      <c r="D829" s="1230"/>
      <c r="E829" s="1230"/>
      <c r="F829" s="1230"/>
      <c r="G829" s="1230"/>
      <c r="H829" s="1230"/>
      <c r="I829" s="1230"/>
      <c r="J829" s="1230"/>
      <c r="K829" s="1230"/>
      <c r="L829" s="1230"/>
      <c r="M829" s="1230"/>
      <c r="N829" s="1230"/>
      <c r="O829" s="1230"/>
      <c r="P829" s="1230"/>
      <c r="Q829" s="1230"/>
      <c r="R829" s="1230"/>
      <c r="S829" s="1230"/>
      <c r="T829" s="1230"/>
      <c r="U829" s="1230"/>
      <c r="V829" s="1230"/>
      <c r="W829" s="1230"/>
      <c r="X829" s="1230"/>
      <c r="Y829" s="1230"/>
      <c r="Z829" s="1230"/>
      <c r="AA829" s="1230"/>
      <c r="AB829" s="1230"/>
      <c r="AC829" s="1230"/>
      <c r="AD829" s="1230"/>
      <c r="AE829" s="1230"/>
      <c r="AF829" s="1230"/>
      <c r="AG829" s="1230"/>
      <c r="AH829" s="1230"/>
      <c r="AI829" s="1230"/>
    </row>
    <row r="830">
      <c r="A830" s="1240"/>
      <c r="B830" s="1241"/>
      <c r="C830" s="1230"/>
      <c r="D830" s="1230"/>
      <c r="E830" s="1230"/>
      <c r="F830" s="1230"/>
      <c r="G830" s="1230"/>
      <c r="H830" s="1230"/>
      <c r="I830" s="1230"/>
      <c r="J830" s="1230"/>
      <c r="K830" s="1230"/>
      <c r="L830" s="1230"/>
      <c r="M830" s="1230"/>
      <c r="N830" s="1230"/>
      <c r="O830" s="1230"/>
      <c r="P830" s="1230"/>
      <c r="Q830" s="1230"/>
      <c r="R830" s="1230"/>
      <c r="S830" s="1230"/>
      <c r="T830" s="1230"/>
      <c r="U830" s="1230"/>
      <c r="V830" s="1230"/>
      <c r="W830" s="1230"/>
      <c r="X830" s="1230"/>
      <c r="Y830" s="1230"/>
      <c r="Z830" s="1230"/>
      <c r="AA830" s="1230"/>
      <c r="AB830" s="1230"/>
      <c r="AC830" s="1230"/>
      <c r="AD830" s="1230"/>
      <c r="AE830" s="1230"/>
      <c r="AF830" s="1230"/>
      <c r="AG830" s="1230"/>
      <c r="AH830" s="1230"/>
      <c r="AI830" s="1230"/>
    </row>
    <row r="831">
      <c r="A831" s="1240"/>
      <c r="B831" s="1241"/>
      <c r="C831" s="1230"/>
      <c r="D831" s="1230"/>
      <c r="E831" s="1230"/>
      <c r="F831" s="1230"/>
      <c r="G831" s="1230"/>
      <c r="H831" s="1230"/>
      <c r="I831" s="1230"/>
      <c r="J831" s="1230"/>
      <c r="K831" s="1230"/>
      <c r="L831" s="1230"/>
      <c r="M831" s="1230"/>
      <c r="N831" s="1230"/>
      <c r="O831" s="1230"/>
      <c r="P831" s="1230"/>
      <c r="Q831" s="1230"/>
      <c r="R831" s="1230"/>
      <c r="S831" s="1230"/>
      <c r="T831" s="1230"/>
      <c r="U831" s="1230"/>
      <c r="V831" s="1230"/>
      <c r="W831" s="1230"/>
      <c r="X831" s="1230"/>
      <c r="Y831" s="1230"/>
      <c r="Z831" s="1230"/>
      <c r="AA831" s="1230"/>
      <c r="AB831" s="1230"/>
      <c r="AC831" s="1230"/>
      <c r="AD831" s="1230"/>
      <c r="AE831" s="1230"/>
      <c r="AF831" s="1230"/>
      <c r="AG831" s="1230"/>
      <c r="AH831" s="1230"/>
      <c r="AI831" s="1230"/>
    </row>
    <row r="832">
      <c r="A832" s="1240"/>
      <c r="B832" s="1241"/>
      <c r="C832" s="1230"/>
      <c r="D832" s="1230"/>
      <c r="E832" s="1230"/>
      <c r="F832" s="1230"/>
      <c r="G832" s="1230"/>
      <c r="H832" s="1230"/>
      <c r="I832" s="1230"/>
      <c r="J832" s="1230"/>
      <c r="K832" s="1230"/>
      <c r="L832" s="1230"/>
      <c r="M832" s="1230"/>
      <c r="N832" s="1230"/>
      <c r="O832" s="1230"/>
      <c r="P832" s="1230"/>
      <c r="Q832" s="1230"/>
      <c r="R832" s="1230"/>
      <c r="S832" s="1230"/>
      <c r="T832" s="1230"/>
      <c r="U832" s="1230"/>
      <c r="V832" s="1230"/>
      <c r="W832" s="1230"/>
      <c r="X832" s="1230"/>
      <c r="Y832" s="1230"/>
      <c r="Z832" s="1230"/>
      <c r="AA832" s="1230"/>
      <c r="AB832" s="1230"/>
      <c r="AC832" s="1230"/>
      <c r="AD832" s="1230"/>
      <c r="AE832" s="1230"/>
      <c r="AF832" s="1230"/>
      <c r="AG832" s="1230"/>
      <c r="AH832" s="1230"/>
      <c r="AI832" s="1230"/>
    </row>
    <row r="833">
      <c r="A833" s="1240"/>
      <c r="B833" s="1241"/>
      <c r="C833" s="1230"/>
      <c r="D833" s="1230"/>
      <c r="E833" s="1230"/>
      <c r="F833" s="1230"/>
      <c r="G833" s="1230"/>
      <c r="H833" s="1230"/>
      <c r="I833" s="1230"/>
      <c r="J833" s="1230"/>
      <c r="K833" s="1230"/>
      <c r="L833" s="1230"/>
      <c r="M833" s="1230"/>
      <c r="N833" s="1230"/>
      <c r="O833" s="1230"/>
      <c r="P833" s="1230"/>
      <c r="Q833" s="1230"/>
      <c r="R833" s="1230"/>
      <c r="S833" s="1230"/>
      <c r="T833" s="1230"/>
      <c r="U833" s="1230"/>
      <c r="V833" s="1230"/>
      <c r="W833" s="1230"/>
      <c r="X833" s="1230"/>
      <c r="Y833" s="1230"/>
      <c r="Z833" s="1230"/>
      <c r="AA833" s="1230"/>
      <c r="AB833" s="1230"/>
      <c r="AC833" s="1230"/>
      <c r="AD833" s="1230"/>
      <c r="AE833" s="1230"/>
      <c r="AF833" s="1230"/>
      <c r="AG833" s="1230"/>
      <c r="AH833" s="1230"/>
      <c r="AI833" s="1230"/>
    </row>
    <row r="834">
      <c r="A834" s="1240"/>
      <c r="B834" s="1241"/>
      <c r="C834" s="1230"/>
      <c r="D834" s="1230"/>
      <c r="E834" s="1230"/>
      <c r="F834" s="1230"/>
      <c r="G834" s="1230"/>
      <c r="H834" s="1230"/>
      <c r="I834" s="1230"/>
      <c r="J834" s="1230"/>
      <c r="K834" s="1230"/>
      <c r="L834" s="1230"/>
      <c r="M834" s="1230"/>
      <c r="N834" s="1230"/>
      <c r="O834" s="1230"/>
      <c r="P834" s="1230"/>
      <c r="Q834" s="1230"/>
      <c r="R834" s="1230"/>
      <c r="S834" s="1230"/>
      <c r="T834" s="1230"/>
      <c r="U834" s="1230"/>
      <c r="V834" s="1230"/>
      <c r="W834" s="1230"/>
      <c r="X834" s="1230"/>
      <c r="Y834" s="1230"/>
      <c r="Z834" s="1230"/>
      <c r="AA834" s="1230"/>
      <c r="AB834" s="1230"/>
      <c r="AC834" s="1230"/>
      <c r="AD834" s="1230"/>
      <c r="AE834" s="1230"/>
      <c r="AF834" s="1230"/>
      <c r="AG834" s="1230"/>
      <c r="AH834" s="1230"/>
      <c r="AI834" s="1230"/>
    </row>
    <row r="835">
      <c r="A835" s="1240"/>
      <c r="B835" s="1241"/>
      <c r="C835" s="1230"/>
      <c r="D835" s="1230"/>
      <c r="E835" s="1230"/>
      <c r="F835" s="1230"/>
      <c r="G835" s="1230"/>
      <c r="H835" s="1230"/>
      <c r="I835" s="1230"/>
      <c r="J835" s="1230"/>
      <c r="K835" s="1230"/>
      <c r="L835" s="1230"/>
      <c r="M835" s="1230"/>
      <c r="N835" s="1230"/>
      <c r="O835" s="1230"/>
      <c r="P835" s="1230"/>
      <c r="Q835" s="1230"/>
      <c r="R835" s="1230"/>
      <c r="S835" s="1230"/>
      <c r="T835" s="1230"/>
      <c r="U835" s="1230"/>
      <c r="V835" s="1230"/>
      <c r="W835" s="1230"/>
      <c r="X835" s="1230"/>
      <c r="Y835" s="1230"/>
      <c r="Z835" s="1230"/>
      <c r="AA835" s="1230"/>
      <c r="AB835" s="1230"/>
      <c r="AC835" s="1230"/>
      <c r="AD835" s="1230"/>
      <c r="AE835" s="1230"/>
      <c r="AF835" s="1230"/>
      <c r="AG835" s="1230"/>
      <c r="AH835" s="1230"/>
      <c r="AI835" s="1230"/>
    </row>
    <row r="836">
      <c r="A836" s="1240"/>
      <c r="B836" s="1241"/>
      <c r="C836" s="1230"/>
      <c r="D836" s="1230"/>
      <c r="E836" s="1230"/>
      <c r="F836" s="1230"/>
      <c r="G836" s="1230"/>
      <c r="H836" s="1230"/>
      <c r="I836" s="1230"/>
      <c r="J836" s="1230"/>
      <c r="K836" s="1230"/>
      <c r="L836" s="1230"/>
      <c r="M836" s="1230"/>
      <c r="N836" s="1230"/>
      <c r="O836" s="1230"/>
      <c r="P836" s="1230"/>
      <c r="Q836" s="1230"/>
      <c r="R836" s="1230"/>
      <c r="S836" s="1230"/>
      <c r="T836" s="1230"/>
      <c r="U836" s="1230"/>
      <c r="V836" s="1230"/>
      <c r="W836" s="1230"/>
      <c r="X836" s="1230"/>
      <c r="Y836" s="1230"/>
      <c r="Z836" s="1230"/>
      <c r="AA836" s="1230"/>
      <c r="AB836" s="1230"/>
      <c r="AC836" s="1230"/>
      <c r="AD836" s="1230"/>
      <c r="AE836" s="1230"/>
      <c r="AF836" s="1230"/>
      <c r="AG836" s="1230"/>
      <c r="AH836" s="1230"/>
      <c r="AI836" s="1230"/>
    </row>
    <row r="837">
      <c r="A837" s="1240"/>
      <c r="B837" s="1241"/>
      <c r="C837" s="1230"/>
      <c r="D837" s="1230"/>
      <c r="E837" s="1230"/>
      <c r="F837" s="1230"/>
      <c r="G837" s="1230"/>
      <c r="H837" s="1230"/>
      <c r="I837" s="1230"/>
      <c r="J837" s="1230"/>
      <c r="K837" s="1230"/>
      <c r="L837" s="1230"/>
      <c r="M837" s="1230"/>
      <c r="N837" s="1230"/>
      <c r="O837" s="1230"/>
      <c r="P837" s="1230"/>
      <c r="Q837" s="1230"/>
      <c r="R837" s="1230"/>
      <c r="S837" s="1230"/>
      <c r="T837" s="1230"/>
      <c r="U837" s="1230"/>
      <c r="V837" s="1230"/>
      <c r="W837" s="1230"/>
      <c r="X837" s="1230"/>
      <c r="Y837" s="1230"/>
      <c r="Z837" s="1230"/>
      <c r="AA837" s="1230"/>
      <c r="AB837" s="1230"/>
      <c r="AC837" s="1230"/>
      <c r="AD837" s="1230"/>
      <c r="AE837" s="1230"/>
      <c r="AF837" s="1230"/>
      <c r="AG837" s="1230"/>
      <c r="AH837" s="1230"/>
      <c r="AI837" s="1230"/>
    </row>
    <row r="838">
      <c r="A838" s="1240"/>
      <c r="B838" s="1241"/>
      <c r="C838" s="1230"/>
      <c r="D838" s="1230"/>
      <c r="E838" s="1230"/>
      <c r="F838" s="1230"/>
      <c r="G838" s="1230"/>
      <c r="H838" s="1230"/>
      <c r="I838" s="1230"/>
      <c r="J838" s="1230"/>
      <c r="K838" s="1230"/>
      <c r="L838" s="1230"/>
      <c r="M838" s="1230"/>
      <c r="N838" s="1230"/>
      <c r="O838" s="1230"/>
      <c r="P838" s="1230"/>
      <c r="Q838" s="1230"/>
      <c r="R838" s="1230"/>
      <c r="S838" s="1230"/>
      <c r="T838" s="1230"/>
      <c r="U838" s="1230"/>
      <c r="V838" s="1230"/>
      <c r="W838" s="1230"/>
      <c r="X838" s="1230"/>
      <c r="Y838" s="1230"/>
      <c r="Z838" s="1230"/>
      <c r="AA838" s="1230"/>
      <c r="AB838" s="1230"/>
      <c r="AC838" s="1230"/>
      <c r="AD838" s="1230"/>
      <c r="AE838" s="1230"/>
      <c r="AF838" s="1230"/>
      <c r="AG838" s="1230"/>
      <c r="AH838" s="1230"/>
      <c r="AI838" s="1230"/>
    </row>
    <row r="839">
      <c r="A839" s="1240"/>
      <c r="B839" s="1241"/>
      <c r="C839" s="1230"/>
      <c r="D839" s="1230"/>
      <c r="E839" s="1230"/>
      <c r="F839" s="1230"/>
      <c r="G839" s="1230"/>
      <c r="H839" s="1230"/>
      <c r="I839" s="1230"/>
      <c r="J839" s="1230"/>
      <c r="K839" s="1230"/>
      <c r="L839" s="1230"/>
      <c r="M839" s="1230"/>
      <c r="N839" s="1230"/>
      <c r="O839" s="1230"/>
      <c r="P839" s="1230"/>
      <c r="Q839" s="1230"/>
      <c r="R839" s="1230"/>
      <c r="S839" s="1230"/>
      <c r="T839" s="1230"/>
      <c r="U839" s="1230"/>
      <c r="V839" s="1230"/>
      <c r="W839" s="1230"/>
      <c r="X839" s="1230"/>
      <c r="Y839" s="1230"/>
      <c r="Z839" s="1230"/>
      <c r="AA839" s="1230"/>
      <c r="AB839" s="1230"/>
      <c r="AC839" s="1230"/>
      <c r="AD839" s="1230"/>
      <c r="AE839" s="1230"/>
      <c r="AF839" s="1230"/>
      <c r="AG839" s="1230"/>
      <c r="AH839" s="1230"/>
      <c r="AI839" s="1230"/>
    </row>
    <row r="840">
      <c r="A840" s="1240"/>
      <c r="B840" s="1241"/>
      <c r="C840" s="1230"/>
      <c r="D840" s="1230"/>
      <c r="E840" s="1230"/>
      <c r="F840" s="1230"/>
      <c r="G840" s="1230"/>
      <c r="H840" s="1230"/>
      <c r="I840" s="1230"/>
      <c r="J840" s="1230"/>
      <c r="K840" s="1230"/>
      <c r="L840" s="1230"/>
      <c r="M840" s="1230"/>
      <c r="N840" s="1230"/>
      <c r="O840" s="1230"/>
      <c r="P840" s="1230"/>
      <c r="Q840" s="1230"/>
      <c r="R840" s="1230"/>
      <c r="S840" s="1230"/>
      <c r="T840" s="1230"/>
      <c r="U840" s="1230"/>
      <c r="V840" s="1230"/>
      <c r="W840" s="1230"/>
      <c r="X840" s="1230"/>
      <c r="Y840" s="1230"/>
      <c r="Z840" s="1230"/>
      <c r="AA840" s="1230"/>
      <c r="AB840" s="1230"/>
      <c r="AC840" s="1230"/>
      <c r="AD840" s="1230"/>
      <c r="AE840" s="1230"/>
      <c r="AF840" s="1230"/>
      <c r="AG840" s="1230"/>
      <c r="AH840" s="1230"/>
      <c r="AI840" s="1230"/>
    </row>
    <row r="841">
      <c r="A841" s="1240"/>
      <c r="B841" s="1241"/>
      <c r="C841" s="1230"/>
      <c r="D841" s="1230"/>
      <c r="E841" s="1230"/>
      <c r="F841" s="1230"/>
      <c r="G841" s="1230"/>
      <c r="H841" s="1230"/>
      <c r="I841" s="1230"/>
      <c r="J841" s="1230"/>
      <c r="K841" s="1230"/>
      <c r="L841" s="1230"/>
      <c r="M841" s="1230"/>
      <c r="N841" s="1230"/>
      <c r="O841" s="1230"/>
      <c r="P841" s="1230"/>
      <c r="Q841" s="1230"/>
      <c r="R841" s="1230"/>
      <c r="S841" s="1230"/>
      <c r="T841" s="1230"/>
      <c r="U841" s="1230"/>
      <c r="V841" s="1230"/>
      <c r="W841" s="1230"/>
      <c r="X841" s="1230"/>
      <c r="Y841" s="1230"/>
      <c r="Z841" s="1230"/>
      <c r="AA841" s="1230"/>
      <c r="AB841" s="1230"/>
      <c r="AC841" s="1230"/>
      <c r="AD841" s="1230"/>
      <c r="AE841" s="1230"/>
      <c r="AF841" s="1230"/>
      <c r="AG841" s="1230"/>
      <c r="AH841" s="1230"/>
      <c r="AI841" s="1230"/>
    </row>
    <row r="842">
      <c r="A842" s="1240"/>
      <c r="B842" s="1241"/>
      <c r="C842" s="1230"/>
      <c r="D842" s="1230"/>
      <c r="E842" s="1230"/>
      <c r="F842" s="1230"/>
      <c r="G842" s="1230"/>
      <c r="H842" s="1230"/>
      <c r="I842" s="1230"/>
      <c r="J842" s="1230"/>
      <c r="K842" s="1230"/>
      <c r="L842" s="1230"/>
      <c r="M842" s="1230"/>
      <c r="N842" s="1230"/>
      <c r="O842" s="1230"/>
      <c r="P842" s="1230"/>
      <c r="Q842" s="1230"/>
      <c r="R842" s="1230"/>
      <c r="S842" s="1230"/>
      <c r="T842" s="1230"/>
      <c r="U842" s="1230"/>
      <c r="V842" s="1230"/>
      <c r="W842" s="1230"/>
      <c r="X842" s="1230"/>
      <c r="Y842" s="1230"/>
      <c r="Z842" s="1230"/>
      <c r="AA842" s="1230"/>
      <c r="AB842" s="1230"/>
      <c r="AC842" s="1230"/>
      <c r="AD842" s="1230"/>
      <c r="AE842" s="1230"/>
      <c r="AF842" s="1230"/>
      <c r="AG842" s="1230"/>
      <c r="AH842" s="1230"/>
      <c r="AI842" s="1230"/>
    </row>
    <row r="843">
      <c r="A843" s="1240"/>
      <c r="B843" s="1241"/>
      <c r="C843" s="1230"/>
      <c r="D843" s="1230"/>
      <c r="E843" s="1230"/>
      <c r="F843" s="1230"/>
      <c r="G843" s="1230"/>
      <c r="H843" s="1230"/>
      <c r="I843" s="1230"/>
      <c r="J843" s="1230"/>
      <c r="K843" s="1230"/>
      <c r="L843" s="1230"/>
      <c r="M843" s="1230"/>
      <c r="N843" s="1230"/>
      <c r="O843" s="1230"/>
      <c r="P843" s="1230"/>
      <c r="Q843" s="1230"/>
      <c r="R843" s="1230"/>
      <c r="S843" s="1230"/>
      <c r="T843" s="1230"/>
      <c r="U843" s="1230"/>
      <c r="V843" s="1230"/>
      <c r="W843" s="1230"/>
      <c r="X843" s="1230"/>
      <c r="Y843" s="1230"/>
      <c r="Z843" s="1230"/>
      <c r="AA843" s="1230"/>
      <c r="AB843" s="1230"/>
      <c r="AC843" s="1230"/>
      <c r="AD843" s="1230"/>
      <c r="AE843" s="1230"/>
      <c r="AF843" s="1230"/>
      <c r="AG843" s="1230"/>
      <c r="AH843" s="1230"/>
      <c r="AI843" s="1230"/>
    </row>
    <row r="844">
      <c r="A844" s="1240"/>
      <c r="B844" s="1241"/>
      <c r="C844" s="1230"/>
      <c r="D844" s="1230"/>
      <c r="E844" s="1230"/>
      <c r="F844" s="1230"/>
      <c r="G844" s="1230"/>
      <c r="H844" s="1230"/>
      <c r="I844" s="1230"/>
      <c r="J844" s="1230"/>
      <c r="K844" s="1230"/>
      <c r="L844" s="1230"/>
      <c r="M844" s="1230"/>
      <c r="N844" s="1230"/>
      <c r="O844" s="1230"/>
      <c r="P844" s="1230"/>
      <c r="Q844" s="1230"/>
      <c r="R844" s="1230"/>
      <c r="S844" s="1230"/>
      <c r="T844" s="1230"/>
      <c r="U844" s="1230"/>
      <c r="V844" s="1230"/>
      <c r="W844" s="1230"/>
      <c r="X844" s="1230"/>
      <c r="Y844" s="1230"/>
      <c r="Z844" s="1230"/>
      <c r="AA844" s="1230"/>
      <c r="AB844" s="1230"/>
      <c r="AC844" s="1230"/>
      <c r="AD844" s="1230"/>
      <c r="AE844" s="1230"/>
      <c r="AF844" s="1230"/>
      <c r="AG844" s="1230"/>
      <c r="AH844" s="1230"/>
      <c r="AI844" s="1230"/>
    </row>
    <row r="845">
      <c r="A845" s="1240"/>
      <c r="B845" s="1241"/>
      <c r="C845" s="1230"/>
      <c r="D845" s="1230"/>
      <c r="E845" s="1230"/>
      <c r="F845" s="1230"/>
      <c r="G845" s="1230"/>
      <c r="H845" s="1230"/>
      <c r="I845" s="1230"/>
      <c r="J845" s="1230"/>
      <c r="K845" s="1230"/>
      <c r="L845" s="1230"/>
      <c r="M845" s="1230"/>
      <c r="N845" s="1230"/>
      <c r="O845" s="1230"/>
      <c r="P845" s="1230"/>
      <c r="Q845" s="1230"/>
      <c r="R845" s="1230"/>
      <c r="S845" s="1230"/>
      <c r="T845" s="1230"/>
      <c r="U845" s="1230"/>
      <c r="V845" s="1230"/>
      <c r="W845" s="1230"/>
      <c r="X845" s="1230"/>
      <c r="Y845" s="1230"/>
      <c r="Z845" s="1230"/>
      <c r="AA845" s="1230"/>
      <c r="AB845" s="1230"/>
      <c r="AC845" s="1230"/>
      <c r="AD845" s="1230"/>
      <c r="AE845" s="1230"/>
      <c r="AF845" s="1230"/>
      <c r="AG845" s="1230"/>
      <c r="AH845" s="1230"/>
      <c r="AI845" s="1230"/>
    </row>
    <row r="846">
      <c r="A846" s="1240"/>
      <c r="B846" s="1241"/>
      <c r="C846" s="1230"/>
      <c r="D846" s="1230"/>
      <c r="E846" s="1230"/>
      <c r="F846" s="1230"/>
      <c r="G846" s="1230"/>
      <c r="H846" s="1230"/>
      <c r="I846" s="1230"/>
      <c r="J846" s="1230"/>
      <c r="K846" s="1230"/>
      <c r="L846" s="1230"/>
      <c r="M846" s="1230"/>
      <c r="N846" s="1230"/>
      <c r="O846" s="1230"/>
      <c r="P846" s="1230"/>
      <c r="Q846" s="1230"/>
      <c r="R846" s="1230"/>
      <c r="S846" s="1230"/>
      <c r="T846" s="1230"/>
      <c r="U846" s="1230"/>
      <c r="V846" s="1230"/>
      <c r="W846" s="1230"/>
      <c r="X846" s="1230"/>
      <c r="Y846" s="1230"/>
      <c r="Z846" s="1230"/>
      <c r="AA846" s="1230"/>
      <c r="AB846" s="1230"/>
      <c r="AC846" s="1230"/>
      <c r="AD846" s="1230"/>
      <c r="AE846" s="1230"/>
      <c r="AF846" s="1230"/>
      <c r="AG846" s="1230"/>
      <c r="AH846" s="1230"/>
      <c r="AI846" s="1230"/>
    </row>
    <row r="847">
      <c r="A847" s="1240"/>
      <c r="B847" s="1241"/>
      <c r="C847" s="1230"/>
      <c r="D847" s="1230"/>
      <c r="E847" s="1230"/>
      <c r="F847" s="1230"/>
      <c r="G847" s="1230"/>
      <c r="H847" s="1230"/>
      <c r="I847" s="1230"/>
      <c r="J847" s="1230"/>
      <c r="K847" s="1230"/>
      <c r="L847" s="1230"/>
      <c r="M847" s="1230"/>
      <c r="N847" s="1230"/>
      <c r="O847" s="1230"/>
      <c r="P847" s="1230"/>
      <c r="Q847" s="1230"/>
      <c r="R847" s="1230"/>
      <c r="S847" s="1230"/>
      <c r="T847" s="1230"/>
      <c r="U847" s="1230"/>
      <c r="V847" s="1230"/>
      <c r="W847" s="1230"/>
      <c r="X847" s="1230"/>
      <c r="Y847" s="1230"/>
      <c r="Z847" s="1230"/>
      <c r="AA847" s="1230"/>
      <c r="AB847" s="1230"/>
      <c r="AC847" s="1230"/>
      <c r="AD847" s="1230"/>
      <c r="AE847" s="1230"/>
      <c r="AF847" s="1230"/>
      <c r="AG847" s="1230"/>
      <c r="AH847" s="1230"/>
      <c r="AI847" s="1230"/>
    </row>
    <row r="848">
      <c r="A848" s="1240"/>
      <c r="B848" s="1241"/>
      <c r="C848" s="1230"/>
      <c r="D848" s="1230"/>
      <c r="E848" s="1230"/>
      <c r="F848" s="1230"/>
      <c r="G848" s="1230"/>
      <c r="H848" s="1230"/>
      <c r="I848" s="1230"/>
      <c r="J848" s="1230"/>
      <c r="K848" s="1230"/>
      <c r="L848" s="1230"/>
      <c r="M848" s="1230"/>
      <c r="N848" s="1230"/>
      <c r="O848" s="1230"/>
      <c r="P848" s="1230"/>
      <c r="Q848" s="1230"/>
      <c r="R848" s="1230"/>
      <c r="S848" s="1230"/>
      <c r="T848" s="1230"/>
      <c r="U848" s="1230"/>
      <c r="V848" s="1230"/>
      <c r="W848" s="1230"/>
      <c r="X848" s="1230"/>
      <c r="Y848" s="1230"/>
      <c r="Z848" s="1230"/>
      <c r="AA848" s="1230"/>
      <c r="AB848" s="1230"/>
      <c r="AC848" s="1230"/>
      <c r="AD848" s="1230"/>
      <c r="AE848" s="1230"/>
      <c r="AF848" s="1230"/>
      <c r="AG848" s="1230"/>
      <c r="AH848" s="1230"/>
      <c r="AI848" s="1230"/>
    </row>
    <row r="849">
      <c r="A849" s="1240"/>
      <c r="B849" s="1241"/>
      <c r="C849" s="1230"/>
      <c r="D849" s="1230"/>
      <c r="E849" s="1230"/>
      <c r="F849" s="1230"/>
      <c r="G849" s="1230"/>
      <c r="H849" s="1230"/>
      <c r="I849" s="1230"/>
      <c r="J849" s="1230"/>
      <c r="K849" s="1230"/>
      <c r="L849" s="1230"/>
      <c r="M849" s="1230"/>
      <c r="N849" s="1230"/>
      <c r="O849" s="1230"/>
      <c r="P849" s="1230"/>
      <c r="Q849" s="1230"/>
      <c r="R849" s="1230"/>
      <c r="S849" s="1230"/>
      <c r="T849" s="1230"/>
      <c r="U849" s="1230"/>
      <c r="V849" s="1230"/>
      <c r="W849" s="1230"/>
      <c r="X849" s="1230"/>
      <c r="Y849" s="1230"/>
      <c r="Z849" s="1230"/>
      <c r="AA849" s="1230"/>
      <c r="AB849" s="1230"/>
      <c r="AC849" s="1230"/>
      <c r="AD849" s="1230"/>
      <c r="AE849" s="1230"/>
      <c r="AF849" s="1230"/>
      <c r="AG849" s="1230"/>
      <c r="AH849" s="1230"/>
      <c r="AI849" s="1230"/>
    </row>
    <row r="850">
      <c r="A850" s="1240"/>
      <c r="B850" s="1241"/>
      <c r="C850" s="1230"/>
      <c r="D850" s="1230"/>
      <c r="E850" s="1230"/>
      <c r="F850" s="1230"/>
      <c r="G850" s="1230"/>
      <c r="H850" s="1230"/>
      <c r="I850" s="1230"/>
      <c r="J850" s="1230"/>
      <c r="K850" s="1230"/>
      <c r="L850" s="1230"/>
      <c r="M850" s="1230"/>
      <c r="N850" s="1230"/>
      <c r="O850" s="1230"/>
      <c r="P850" s="1230"/>
      <c r="Q850" s="1230"/>
      <c r="R850" s="1230"/>
      <c r="S850" s="1230"/>
      <c r="T850" s="1230"/>
      <c r="U850" s="1230"/>
      <c r="V850" s="1230"/>
      <c r="W850" s="1230"/>
      <c r="X850" s="1230"/>
      <c r="Y850" s="1230"/>
      <c r="Z850" s="1230"/>
      <c r="AA850" s="1230"/>
      <c r="AB850" s="1230"/>
      <c r="AC850" s="1230"/>
      <c r="AD850" s="1230"/>
      <c r="AE850" s="1230"/>
      <c r="AF850" s="1230"/>
      <c r="AG850" s="1230"/>
      <c r="AH850" s="1230"/>
      <c r="AI850" s="1230"/>
    </row>
    <row r="851">
      <c r="A851" s="1240"/>
      <c r="B851" s="1241"/>
      <c r="C851" s="1230"/>
      <c r="D851" s="1230"/>
      <c r="E851" s="1230"/>
      <c r="F851" s="1230"/>
      <c r="G851" s="1230"/>
      <c r="H851" s="1230"/>
      <c r="I851" s="1230"/>
      <c r="J851" s="1230"/>
      <c r="K851" s="1230"/>
      <c r="L851" s="1230"/>
      <c r="M851" s="1230"/>
      <c r="N851" s="1230"/>
      <c r="O851" s="1230"/>
      <c r="P851" s="1230"/>
      <c r="Q851" s="1230"/>
      <c r="R851" s="1230"/>
      <c r="S851" s="1230"/>
      <c r="T851" s="1230"/>
      <c r="U851" s="1230"/>
      <c r="V851" s="1230"/>
      <c r="W851" s="1230"/>
      <c r="X851" s="1230"/>
      <c r="Y851" s="1230"/>
      <c r="Z851" s="1230"/>
      <c r="AA851" s="1230"/>
      <c r="AB851" s="1230"/>
      <c r="AC851" s="1230"/>
      <c r="AD851" s="1230"/>
      <c r="AE851" s="1230"/>
      <c r="AF851" s="1230"/>
      <c r="AG851" s="1230"/>
      <c r="AH851" s="1230"/>
      <c r="AI851" s="1230"/>
    </row>
    <row r="852">
      <c r="A852" s="1240"/>
      <c r="B852" s="1241"/>
      <c r="C852" s="1230"/>
      <c r="D852" s="1230"/>
      <c r="E852" s="1230"/>
      <c r="F852" s="1230"/>
      <c r="G852" s="1230"/>
      <c r="H852" s="1230"/>
      <c r="I852" s="1230"/>
      <c r="J852" s="1230"/>
      <c r="K852" s="1230"/>
      <c r="L852" s="1230"/>
      <c r="M852" s="1230"/>
      <c r="N852" s="1230"/>
      <c r="O852" s="1230"/>
      <c r="P852" s="1230"/>
      <c r="Q852" s="1230"/>
      <c r="R852" s="1230"/>
      <c r="S852" s="1230"/>
      <c r="T852" s="1230"/>
      <c r="U852" s="1230"/>
      <c r="V852" s="1230"/>
      <c r="W852" s="1230"/>
      <c r="X852" s="1230"/>
      <c r="Y852" s="1230"/>
      <c r="Z852" s="1230"/>
      <c r="AA852" s="1230"/>
      <c r="AB852" s="1230"/>
      <c r="AC852" s="1230"/>
      <c r="AD852" s="1230"/>
      <c r="AE852" s="1230"/>
      <c r="AF852" s="1230"/>
      <c r="AG852" s="1230"/>
      <c r="AH852" s="1230"/>
      <c r="AI852" s="1230"/>
    </row>
    <row r="853">
      <c r="A853" s="1240"/>
      <c r="B853" s="1241"/>
      <c r="C853" s="1230"/>
      <c r="D853" s="1230"/>
      <c r="E853" s="1230"/>
      <c r="F853" s="1230"/>
      <c r="G853" s="1230"/>
      <c r="H853" s="1230"/>
      <c r="I853" s="1230"/>
      <c r="J853" s="1230"/>
      <c r="K853" s="1230"/>
      <c r="L853" s="1230"/>
      <c r="M853" s="1230"/>
      <c r="N853" s="1230"/>
      <c r="O853" s="1230"/>
      <c r="P853" s="1230"/>
      <c r="Q853" s="1230"/>
      <c r="R853" s="1230"/>
      <c r="S853" s="1230"/>
      <c r="T853" s="1230"/>
      <c r="U853" s="1230"/>
      <c r="V853" s="1230"/>
      <c r="W853" s="1230"/>
      <c r="X853" s="1230"/>
      <c r="Y853" s="1230"/>
      <c r="Z853" s="1230"/>
      <c r="AA853" s="1230"/>
      <c r="AB853" s="1230"/>
      <c r="AC853" s="1230"/>
      <c r="AD853" s="1230"/>
      <c r="AE853" s="1230"/>
      <c r="AF853" s="1230"/>
      <c r="AG853" s="1230"/>
      <c r="AH853" s="1230"/>
      <c r="AI853" s="1230"/>
    </row>
    <row r="854">
      <c r="A854" s="1240"/>
      <c r="B854" s="1241"/>
      <c r="C854" s="1230"/>
      <c r="D854" s="1230"/>
      <c r="E854" s="1230"/>
      <c r="F854" s="1230"/>
      <c r="G854" s="1230"/>
      <c r="H854" s="1230"/>
      <c r="I854" s="1230"/>
      <c r="J854" s="1230"/>
      <c r="K854" s="1230"/>
      <c r="L854" s="1230"/>
      <c r="M854" s="1230"/>
      <c r="N854" s="1230"/>
      <c r="O854" s="1230"/>
      <c r="P854" s="1230"/>
      <c r="Q854" s="1230"/>
      <c r="R854" s="1230"/>
      <c r="S854" s="1230"/>
      <c r="T854" s="1230"/>
      <c r="U854" s="1230"/>
      <c r="V854" s="1230"/>
      <c r="W854" s="1230"/>
      <c r="X854" s="1230"/>
      <c r="Y854" s="1230"/>
      <c r="Z854" s="1230"/>
      <c r="AA854" s="1230"/>
      <c r="AB854" s="1230"/>
      <c r="AC854" s="1230"/>
      <c r="AD854" s="1230"/>
      <c r="AE854" s="1230"/>
      <c r="AF854" s="1230"/>
      <c r="AG854" s="1230"/>
      <c r="AH854" s="1230"/>
      <c r="AI854" s="1230"/>
    </row>
    <row r="855">
      <c r="A855" s="1240"/>
      <c r="B855" s="1241"/>
      <c r="C855" s="1230"/>
      <c r="D855" s="1230"/>
      <c r="E855" s="1230"/>
      <c r="F855" s="1230"/>
      <c r="G855" s="1230"/>
      <c r="H855" s="1230"/>
      <c r="I855" s="1230"/>
      <c r="J855" s="1230"/>
      <c r="K855" s="1230"/>
      <c r="L855" s="1230"/>
      <c r="M855" s="1230"/>
      <c r="N855" s="1230"/>
      <c r="O855" s="1230"/>
      <c r="P855" s="1230"/>
      <c r="Q855" s="1230"/>
      <c r="R855" s="1230"/>
      <c r="S855" s="1230"/>
      <c r="T855" s="1230"/>
      <c r="U855" s="1230"/>
      <c r="V855" s="1230"/>
      <c r="W855" s="1230"/>
      <c r="X855" s="1230"/>
      <c r="Y855" s="1230"/>
      <c r="Z855" s="1230"/>
      <c r="AA855" s="1230"/>
      <c r="AB855" s="1230"/>
      <c r="AC855" s="1230"/>
      <c r="AD855" s="1230"/>
      <c r="AE855" s="1230"/>
      <c r="AF855" s="1230"/>
      <c r="AG855" s="1230"/>
      <c r="AH855" s="1230"/>
      <c r="AI855" s="1230"/>
    </row>
    <row r="856">
      <c r="A856" s="1240"/>
      <c r="B856" s="1241"/>
      <c r="C856" s="1230"/>
      <c r="D856" s="1230"/>
      <c r="E856" s="1230"/>
      <c r="F856" s="1230"/>
      <c r="G856" s="1230"/>
      <c r="H856" s="1230"/>
      <c r="I856" s="1230"/>
      <c r="J856" s="1230"/>
      <c r="K856" s="1230"/>
      <c r="L856" s="1230"/>
      <c r="M856" s="1230"/>
      <c r="N856" s="1230"/>
      <c r="O856" s="1230"/>
      <c r="P856" s="1230"/>
      <c r="Q856" s="1230"/>
      <c r="R856" s="1230"/>
      <c r="S856" s="1230"/>
      <c r="T856" s="1230"/>
      <c r="U856" s="1230"/>
      <c r="V856" s="1230"/>
      <c r="W856" s="1230"/>
      <c r="X856" s="1230"/>
      <c r="Y856" s="1230"/>
      <c r="Z856" s="1230"/>
      <c r="AA856" s="1230"/>
      <c r="AB856" s="1230"/>
      <c r="AC856" s="1230"/>
      <c r="AD856" s="1230"/>
      <c r="AE856" s="1230"/>
      <c r="AF856" s="1230"/>
      <c r="AG856" s="1230"/>
      <c r="AH856" s="1230"/>
      <c r="AI856" s="1230"/>
    </row>
    <row r="857">
      <c r="A857" s="1240"/>
      <c r="B857" s="1241"/>
      <c r="C857" s="1230"/>
      <c r="D857" s="1230"/>
      <c r="E857" s="1230"/>
      <c r="F857" s="1230"/>
      <c r="G857" s="1230"/>
      <c r="H857" s="1230"/>
      <c r="I857" s="1230"/>
      <c r="J857" s="1230"/>
      <c r="K857" s="1230"/>
      <c r="L857" s="1230"/>
      <c r="M857" s="1230"/>
      <c r="N857" s="1230"/>
      <c r="O857" s="1230"/>
      <c r="P857" s="1230"/>
      <c r="Q857" s="1230"/>
      <c r="R857" s="1230"/>
      <c r="S857" s="1230"/>
      <c r="T857" s="1230"/>
      <c r="U857" s="1230"/>
      <c r="V857" s="1230"/>
      <c r="W857" s="1230"/>
      <c r="X857" s="1230"/>
      <c r="Y857" s="1230"/>
      <c r="Z857" s="1230"/>
      <c r="AA857" s="1230"/>
      <c r="AB857" s="1230"/>
      <c r="AC857" s="1230"/>
      <c r="AD857" s="1230"/>
      <c r="AE857" s="1230"/>
      <c r="AF857" s="1230"/>
      <c r="AG857" s="1230"/>
      <c r="AH857" s="1230"/>
      <c r="AI857" s="1230"/>
    </row>
    <row r="858">
      <c r="A858" s="1240"/>
      <c r="B858" s="1241"/>
      <c r="C858" s="1230"/>
      <c r="D858" s="1230"/>
      <c r="E858" s="1230"/>
      <c r="F858" s="1230"/>
      <c r="G858" s="1230"/>
      <c r="H858" s="1230"/>
      <c r="I858" s="1230"/>
      <c r="J858" s="1230"/>
      <c r="K858" s="1230"/>
      <c r="L858" s="1230"/>
      <c r="M858" s="1230"/>
      <c r="N858" s="1230"/>
      <c r="O858" s="1230"/>
      <c r="P858" s="1230"/>
      <c r="Q858" s="1230"/>
      <c r="R858" s="1230"/>
      <c r="S858" s="1230"/>
      <c r="T858" s="1230"/>
      <c r="U858" s="1230"/>
      <c r="V858" s="1230"/>
      <c r="W858" s="1230"/>
      <c r="X858" s="1230"/>
      <c r="Y858" s="1230"/>
      <c r="Z858" s="1230"/>
      <c r="AA858" s="1230"/>
      <c r="AB858" s="1230"/>
      <c r="AC858" s="1230"/>
      <c r="AD858" s="1230"/>
      <c r="AE858" s="1230"/>
      <c r="AF858" s="1230"/>
      <c r="AG858" s="1230"/>
      <c r="AH858" s="1230"/>
      <c r="AI858" s="1230"/>
    </row>
    <row r="859">
      <c r="A859" s="1240"/>
      <c r="B859" s="1241"/>
      <c r="C859" s="1230"/>
      <c r="D859" s="1230"/>
      <c r="E859" s="1230"/>
      <c r="F859" s="1230"/>
      <c r="G859" s="1230"/>
      <c r="H859" s="1230"/>
      <c r="I859" s="1230"/>
      <c r="J859" s="1230"/>
      <c r="K859" s="1230"/>
      <c r="L859" s="1230"/>
      <c r="M859" s="1230"/>
      <c r="N859" s="1230"/>
      <c r="O859" s="1230"/>
      <c r="P859" s="1230"/>
      <c r="Q859" s="1230"/>
      <c r="R859" s="1230"/>
      <c r="S859" s="1230"/>
      <c r="T859" s="1230"/>
      <c r="U859" s="1230"/>
      <c r="V859" s="1230"/>
      <c r="W859" s="1230"/>
      <c r="X859" s="1230"/>
      <c r="Y859" s="1230"/>
      <c r="Z859" s="1230"/>
      <c r="AA859" s="1230"/>
      <c r="AB859" s="1230"/>
      <c r="AC859" s="1230"/>
      <c r="AD859" s="1230"/>
      <c r="AE859" s="1230"/>
      <c r="AF859" s="1230"/>
      <c r="AG859" s="1230"/>
      <c r="AH859" s="1230"/>
      <c r="AI859" s="1230"/>
    </row>
    <row r="860">
      <c r="A860" s="1240"/>
      <c r="B860" s="1241"/>
      <c r="C860" s="1230"/>
      <c r="D860" s="1230"/>
      <c r="E860" s="1230"/>
      <c r="F860" s="1230"/>
      <c r="G860" s="1230"/>
      <c r="H860" s="1230"/>
      <c r="I860" s="1230"/>
      <c r="J860" s="1230"/>
      <c r="K860" s="1230"/>
      <c r="L860" s="1230"/>
      <c r="M860" s="1230"/>
      <c r="N860" s="1230"/>
      <c r="O860" s="1230"/>
      <c r="P860" s="1230"/>
      <c r="Q860" s="1230"/>
      <c r="R860" s="1230"/>
      <c r="S860" s="1230"/>
      <c r="T860" s="1230"/>
      <c r="U860" s="1230"/>
      <c r="V860" s="1230"/>
      <c r="W860" s="1230"/>
      <c r="X860" s="1230"/>
      <c r="Y860" s="1230"/>
      <c r="Z860" s="1230"/>
      <c r="AA860" s="1230"/>
      <c r="AB860" s="1230"/>
      <c r="AC860" s="1230"/>
      <c r="AD860" s="1230"/>
      <c r="AE860" s="1230"/>
      <c r="AF860" s="1230"/>
      <c r="AG860" s="1230"/>
      <c r="AH860" s="1230"/>
      <c r="AI860" s="1230"/>
    </row>
    <row r="861">
      <c r="A861" s="1240"/>
      <c r="B861" s="1241"/>
      <c r="C861" s="1230"/>
      <c r="D861" s="1230"/>
      <c r="E861" s="1230"/>
      <c r="F861" s="1230"/>
      <c r="G861" s="1230"/>
      <c r="H861" s="1230"/>
      <c r="I861" s="1230"/>
      <c r="J861" s="1230"/>
      <c r="K861" s="1230"/>
      <c r="L861" s="1230"/>
      <c r="M861" s="1230"/>
      <c r="N861" s="1230"/>
      <c r="O861" s="1230"/>
      <c r="P861" s="1230"/>
      <c r="Q861" s="1230"/>
      <c r="R861" s="1230"/>
      <c r="S861" s="1230"/>
      <c r="T861" s="1230"/>
      <c r="U861" s="1230"/>
      <c r="V861" s="1230"/>
      <c r="W861" s="1230"/>
      <c r="X861" s="1230"/>
      <c r="Y861" s="1230"/>
      <c r="Z861" s="1230"/>
      <c r="AA861" s="1230"/>
      <c r="AB861" s="1230"/>
      <c r="AC861" s="1230"/>
      <c r="AD861" s="1230"/>
      <c r="AE861" s="1230"/>
      <c r="AF861" s="1230"/>
      <c r="AG861" s="1230"/>
      <c r="AH861" s="1230"/>
      <c r="AI861" s="1230"/>
    </row>
    <row r="862">
      <c r="A862" s="1240"/>
      <c r="B862" s="1241"/>
      <c r="C862" s="1230"/>
      <c r="D862" s="1230"/>
      <c r="E862" s="1230"/>
      <c r="F862" s="1230"/>
      <c r="G862" s="1230"/>
      <c r="H862" s="1230"/>
      <c r="I862" s="1230"/>
      <c r="J862" s="1230"/>
      <c r="K862" s="1230"/>
      <c r="L862" s="1230"/>
      <c r="M862" s="1230"/>
      <c r="N862" s="1230"/>
      <c r="O862" s="1230"/>
      <c r="P862" s="1230"/>
      <c r="Q862" s="1230"/>
      <c r="R862" s="1230"/>
      <c r="S862" s="1230"/>
      <c r="T862" s="1230"/>
      <c r="U862" s="1230"/>
      <c r="V862" s="1230"/>
      <c r="W862" s="1230"/>
      <c r="X862" s="1230"/>
      <c r="Y862" s="1230"/>
      <c r="Z862" s="1230"/>
      <c r="AA862" s="1230"/>
      <c r="AB862" s="1230"/>
      <c r="AC862" s="1230"/>
      <c r="AD862" s="1230"/>
      <c r="AE862" s="1230"/>
      <c r="AF862" s="1230"/>
      <c r="AG862" s="1230"/>
      <c r="AH862" s="1230"/>
      <c r="AI862" s="1230"/>
    </row>
    <row r="863">
      <c r="A863" s="1240"/>
      <c r="B863" s="1241"/>
      <c r="C863" s="1230"/>
      <c r="D863" s="1230"/>
      <c r="E863" s="1230"/>
      <c r="F863" s="1230"/>
      <c r="G863" s="1230"/>
      <c r="H863" s="1230"/>
      <c r="I863" s="1230"/>
      <c r="J863" s="1230"/>
      <c r="K863" s="1230"/>
      <c r="L863" s="1230"/>
      <c r="M863" s="1230"/>
      <c r="N863" s="1230"/>
      <c r="O863" s="1230"/>
      <c r="P863" s="1230"/>
      <c r="Q863" s="1230"/>
      <c r="R863" s="1230"/>
      <c r="S863" s="1230"/>
      <c r="T863" s="1230"/>
      <c r="U863" s="1230"/>
      <c r="V863" s="1230"/>
      <c r="W863" s="1230"/>
      <c r="X863" s="1230"/>
      <c r="Y863" s="1230"/>
      <c r="Z863" s="1230"/>
      <c r="AA863" s="1230"/>
      <c r="AB863" s="1230"/>
      <c r="AC863" s="1230"/>
      <c r="AD863" s="1230"/>
      <c r="AE863" s="1230"/>
      <c r="AF863" s="1230"/>
      <c r="AG863" s="1230"/>
      <c r="AH863" s="1230"/>
      <c r="AI863" s="1230"/>
    </row>
    <row r="864">
      <c r="A864" s="1240"/>
      <c r="B864" s="1241"/>
      <c r="C864" s="1230"/>
      <c r="D864" s="1230"/>
      <c r="E864" s="1230"/>
      <c r="F864" s="1230"/>
      <c r="G864" s="1230"/>
      <c r="H864" s="1230"/>
      <c r="I864" s="1230"/>
      <c r="J864" s="1230"/>
      <c r="K864" s="1230"/>
      <c r="L864" s="1230"/>
      <c r="M864" s="1230"/>
      <c r="N864" s="1230"/>
      <c r="O864" s="1230"/>
      <c r="P864" s="1230"/>
      <c r="Q864" s="1230"/>
      <c r="R864" s="1230"/>
      <c r="S864" s="1230"/>
      <c r="T864" s="1230"/>
      <c r="U864" s="1230"/>
      <c r="V864" s="1230"/>
      <c r="W864" s="1230"/>
      <c r="X864" s="1230"/>
      <c r="Y864" s="1230"/>
      <c r="Z864" s="1230"/>
      <c r="AA864" s="1230"/>
      <c r="AB864" s="1230"/>
      <c r="AC864" s="1230"/>
      <c r="AD864" s="1230"/>
      <c r="AE864" s="1230"/>
      <c r="AF864" s="1230"/>
      <c r="AG864" s="1230"/>
      <c r="AH864" s="1230"/>
      <c r="AI864" s="1230"/>
    </row>
    <row r="865">
      <c r="A865" s="1240"/>
      <c r="B865" s="1241"/>
      <c r="C865" s="1230"/>
      <c r="D865" s="1230"/>
      <c r="E865" s="1230"/>
      <c r="F865" s="1230"/>
      <c r="G865" s="1230"/>
      <c r="H865" s="1230"/>
      <c r="I865" s="1230"/>
      <c r="J865" s="1230"/>
      <c r="K865" s="1230"/>
      <c r="L865" s="1230"/>
      <c r="M865" s="1230"/>
      <c r="N865" s="1230"/>
      <c r="O865" s="1230"/>
      <c r="P865" s="1230"/>
      <c r="Q865" s="1230"/>
      <c r="R865" s="1230"/>
      <c r="S865" s="1230"/>
      <c r="T865" s="1230"/>
      <c r="U865" s="1230"/>
      <c r="V865" s="1230"/>
      <c r="W865" s="1230"/>
      <c r="X865" s="1230"/>
      <c r="Y865" s="1230"/>
      <c r="Z865" s="1230"/>
      <c r="AA865" s="1230"/>
      <c r="AB865" s="1230"/>
      <c r="AC865" s="1230"/>
      <c r="AD865" s="1230"/>
      <c r="AE865" s="1230"/>
      <c r="AF865" s="1230"/>
      <c r="AG865" s="1230"/>
      <c r="AH865" s="1230"/>
      <c r="AI865" s="1230"/>
    </row>
    <row r="866">
      <c r="A866" s="1240"/>
      <c r="B866" s="1241"/>
      <c r="C866" s="1230"/>
      <c r="D866" s="1230"/>
      <c r="E866" s="1230"/>
      <c r="F866" s="1230"/>
      <c r="G866" s="1230"/>
      <c r="H866" s="1230"/>
      <c r="I866" s="1230"/>
      <c r="J866" s="1230"/>
      <c r="K866" s="1230"/>
      <c r="L866" s="1230"/>
      <c r="M866" s="1230"/>
      <c r="N866" s="1230"/>
      <c r="O866" s="1230"/>
      <c r="P866" s="1230"/>
      <c r="Q866" s="1230"/>
      <c r="R866" s="1230"/>
      <c r="S866" s="1230"/>
      <c r="T866" s="1230"/>
      <c r="U866" s="1230"/>
      <c r="V866" s="1230"/>
      <c r="W866" s="1230"/>
      <c r="X866" s="1230"/>
      <c r="Y866" s="1230"/>
      <c r="Z866" s="1230"/>
      <c r="AA866" s="1230"/>
      <c r="AB866" s="1230"/>
      <c r="AC866" s="1230"/>
      <c r="AD866" s="1230"/>
      <c r="AE866" s="1230"/>
      <c r="AF866" s="1230"/>
      <c r="AG866" s="1230"/>
      <c r="AH866" s="1230"/>
      <c r="AI866" s="1230"/>
    </row>
    <row r="867">
      <c r="A867" s="1240"/>
      <c r="B867" s="1241"/>
      <c r="C867" s="1230"/>
      <c r="D867" s="1230"/>
      <c r="E867" s="1230"/>
      <c r="F867" s="1230"/>
      <c r="G867" s="1230"/>
      <c r="H867" s="1230"/>
      <c r="I867" s="1230"/>
      <c r="J867" s="1230"/>
      <c r="K867" s="1230"/>
      <c r="L867" s="1230"/>
      <c r="M867" s="1230"/>
      <c r="N867" s="1230"/>
      <c r="O867" s="1230"/>
      <c r="P867" s="1230"/>
      <c r="Q867" s="1230"/>
      <c r="R867" s="1230"/>
      <c r="S867" s="1230"/>
      <c r="T867" s="1230"/>
      <c r="U867" s="1230"/>
      <c r="V867" s="1230"/>
      <c r="W867" s="1230"/>
      <c r="X867" s="1230"/>
      <c r="Y867" s="1230"/>
      <c r="Z867" s="1230"/>
      <c r="AA867" s="1230"/>
      <c r="AB867" s="1230"/>
      <c r="AC867" s="1230"/>
      <c r="AD867" s="1230"/>
      <c r="AE867" s="1230"/>
      <c r="AF867" s="1230"/>
      <c r="AG867" s="1230"/>
      <c r="AH867" s="1230"/>
      <c r="AI867" s="1230"/>
    </row>
    <row r="868">
      <c r="A868" s="1240"/>
      <c r="B868" s="1241"/>
      <c r="C868" s="1230"/>
      <c r="D868" s="1230"/>
      <c r="E868" s="1230"/>
      <c r="F868" s="1230"/>
      <c r="G868" s="1230"/>
      <c r="H868" s="1230"/>
      <c r="I868" s="1230"/>
      <c r="J868" s="1230"/>
      <c r="K868" s="1230"/>
      <c r="L868" s="1230"/>
      <c r="M868" s="1230"/>
      <c r="N868" s="1230"/>
      <c r="O868" s="1230"/>
      <c r="P868" s="1230"/>
      <c r="Q868" s="1230"/>
      <c r="R868" s="1230"/>
      <c r="S868" s="1230"/>
      <c r="T868" s="1230"/>
      <c r="U868" s="1230"/>
      <c r="V868" s="1230"/>
      <c r="W868" s="1230"/>
      <c r="X868" s="1230"/>
      <c r="Y868" s="1230"/>
      <c r="Z868" s="1230"/>
      <c r="AA868" s="1230"/>
      <c r="AB868" s="1230"/>
      <c r="AC868" s="1230"/>
      <c r="AD868" s="1230"/>
      <c r="AE868" s="1230"/>
      <c r="AF868" s="1230"/>
      <c r="AG868" s="1230"/>
      <c r="AH868" s="1230"/>
      <c r="AI868" s="1230"/>
    </row>
    <row r="869">
      <c r="A869" s="1240"/>
      <c r="B869" s="1241"/>
      <c r="C869" s="1230"/>
      <c r="D869" s="1230"/>
      <c r="E869" s="1230"/>
      <c r="F869" s="1230"/>
      <c r="G869" s="1230"/>
      <c r="H869" s="1230"/>
      <c r="I869" s="1230"/>
      <c r="J869" s="1230"/>
      <c r="K869" s="1230"/>
      <c r="L869" s="1230"/>
      <c r="M869" s="1230"/>
      <c r="N869" s="1230"/>
      <c r="O869" s="1230"/>
      <c r="P869" s="1230"/>
      <c r="Q869" s="1230"/>
      <c r="R869" s="1230"/>
      <c r="S869" s="1230"/>
      <c r="T869" s="1230"/>
      <c r="U869" s="1230"/>
      <c r="V869" s="1230"/>
      <c r="W869" s="1230"/>
      <c r="X869" s="1230"/>
      <c r="Y869" s="1230"/>
      <c r="Z869" s="1230"/>
      <c r="AA869" s="1230"/>
      <c r="AB869" s="1230"/>
      <c r="AC869" s="1230"/>
      <c r="AD869" s="1230"/>
      <c r="AE869" s="1230"/>
      <c r="AF869" s="1230"/>
      <c r="AG869" s="1230"/>
      <c r="AH869" s="1230"/>
      <c r="AI869" s="1230"/>
    </row>
    <row r="870">
      <c r="A870" s="1240"/>
      <c r="B870" s="1241"/>
      <c r="C870" s="1230"/>
      <c r="D870" s="1230"/>
      <c r="E870" s="1230"/>
      <c r="F870" s="1230"/>
      <c r="G870" s="1230"/>
      <c r="H870" s="1230"/>
      <c r="I870" s="1230"/>
      <c r="J870" s="1230"/>
      <c r="K870" s="1230"/>
      <c r="L870" s="1230"/>
      <c r="M870" s="1230"/>
      <c r="N870" s="1230"/>
      <c r="O870" s="1230"/>
      <c r="P870" s="1230"/>
      <c r="Q870" s="1230"/>
      <c r="R870" s="1230"/>
      <c r="S870" s="1230"/>
      <c r="T870" s="1230"/>
      <c r="U870" s="1230"/>
      <c r="V870" s="1230"/>
      <c r="W870" s="1230"/>
      <c r="X870" s="1230"/>
      <c r="Y870" s="1230"/>
      <c r="Z870" s="1230"/>
      <c r="AA870" s="1230"/>
      <c r="AB870" s="1230"/>
      <c r="AC870" s="1230"/>
      <c r="AD870" s="1230"/>
      <c r="AE870" s="1230"/>
      <c r="AF870" s="1230"/>
      <c r="AG870" s="1230"/>
      <c r="AH870" s="1230"/>
      <c r="AI870" s="1230"/>
    </row>
    <row r="871">
      <c r="A871" s="1240"/>
      <c r="B871" s="1241"/>
      <c r="C871" s="1230"/>
      <c r="D871" s="1230"/>
      <c r="E871" s="1230"/>
      <c r="F871" s="1230"/>
      <c r="G871" s="1230"/>
      <c r="H871" s="1230"/>
      <c r="I871" s="1230"/>
      <c r="J871" s="1230"/>
      <c r="K871" s="1230"/>
      <c r="L871" s="1230"/>
      <c r="M871" s="1230"/>
      <c r="N871" s="1230"/>
      <c r="O871" s="1230"/>
      <c r="P871" s="1230"/>
      <c r="Q871" s="1230"/>
      <c r="R871" s="1230"/>
      <c r="S871" s="1230"/>
      <c r="T871" s="1230"/>
      <c r="U871" s="1230"/>
      <c r="V871" s="1230"/>
      <c r="W871" s="1230"/>
      <c r="X871" s="1230"/>
      <c r="Y871" s="1230"/>
      <c r="Z871" s="1230"/>
      <c r="AA871" s="1230"/>
      <c r="AB871" s="1230"/>
      <c r="AC871" s="1230"/>
      <c r="AD871" s="1230"/>
      <c r="AE871" s="1230"/>
      <c r="AF871" s="1230"/>
      <c r="AG871" s="1230"/>
      <c r="AH871" s="1230"/>
      <c r="AI871" s="1230"/>
    </row>
    <row r="872">
      <c r="A872" s="1240"/>
      <c r="B872" s="1241"/>
      <c r="C872" s="1230"/>
      <c r="D872" s="1230"/>
      <c r="E872" s="1230"/>
      <c r="F872" s="1230"/>
      <c r="G872" s="1230"/>
      <c r="H872" s="1230"/>
      <c r="I872" s="1230"/>
      <c r="J872" s="1230"/>
      <c r="K872" s="1230"/>
      <c r="L872" s="1230"/>
      <c r="M872" s="1230"/>
      <c r="N872" s="1230"/>
      <c r="O872" s="1230"/>
      <c r="P872" s="1230"/>
      <c r="Q872" s="1230"/>
      <c r="R872" s="1230"/>
      <c r="S872" s="1230"/>
      <c r="T872" s="1230"/>
      <c r="U872" s="1230"/>
      <c r="V872" s="1230"/>
      <c r="W872" s="1230"/>
      <c r="X872" s="1230"/>
      <c r="Y872" s="1230"/>
      <c r="Z872" s="1230"/>
      <c r="AA872" s="1230"/>
      <c r="AB872" s="1230"/>
      <c r="AC872" s="1230"/>
      <c r="AD872" s="1230"/>
      <c r="AE872" s="1230"/>
      <c r="AF872" s="1230"/>
      <c r="AG872" s="1230"/>
      <c r="AH872" s="1230"/>
      <c r="AI872" s="1230"/>
    </row>
    <row r="873">
      <c r="A873" s="1240"/>
      <c r="B873" s="1241"/>
      <c r="C873" s="1230"/>
      <c r="D873" s="1230"/>
      <c r="E873" s="1230"/>
      <c r="F873" s="1230"/>
      <c r="G873" s="1230"/>
      <c r="H873" s="1230"/>
      <c r="I873" s="1230"/>
      <c r="J873" s="1230"/>
      <c r="K873" s="1230"/>
      <c r="L873" s="1230"/>
      <c r="M873" s="1230"/>
      <c r="N873" s="1230"/>
      <c r="O873" s="1230"/>
      <c r="P873" s="1230"/>
      <c r="Q873" s="1230"/>
      <c r="R873" s="1230"/>
      <c r="S873" s="1230"/>
      <c r="T873" s="1230"/>
      <c r="U873" s="1230"/>
      <c r="V873" s="1230"/>
      <c r="W873" s="1230"/>
      <c r="X873" s="1230"/>
      <c r="Y873" s="1230"/>
      <c r="Z873" s="1230"/>
      <c r="AA873" s="1230"/>
      <c r="AB873" s="1230"/>
      <c r="AC873" s="1230"/>
      <c r="AD873" s="1230"/>
      <c r="AE873" s="1230"/>
      <c r="AF873" s="1230"/>
      <c r="AG873" s="1230"/>
      <c r="AH873" s="1230"/>
      <c r="AI873" s="1230"/>
    </row>
    <row r="874">
      <c r="A874" s="1240"/>
      <c r="B874" s="1241"/>
      <c r="C874" s="1230"/>
      <c r="D874" s="1230"/>
      <c r="E874" s="1230"/>
      <c r="F874" s="1230"/>
      <c r="G874" s="1230"/>
      <c r="H874" s="1230"/>
      <c r="I874" s="1230"/>
      <c r="J874" s="1230"/>
      <c r="K874" s="1230"/>
      <c r="L874" s="1230"/>
      <c r="M874" s="1230"/>
      <c r="N874" s="1230"/>
      <c r="O874" s="1230"/>
      <c r="P874" s="1230"/>
      <c r="Q874" s="1230"/>
      <c r="R874" s="1230"/>
      <c r="S874" s="1230"/>
      <c r="T874" s="1230"/>
      <c r="U874" s="1230"/>
      <c r="V874" s="1230"/>
      <c r="W874" s="1230"/>
      <c r="X874" s="1230"/>
      <c r="Y874" s="1230"/>
      <c r="Z874" s="1230"/>
      <c r="AA874" s="1230"/>
      <c r="AB874" s="1230"/>
      <c r="AC874" s="1230"/>
      <c r="AD874" s="1230"/>
      <c r="AE874" s="1230"/>
      <c r="AF874" s="1230"/>
      <c r="AG874" s="1230"/>
      <c r="AH874" s="1230"/>
      <c r="AI874" s="1230"/>
    </row>
    <row r="875">
      <c r="A875" s="1240"/>
      <c r="B875" s="1241"/>
      <c r="C875" s="1230"/>
      <c r="D875" s="1230"/>
      <c r="E875" s="1230"/>
      <c r="F875" s="1230"/>
      <c r="G875" s="1230"/>
      <c r="H875" s="1230"/>
      <c r="I875" s="1230"/>
      <c r="J875" s="1230"/>
      <c r="K875" s="1230"/>
      <c r="L875" s="1230"/>
      <c r="M875" s="1230"/>
      <c r="N875" s="1230"/>
      <c r="O875" s="1230"/>
      <c r="P875" s="1230"/>
      <c r="Q875" s="1230"/>
      <c r="R875" s="1230"/>
      <c r="S875" s="1230"/>
      <c r="T875" s="1230"/>
      <c r="U875" s="1230"/>
      <c r="V875" s="1230"/>
      <c r="W875" s="1230"/>
      <c r="X875" s="1230"/>
      <c r="Y875" s="1230"/>
      <c r="Z875" s="1230"/>
      <c r="AA875" s="1230"/>
      <c r="AB875" s="1230"/>
      <c r="AC875" s="1230"/>
      <c r="AD875" s="1230"/>
      <c r="AE875" s="1230"/>
      <c r="AF875" s="1230"/>
      <c r="AG875" s="1230"/>
      <c r="AH875" s="1230"/>
      <c r="AI875" s="1230"/>
    </row>
    <row r="876">
      <c r="A876" s="1240"/>
      <c r="B876" s="1241"/>
      <c r="C876" s="1230"/>
      <c r="D876" s="1230"/>
      <c r="E876" s="1230"/>
      <c r="F876" s="1230"/>
      <c r="G876" s="1230"/>
      <c r="H876" s="1230"/>
      <c r="I876" s="1230"/>
      <c r="J876" s="1230"/>
      <c r="K876" s="1230"/>
      <c r="L876" s="1230"/>
      <c r="M876" s="1230"/>
      <c r="N876" s="1230"/>
      <c r="O876" s="1230"/>
      <c r="P876" s="1230"/>
      <c r="Q876" s="1230"/>
      <c r="R876" s="1230"/>
      <c r="S876" s="1230"/>
      <c r="T876" s="1230"/>
      <c r="U876" s="1230"/>
      <c r="V876" s="1230"/>
      <c r="W876" s="1230"/>
      <c r="X876" s="1230"/>
      <c r="Y876" s="1230"/>
      <c r="Z876" s="1230"/>
      <c r="AA876" s="1230"/>
      <c r="AB876" s="1230"/>
      <c r="AC876" s="1230"/>
      <c r="AD876" s="1230"/>
      <c r="AE876" s="1230"/>
      <c r="AF876" s="1230"/>
      <c r="AG876" s="1230"/>
      <c r="AH876" s="1230"/>
      <c r="AI876" s="1230"/>
    </row>
    <row r="877">
      <c r="A877" s="1240"/>
      <c r="B877" s="1241"/>
      <c r="C877" s="1230"/>
      <c r="D877" s="1230"/>
      <c r="E877" s="1230"/>
      <c r="F877" s="1230"/>
      <c r="G877" s="1230"/>
      <c r="H877" s="1230"/>
      <c r="I877" s="1230"/>
      <c r="J877" s="1230"/>
      <c r="K877" s="1230"/>
      <c r="L877" s="1230"/>
      <c r="M877" s="1230"/>
      <c r="N877" s="1230"/>
      <c r="O877" s="1230"/>
      <c r="P877" s="1230"/>
      <c r="Q877" s="1230"/>
      <c r="R877" s="1230"/>
      <c r="S877" s="1230"/>
      <c r="T877" s="1230"/>
      <c r="U877" s="1230"/>
      <c r="V877" s="1230"/>
      <c r="W877" s="1230"/>
      <c r="X877" s="1230"/>
      <c r="Y877" s="1230"/>
      <c r="Z877" s="1230"/>
      <c r="AA877" s="1230"/>
      <c r="AB877" s="1230"/>
      <c r="AC877" s="1230"/>
      <c r="AD877" s="1230"/>
      <c r="AE877" s="1230"/>
      <c r="AF877" s="1230"/>
      <c r="AG877" s="1230"/>
      <c r="AH877" s="1230"/>
      <c r="AI877" s="1230"/>
    </row>
    <row r="878">
      <c r="A878" s="1240"/>
      <c r="B878" s="1241"/>
      <c r="C878" s="1230"/>
      <c r="D878" s="1230"/>
      <c r="E878" s="1230"/>
      <c r="F878" s="1230"/>
      <c r="G878" s="1230"/>
      <c r="H878" s="1230"/>
      <c r="I878" s="1230"/>
      <c r="J878" s="1230"/>
      <c r="K878" s="1230"/>
      <c r="L878" s="1230"/>
      <c r="M878" s="1230"/>
      <c r="N878" s="1230"/>
      <c r="O878" s="1230"/>
      <c r="P878" s="1230"/>
      <c r="Q878" s="1230"/>
      <c r="R878" s="1230"/>
      <c r="S878" s="1230"/>
      <c r="T878" s="1230"/>
      <c r="U878" s="1230"/>
      <c r="V878" s="1230"/>
      <c r="W878" s="1230"/>
      <c r="X878" s="1230"/>
      <c r="Y878" s="1230"/>
      <c r="Z878" s="1230"/>
      <c r="AA878" s="1230"/>
      <c r="AB878" s="1230"/>
      <c r="AC878" s="1230"/>
      <c r="AD878" s="1230"/>
      <c r="AE878" s="1230"/>
      <c r="AF878" s="1230"/>
      <c r="AG878" s="1230"/>
      <c r="AH878" s="1230"/>
      <c r="AI878" s="1230"/>
    </row>
    <row r="879">
      <c r="A879" s="1240"/>
      <c r="B879" s="1241"/>
      <c r="C879" s="1230"/>
      <c r="D879" s="1230"/>
      <c r="E879" s="1230"/>
      <c r="F879" s="1230"/>
      <c r="G879" s="1230"/>
      <c r="H879" s="1230"/>
      <c r="I879" s="1230"/>
      <c r="J879" s="1230"/>
      <c r="K879" s="1230"/>
      <c r="L879" s="1230"/>
      <c r="M879" s="1230"/>
      <c r="N879" s="1230"/>
      <c r="O879" s="1230"/>
      <c r="P879" s="1230"/>
      <c r="Q879" s="1230"/>
      <c r="R879" s="1230"/>
      <c r="S879" s="1230"/>
      <c r="T879" s="1230"/>
      <c r="U879" s="1230"/>
      <c r="V879" s="1230"/>
      <c r="W879" s="1230"/>
      <c r="X879" s="1230"/>
      <c r="Y879" s="1230"/>
      <c r="Z879" s="1230"/>
      <c r="AA879" s="1230"/>
      <c r="AB879" s="1230"/>
      <c r="AC879" s="1230"/>
      <c r="AD879" s="1230"/>
      <c r="AE879" s="1230"/>
      <c r="AF879" s="1230"/>
      <c r="AG879" s="1230"/>
      <c r="AH879" s="1230"/>
      <c r="AI879" s="1230"/>
    </row>
    <row r="880">
      <c r="A880" s="1240"/>
      <c r="B880" s="1241"/>
      <c r="C880" s="1230"/>
      <c r="D880" s="1230"/>
      <c r="E880" s="1230"/>
      <c r="F880" s="1230"/>
      <c r="G880" s="1230"/>
      <c r="H880" s="1230"/>
      <c r="I880" s="1230"/>
      <c r="J880" s="1230"/>
      <c r="K880" s="1230"/>
      <c r="L880" s="1230"/>
      <c r="M880" s="1230"/>
      <c r="N880" s="1230"/>
      <c r="O880" s="1230"/>
      <c r="P880" s="1230"/>
      <c r="Q880" s="1230"/>
      <c r="R880" s="1230"/>
      <c r="S880" s="1230"/>
      <c r="T880" s="1230"/>
      <c r="U880" s="1230"/>
      <c r="V880" s="1230"/>
      <c r="W880" s="1230"/>
      <c r="X880" s="1230"/>
      <c r="Y880" s="1230"/>
      <c r="Z880" s="1230"/>
      <c r="AA880" s="1230"/>
      <c r="AB880" s="1230"/>
      <c r="AC880" s="1230"/>
      <c r="AD880" s="1230"/>
      <c r="AE880" s="1230"/>
      <c r="AF880" s="1230"/>
      <c r="AG880" s="1230"/>
      <c r="AH880" s="1230"/>
      <c r="AI880" s="1230"/>
    </row>
    <row r="881">
      <c r="A881" s="1240"/>
      <c r="B881" s="1241"/>
      <c r="C881" s="1230"/>
      <c r="D881" s="1230"/>
      <c r="E881" s="1230"/>
      <c r="F881" s="1230"/>
      <c r="G881" s="1230"/>
      <c r="H881" s="1230"/>
      <c r="I881" s="1230"/>
      <c r="J881" s="1230"/>
      <c r="K881" s="1230"/>
      <c r="L881" s="1230"/>
      <c r="M881" s="1230"/>
      <c r="N881" s="1230"/>
      <c r="O881" s="1230"/>
      <c r="P881" s="1230"/>
      <c r="Q881" s="1230"/>
      <c r="R881" s="1230"/>
      <c r="S881" s="1230"/>
      <c r="T881" s="1230"/>
      <c r="U881" s="1230"/>
      <c r="V881" s="1230"/>
      <c r="W881" s="1230"/>
      <c r="X881" s="1230"/>
      <c r="Y881" s="1230"/>
      <c r="Z881" s="1230"/>
      <c r="AA881" s="1230"/>
      <c r="AB881" s="1230"/>
      <c r="AC881" s="1230"/>
      <c r="AD881" s="1230"/>
      <c r="AE881" s="1230"/>
      <c r="AF881" s="1230"/>
      <c r="AG881" s="1230"/>
      <c r="AH881" s="1230"/>
      <c r="AI881" s="1230"/>
    </row>
    <row r="882">
      <c r="A882" s="1240"/>
      <c r="B882" s="1241"/>
      <c r="C882" s="1230"/>
      <c r="D882" s="1230"/>
      <c r="E882" s="1230"/>
      <c r="F882" s="1230"/>
      <c r="G882" s="1230"/>
      <c r="H882" s="1230"/>
      <c r="I882" s="1230"/>
      <c r="J882" s="1230"/>
      <c r="K882" s="1230"/>
      <c r="L882" s="1230"/>
      <c r="M882" s="1230"/>
      <c r="N882" s="1230"/>
      <c r="O882" s="1230"/>
      <c r="P882" s="1230"/>
      <c r="Q882" s="1230"/>
      <c r="R882" s="1230"/>
      <c r="S882" s="1230"/>
      <c r="T882" s="1230"/>
      <c r="U882" s="1230"/>
      <c r="V882" s="1230"/>
      <c r="W882" s="1230"/>
      <c r="X882" s="1230"/>
      <c r="Y882" s="1230"/>
      <c r="Z882" s="1230"/>
      <c r="AA882" s="1230"/>
      <c r="AB882" s="1230"/>
      <c r="AC882" s="1230"/>
      <c r="AD882" s="1230"/>
      <c r="AE882" s="1230"/>
      <c r="AF882" s="1230"/>
      <c r="AG882" s="1230"/>
      <c r="AH882" s="1230"/>
      <c r="AI882" s="1230"/>
    </row>
    <row r="883">
      <c r="A883" s="1240"/>
      <c r="B883" s="1241"/>
      <c r="C883" s="1230"/>
      <c r="D883" s="1230"/>
      <c r="E883" s="1230"/>
      <c r="F883" s="1230"/>
      <c r="G883" s="1230"/>
      <c r="H883" s="1230"/>
      <c r="I883" s="1230"/>
      <c r="J883" s="1230"/>
      <c r="K883" s="1230"/>
      <c r="L883" s="1230"/>
      <c r="M883" s="1230"/>
      <c r="N883" s="1230"/>
      <c r="O883" s="1230"/>
      <c r="P883" s="1230"/>
      <c r="Q883" s="1230"/>
      <c r="R883" s="1230"/>
      <c r="S883" s="1230"/>
      <c r="T883" s="1230"/>
      <c r="U883" s="1230"/>
      <c r="V883" s="1230"/>
      <c r="W883" s="1230"/>
      <c r="X883" s="1230"/>
      <c r="Y883" s="1230"/>
      <c r="Z883" s="1230"/>
      <c r="AA883" s="1230"/>
      <c r="AB883" s="1230"/>
      <c r="AC883" s="1230"/>
      <c r="AD883" s="1230"/>
      <c r="AE883" s="1230"/>
      <c r="AF883" s="1230"/>
      <c r="AG883" s="1230"/>
      <c r="AH883" s="1230"/>
      <c r="AI883" s="1230"/>
    </row>
    <row r="884">
      <c r="A884" s="1240"/>
      <c r="B884" s="1241"/>
      <c r="C884" s="1230"/>
      <c r="D884" s="1230"/>
      <c r="E884" s="1230"/>
      <c r="F884" s="1230"/>
      <c r="G884" s="1230"/>
      <c r="H884" s="1230"/>
      <c r="I884" s="1230"/>
      <c r="J884" s="1230"/>
      <c r="K884" s="1230"/>
      <c r="L884" s="1230"/>
      <c r="M884" s="1230"/>
      <c r="N884" s="1230"/>
      <c r="O884" s="1230"/>
      <c r="P884" s="1230"/>
      <c r="Q884" s="1230"/>
      <c r="R884" s="1230"/>
      <c r="S884" s="1230"/>
      <c r="T884" s="1230"/>
      <c r="U884" s="1230"/>
      <c r="V884" s="1230"/>
      <c r="W884" s="1230"/>
      <c r="X884" s="1230"/>
      <c r="Y884" s="1230"/>
      <c r="Z884" s="1230"/>
      <c r="AA884" s="1230"/>
      <c r="AB884" s="1230"/>
      <c r="AC884" s="1230"/>
      <c r="AD884" s="1230"/>
      <c r="AE884" s="1230"/>
      <c r="AF884" s="1230"/>
      <c r="AG884" s="1230"/>
      <c r="AH884" s="1230"/>
      <c r="AI884" s="1230"/>
    </row>
    <row r="885">
      <c r="A885" s="1240"/>
      <c r="B885" s="1241"/>
      <c r="C885" s="1230"/>
      <c r="D885" s="1230"/>
      <c r="E885" s="1230"/>
      <c r="F885" s="1230"/>
      <c r="G885" s="1230"/>
      <c r="H885" s="1230"/>
      <c r="I885" s="1230"/>
      <c r="J885" s="1230"/>
      <c r="K885" s="1230"/>
      <c r="L885" s="1230"/>
      <c r="M885" s="1230"/>
      <c r="N885" s="1230"/>
      <c r="O885" s="1230"/>
      <c r="P885" s="1230"/>
      <c r="Q885" s="1230"/>
      <c r="R885" s="1230"/>
      <c r="S885" s="1230"/>
      <c r="T885" s="1230"/>
      <c r="U885" s="1230"/>
      <c r="V885" s="1230"/>
      <c r="W885" s="1230"/>
      <c r="X885" s="1230"/>
      <c r="Y885" s="1230"/>
      <c r="Z885" s="1230"/>
      <c r="AA885" s="1230"/>
      <c r="AB885" s="1230"/>
      <c r="AC885" s="1230"/>
      <c r="AD885" s="1230"/>
      <c r="AE885" s="1230"/>
      <c r="AF885" s="1230"/>
      <c r="AG885" s="1230"/>
      <c r="AH885" s="1230"/>
      <c r="AI885" s="1230"/>
    </row>
    <row r="886">
      <c r="A886" s="1240"/>
      <c r="B886" s="1241"/>
      <c r="C886" s="1230"/>
      <c r="D886" s="1230"/>
      <c r="E886" s="1230"/>
      <c r="F886" s="1230"/>
      <c r="G886" s="1230"/>
      <c r="H886" s="1230"/>
      <c r="I886" s="1230"/>
      <c r="J886" s="1230"/>
      <c r="K886" s="1230"/>
      <c r="L886" s="1230"/>
      <c r="M886" s="1230"/>
      <c r="N886" s="1230"/>
      <c r="O886" s="1230"/>
      <c r="P886" s="1230"/>
      <c r="Q886" s="1230"/>
      <c r="R886" s="1230"/>
      <c r="S886" s="1230"/>
      <c r="T886" s="1230"/>
      <c r="U886" s="1230"/>
      <c r="V886" s="1230"/>
      <c r="W886" s="1230"/>
      <c r="X886" s="1230"/>
      <c r="Y886" s="1230"/>
      <c r="Z886" s="1230"/>
      <c r="AA886" s="1230"/>
      <c r="AB886" s="1230"/>
      <c r="AC886" s="1230"/>
      <c r="AD886" s="1230"/>
      <c r="AE886" s="1230"/>
      <c r="AF886" s="1230"/>
      <c r="AG886" s="1230"/>
      <c r="AH886" s="1230"/>
      <c r="AI886" s="1230"/>
    </row>
    <row r="887">
      <c r="A887" s="1240"/>
      <c r="B887" s="1241"/>
      <c r="C887" s="1230"/>
      <c r="D887" s="1230"/>
      <c r="E887" s="1230"/>
      <c r="F887" s="1230"/>
      <c r="G887" s="1230"/>
      <c r="H887" s="1230"/>
      <c r="I887" s="1230"/>
      <c r="J887" s="1230"/>
      <c r="K887" s="1230"/>
      <c r="L887" s="1230"/>
      <c r="M887" s="1230"/>
      <c r="N887" s="1230"/>
      <c r="O887" s="1230"/>
      <c r="P887" s="1230"/>
      <c r="Q887" s="1230"/>
      <c r="R887" s="1230"/>
      <c r="S887" s="1230"/>
      <c r="T887" s="1230"/>
      <c r="U887" s="1230"/>
      <c r="V887" s="1230"/>
      <c r="W887" s="1230"/>
      <c r="X887" s="1230"/>
      <c r="Y887" s="1230"/>
      <c r="Z887" s="1230"/>
      <c r="AA887" s="1230"/>
      <c r="AB887" s="1230"/>
      <c r="AC887" s="1230"/>
      <c r="AD887" s="1230"/>
      <c r="AE887" s="1230"/>
      <c r="AF887" s="1230"/>
      <c r="AG887" s="1230"/>
      <c r="AH887" s="1230"/>
      <c r="AI887" s="1230"/>
    </row>
    <row r="888">
      <c r="A888" s="1240"/>
      <c r="B888" s="1241"/>
      <c r="C888" s="1230"/>
      <c r="D888" s="1230"/>
      <c r="E888" s="1230"/>
      <c r="F888" s="1230"/>
      <c r="G888" s="1230"/>
      <c r="H888" s="1230"/>
      <c r="I888" s="1230"/>
      <c r="J888" s="1230"/>
      <c r="K888" s="1230"/>
      <c r="L888" s="1230"/>
      <c r="M888" s="1230"/>
      <c r="N888" s="1230"/>
      <c r="O888" s="1230"/>
      <c r="P888" s="1230"/>
      <c r="Q888" s="1230"/>
      <c r="R888" s="1230"/>
      <c r="S888" s="1230"/>
      <c r="T888" s="1230"/>
      <c r="U888" s="1230"/>
      <c r="V888" s="1230"/>
      <c r="W888" s="1230"/>
      <c r="X888" s="1230"/>
      <c r="Y888" s="1230"/>
      <c r="Z888" s="1230"/>
      <c r="AA888" s="1230"/>
      <c r="AB888" s="1230"/>
      <c r="AC888" s="1230"/>
      <c r="AD888" s="1230"/>
      <c r="AE888" s="1230"/>
      <c r="AF888" s="1230"/>
      <c r="AG888" s="1230"/>
      <c r="AH888" s="1230"/>
      <c r="AI888" s="1230"/>
    </row>
    <row r="889">
      <c r="A889" s="1240"/>
      <c r="B889" s="1241"/>
      <c r="C889" s="1230"/>
      <c r="D889" s="1230"/>
      <c r="E889" s="1230"/>
      <c r="F889" s="1230"/>
      <c r="G889" s="1230"/>
      <c r="H889" s="1230"/>
      <c r="I889" s="1230"/>
      <c r="J889" s="1230"/>
      <c r="K889" s="1230"/>
      <c r="L889" s="1230"/>
      <c r="M889" s="1230"/>
      <c r="N889" s="1230"/>
      <c r="O889" s="1230"/>
      <c r="P889" s="1230"/>
      <c r="Q889" s="1230"/>
      <c r="R889" s="1230"/>
      <c r="S889" s="1230"/>
      <c r="T889" s="1230"/>
      <c r="U889" s="1230"/>
      <c r="V889" s="1230"/>
      <c r="W889" s="1230"/>
      <c r="X889" s="1230"/>
      <c r="Y889" s="1230"/>
      <c r="Z889" s="1230"/>
      <c r="AA889" s="1230"/>
      <c r="AB889" s="1230"/>
      <c r="AC889" s="1230"/>
      <c r="AD889" s="1230"/>
      <c r="AE889" s="1230"/>
      <c r="AF889" s="1230"/>
      <c r="AG889" s="1230"/>
      <c r="AH889" s="1230"/>
      <c r="AI889" s="1230"/>
    </row>
    <row r="890">
      <c r="A890" s="1240"/>
      <c r="B890" s="1241"/>
      <c r="C890" s="1230"/>
      <c r="D890" s="1230"/>
      <c r="E890" s="1230"/>
      <c r="F890" s="1230"/>
      <c r="G890" s="1230"/>
      <c r="H890" s="1230"/>
      <c r="I890" s="1230"/>
      <c r="J890" s="1230"/>
      <c r="K890" s="1230"/>
      <c r="L890" s="1230"/>
      <c r="M890" s="1230"/>
      <c r="N890" s="1230"/>
      <c r="O890" s="1230"/>
      <c r="P890" s="1230"/>
      <c r="Q890" s="1230"/>
      <c r="R890" s="1230"/>
      <c r="S890" s="1230"/>
      <c r="T890" s="1230"/>
      <c r="U890" s="1230"/>
      <c r="V890" s="1230"/>
      <c r="W890" s="1230"/>
      <c r="X890" s="1230"/>
      <c r="Y890" s="1230"/>
      <c r="Z890" s="1230"/>
      <c r="AA890" s="1230"/>
      <c r="AB890" s="1230"/>
      <c r="AC890" s="1230"/>
      <c r="AD890" s="1230"/>
      <c r="AE890" s="1230"/>
      <c r="AF890" s="1230"/>
      <c r="AG890" s="1230"/>
      <c r="AH890" s="1230"/>
      <c r="AI890" s="1230"/>
    </row>
    <row r="891">
      <c r="A891" s="1240"/>
      <c r="B891" s="1241"/>
      <c r="C891" s="1230"/>
      <c r="D891" s="1230"/>
      <c r="E891" s="1230"/>
      <c r="F891" s="1230"/>
      <c r="G891" s="1230"/>
      <c r="H891" s="1230"/>
      <c r="I891" s="1230"/>
      <c r="J891" s="1230"/>
      <c r="K891" s="1230"/>
      <c r="L891" s="1230"/>
      <c r="M891" s="1230"/>
      <c r="N891" s="1230"/>
      <c r="O891" s="1230"/>
      <c r="P891" s="1230"/>
      <c r="Q891" s="1230"/>
      <c r="R891" s="1230"/>
      <c r="S891" s="1230"/>
      <c r="T891" s="1230"/>
      <c r="U891" s="1230"/>
      <c r="V891" s="1230"/>
      <c r="W891" s="1230"/>
      <c r="X891" s="1230"/>
      <c r="Y891" s="1230"/>
      <c r="Z891" s="1230"/>
      <c r="AA891" s="1230"/>
      <c r="AB891" s="1230"/>
      <c r="AC891" s="1230"/>
      <c r="AD891" s="1230"/>
      <c r="AE891" s="1230"/>
      <c r="AF891" s="1230"/>
      <c r="AG891" s="1230"/>
      <c r="AH891" s="1230"/>
      <c r="AI891" s="1230"/>
    </row>
    <row r="892">
      <c r="A892" s="1240"/>
      <c r="B892" s="1241"/>
      <c r="C892" s="1230"/>
      <c r="D892" s="1230"/>
      <c r="E892" s="1230"/>
      <c r="F892" s="1230"/>
      <c r="G892" s="1230"/>
      <c r="H892" s="1230"/>
      <c r="I892" s="1230"/>
      <c r="J892" s="1230"/>
      <c r="K892" s="1230"/>
      <c r="L892" s="1230"/>
      <c r="M892" s="1230"/>
      <c r="N892" s="1230"/>
      <c r="O892" s="1230"/>
      <c r="P892" s="1230"/>
      <c r="Q892" s="1230"/>
      <c r="R892" s="1230"/>
      <c r="S892" s="1230"/>
      <c r="T892" s="1230"/>
      <c r="U892" s="1230"/>
      <c r="V892" s="1230"/>
      <c r="W892" s="1230"/>
      <c r="X892" s="1230"/>
      <c r="Y892" s="1230"/>
      <c r="Z892" s="1230"/>
      <c r="AA892" s="1230"/>
      <c r="AB892" s="1230"/>
      <c r="AC892" s="1230"/>
      <c r="AD892" s="1230"/>
      <c r="AE892" s="1230"/>
      <c r="AF892" s="1230"/>
      <c r="AG892" s="1230"/>
      <c r="AH892" s="1230"/>
      <c r="AI892" s="1230"/>
    </row>
    <row r="893">
      <c r="A893" s="1240"/>
      <c r="B893" s="1241"/>
      <c r="C893" s="1230"/>
      <c r="D893" s="1230"/>
      <c r="E893" s="1230"/>
      <c r="F893" s="1230"/>
      <c r="G893" s="1230"/>
      <c r="H893" s="1230"/>
      <c r="I893" s="1230"/>
      <c r="J893" s="1230"/>
      <c r="K893" s="1230"/>
      <c r="L893" s="1230"/>
      <c r="M893" s="1230"/>
      <c r="N893" s="1230"/>
      <c r="O893" s="1230"/>
      <c r="P893" s="1230"/>
      <c r="Q893" s="1230"/>
      <c r="R893" s="1230"/>
      <c r="S893" s="1230"/>
      <c r="T893" s="1230"/>
      <c r="U893" s="1230"/>
      <c r="V893" s="1230"/>
      <c r="W893" s="1230"/>
      <c r="X893" s="1230"/>
      <c r="Y893" s="1230"/>
      <c r="Z893" s="1230"/>
      <c r="AA893" s="1230"/>
      <c r="AB893" s="1230"/>
      <c r="AC893" s="1230"/>
      <c r="AD893" s="1230"/>
      <c r="AE893" s="1230"/>
      <c r="AF893" s="1230"/>
      <c r="AG893" s="1230"/>
      <c r="AH893" s="1230"/>
      <c r="AI893" s="1230"/>
    </row>
    <row r="894">
      <c r="A894" s="1240"/>
      <c r="B894" s="1241"/>
      <c r="C894" s="1230"/>
      <c r="D894" s="1230"/>
      <c r="E894" s="1230"/>
      <c r="F894" s="1230"/>
      <c r="G894" s="1230"/>
      <c r="H894" s="1230"/>
      <c r="I894" s="1230"/>
      <c r="J894" s="1230"/>
      <c r="K894" s="1230"/>
      <c r="L894" s="1230"/>
      <c r="M894" s="1230"/>
      <c r="N894" s="1230"/>
      <c r="O894" s="1230"/>
      <c r="P894" s="1230"/>
      <c r="Q894" s="1230"/>
      <c r="R894" s="1230"/>
      <c r="S894" s="1230"/>
      <c r="T894" s="1230"/>
      <c r="U894" s="1230"/>
      <c r="V894" s="1230"/>
      <c r="W894" s="1230"/>
      <c r="X894" s="1230"/>
      <c r="Y894" s="1230"/>
      <c r="Z894" s="1230"/>
      <c r="AA894" s="1230"/>
      <c r="AB894" s="1230"/>
      <c r="AC894" s="1230"/>
      <c r="AD894" s="1230"/>
      <c r="AE894" s="1230"/>
      <c r="AF894" s="1230"/>
      <c r="AG894" s="1230"/>
      <c r="AH894" s="1230"/>
      <c r="AI894" s="1230"/>
    </row>
    <row r="895">
      <c r="A895" s="1240"/>
      <c r="B895" s="1241"/>
      <c r="C895" s="1230"/>
      <c r="D895" s="1230"/>
      <c r="E895" s="1230"/>
      <c r="F895" s="1230"/>
      <c r="G895" s="1230"/>
      <c r="H895" s="1230"/>
      <c r="I895" s="1230"/>
      <c r="J895" s="1230"/>
      <c r="K895" s="1230"/>
      <c r="L895" s="1230"/>
      <c r="M895" s="1230"/>
      <c r="N895" s="1230"/>
      <c r="O895" s="1230"/>
      <c r="P895" s="1230"/>
      <c r="Q895" s="1230"/>
      <c r="R895" s="1230"/>
      <c r="S895" s="1230"/>
      <c r="T895" s="1230"/>
      <c r="U895" s="1230"/>
      <c r="V895" s="1230"/>
      <c r="W895" s="1230"/>
      <c r="X895" s="1230"/>
      <c r="Y895" s="1230"/>
      <c r="Z895" s="1230"/>
      <c r="AA895" s="1230"/>
      <c r="AB895" s="1230"/>
      <c r="AC895" s="1230"/>
      <c r="AD895" s="1230"/>
      <c r="AE895" s="1230"/>
      <c r="AF895" s="1230"/>
      <c r="AG895" s="1230"/>
      <c r="AH895" s="1230"/>
      <c r="AI895" s="1230"/>
    </row>
    <row r="896">
      <c r="A896" s="1240"/>
      <c r="B896" s="1241"/>
      <c r="C896" s="1230"/>
      <c r="D896" s="1230"/>
      <c r="E896" s="1230"/>
      <c r="F896" s="1230"/>
      <c r="G896" s="1230"/>
      <c r="H896" s="1230"/>
      <c r="I896" s="1230"/>
      <c r="J896" s="1230"/>
      <c r="K896" s="1230"/>
      <c r="L896" s="1230"/>
      <c r="M896" s="1230"/>
      <c r="N896" s="1230"/>
      <c r="O896" s="1230"/>
      <c r="P896" s="1230"/>
      <c r="Q896" s="1230"/>
      <c r="R896" s="1230"/>
      <c r="S896" s="1230"/>
      <c r="T896" s="1230"/>
      <c r="U896" s="1230"/>
      <c r="V896" s="1230"/>
      <c r="W896" s="1230"/>
      <c r="X896" s="1230"/>
      <c r="Y896" s="1230"/>
      <c r="Z896" s="1230"/>
      <c r="AA896" s="1230"/>
      <c r="AB896" s="1230"/>
      <c r="AC896" s="1230"/>
      <c r="AD896" s="1230"/>
      <c r="AE896" s="1230"/>
      <c r="AF896" s="1230"/>
      <c r="AG896" s="1230"/>
      <c r="AH896" s="1230"/>
      <c r="AI896" s="1230"/>
    </row>
    <row r="897">
      <c r="A897" s="1240"/>
      <c r="B897" s="1241"/>
      <c r="C897" s="1230"/>
      <c r="D897" s="1230"/>
      <c r="E897" s="1230"/>
      <c r="F897" s="1230"/>
      <c r="G897" s="1230"/>
      <c r="H897" s="1230"/>
      <c r="I897" s="1230"/>
      <c r="J897" s="1230"/>
      <c r="K897" s="1230"/>
      <c r="L897" s="1230"/>
      <c r="M897" s="1230"/>
      <c r="N897" s="1230"/>
      <c r="O897" s="1230"/>
      <c r="P897" s="1230"/>
      <c r="Q897" s="1230"/>
      <c r="R897" s="1230"/>
      <c r="S897" s="1230"/>
      <c r="T897" s="1230"/>
      <c r="U897" s="1230"/>
      <c r="V897" s="1230"/>
      <c r="W897" s="1230"/>
      <c r="X897" s="1230"/>
      <c r="Y897" s="1230"/>
      <c r="Z897" s="1230"/>
      <c r="AA897" s="1230"/>
      <c r="AB897" s="1230"/>
      <c r="AC897" s="1230"/>
      <c r="AD897" s="1230"/>
      <c r="AE897" s="1230"/>
      <c r="AF897" s="1230"/>
      <c r="AG897" s="1230"/>
      <c r="AH897" s="1230"/>
      <c r="AI897" s="1230"/>
    </row>
    <row r="898">
      <c r="A898" s="1240"/>
      <c r="B898" s="1241"/>
      <c r="C898" s="1230"/>
      <c r="D898" s="1230"/>
      <c r="E898" s="1230"/>
      <c r="F898" s="1230"/>
      <c r="G898" s="1230"/>
      <c r="H898" s="1230"/>
      <c r="I898" s="1230"/>
      <c r="J898" s="1230"/>
      <c r="K898" s="1230"/>
      <c r="L898" s="1230"/>
      <c r="M898" s="1230"/>
      <c r="N898" s="1230"/>
      <c r="O898" s="1230"/>
      <c r="P898" s="1230"/>
      <c r="Q898" s="1230"/>
      <c r="R898" s="1230"/>
      <c r="S898" s="1230"/>
      <c r="T898" s="1230"/>
      <c r="U898" s="1230"/>
      <c r="V898" s="1230"/>
      <c r="W898" s="1230"/>
      <c r="X898" s="1230"/>
      <c r="Y898" s="1230"/>
      <c r="Z898" s="1230"/>
      <c r="AA898" s="1230"/>
      <c r="AB898" s="1230"/>
      <c r="AC898" s="1230"/>
      <c r="AD898" s="1230"/>
      <c r="AE898" s="1230"/>
      <c r="AF898" s="1230"/>
      <c r="AG898" s="1230"/>
      <c r="AH898" s="1230"/>
      <c r="AI898" s="1230"/>
    </row>
    <row r="899">
      <c r="A899" s="1240"/>
      <c r="B899" s="1241"/>
      <c r="C899" s="1230"/>
      <c r="D899" s="1230"/>
      <c r="E899" s="1230"/>
      <c r="F899" s="1230"/>
      <c r="G899" s="1230"/>
      <c r="H899" s="1230"/>
      <c r="I899" s="1230"/>
      <c r="J899" s="1230"/>
      <c r="K899" s="1230"/>
      <c r="L899" s="1230"/>
      <c r="M899" s="1230"/>
      <c r="N899" s="1230"/>
      <c r="O899" s="1230"/>
      <c r="P899" s="1230"/>
      <c r="Q899" s="1230"/>
      <c r="R899" s="1230"/>
      <c r="S899" s="1230"/>
      <c r="T899" s="1230"/>
      <c r="U899" s="1230"/>
      <c r="V899" s="1230"/>
      <c r="W899" s="1230"/>
      <c r="X899" s="1230"/>
      <c r="Y899" s="1230"/>
      <c r="Z899" s="1230"/>
      <c r="AA899" s="1230"/>
      <c r="AB899" s="1230"/>
      <c r="AC899" s="1230"/>
      <c r="AD899" s="1230"/>
      <c r="AE899" s="1230"/>
      <c r="AF899" s="1230"/>
      <c r="AG899" s="1230"/>
      <c r="AH899" s="1230"/>
      <c r="AI899" s="1230"/>
    </row>
    <row r="900">
      <c r="A900" s="1240"/>
      <c r="B900" s="1241"/>
      <c r="C900" s="1230"/>
      <c r="D900" s="1230"/>
      <c r="E900" s="1230"/>
      <c r="F900" s="1230"/>
      <c r="G900" s="1230"/>
      <c r="H900" s="1230"/>
      <c r="I900" s="1230"/>
      <c r="J900" s="1230"/>
      <c r="K900" s="1230"/>
      <c r="L900" s="1230"/>
      <c r="M900" s="1230"/>
      <c r="N900" s="1230"/>
      <c r="O900" s="1230"/>
      <c r="P900" s="1230"/>
      <c r="Q900" s="1230"/>
      <c r="R900" s="1230"/>
      <c r="S900" s="1230"/>
      <c r="T900" s="1230"/>
      <c r="U900" s="1230"/>
      <c r="V900" s="1230"/>
      <c r="W900" s="1230"/>
      <c r="X900" s="1230"/>
      <c r="Y900" s="1230"/>
      <c r="Z900" s="1230"/>
      <c r="AA900" s="1230"/>
      <c r="AB900" s="1230"/>
      <c r="AC900" s="1230"/>
      <c r="AD900" s="1230"/>
      <c r="AE900" s="1230"/>
      <c r="AF900" s="1230"/>
      <c r="AG900" s="1230"/>
      <c r="AH900" s="1230"/>
      <c r="AI900" s="1230"/>
    </row>
    <row r="901">
      <c r="A901" s="1240"/>
      <c r="B901" s="1241"/>
      <c r="C901" s="1230"/>
      <c r="D901" s="1230"/>
      <c r="E901" s="1230"/>
      <c r="F901" s="1230"/>
      <c r="G901" s="1230"/>
      <c r="H901" s="1230"/>
      <c r="I901" s="1230"/>
      <c r="J901" s="1230"/>
      <c r="K901" s="1230"/>
      <c r="L901" s="1230"/>
      <c r="M901" s="1230"/>
      <c r="N901" s="1230"/>
      <c r="O901" s="1230"/>
      <c r="P901" s="1230"/>
      <c r="Q901" s="1230"/>
      <c r="R901" s="1230"/>
      <c r="S901" s="1230"/>
      <c r="T901" s="1230"/>
      <c r="U901" s="1230"/>
      <c r="V901" s="1230"/>
      <c r="W901" s="1230"/>
      <c r="X901" s="1230"/>
      <c r="Y901" s="1230"/>
      <c r="Z901" s="1230"/>
      <c r="AA901" s="1230"/>
      <c r="AB901" s="1230"/>
      <c r="AC901" s="1230"/>
      <c r="AD901" s="1230"/>
      <c r="AE901" s="1230"/>
      <c r="AF901" s="1230"/>
      <c r="AG901" s="1230"/>
      <c r="AH901" s="1230"/>
      <c r="AI901" s="1230"/>
    </row>
    <row r="902">
      <c r="A902" s="1240"/>
      <c r="B902" s="1241"/>
      <c r="C902" s="1230"/>
      <c r="D902" s="1230"/>
      <c r="E902" s="1230"/>
      <c r="F902" s="1230"/>
      <c r="G902" s="1230"/>
      <c r="H902" s="1230"/>
      <c r="I902" s="1230"/>
      <c r="J902" s="1230"/>
      <c r="K902" s="1230"/>
      <c r="L902" s="1230"/>
      <c r="M902" s="1230"/>
      <c r="N902" s="1230"/>
      <c r="O902" s="1230"/>
      <c r="P902" s="1230"/>
      <c r="Q902" s="1230"/>
      <c r="R902" s="1230"/>
      <c r="S902" s="1230"/>
      <c r="T902" s="1230"/>
      <c r="U902" s="1230"/>
      <c r="V902" s="1230"/>
      <c r="W902" s="1230"/>
      <c r="X902" s="1230"/>
      <c r="Y902" s="1230"/>
      <c r="Z902" s="1230"/>
      <c r="AA902" s="1230"/>
      <c r="AB902" s="1230"/>
      <c r="AC902" s="1230"/>
      <c r="AD902" s="1230"/>
      <c r="AE902" s="1230"/>
      <c r="AF902" s="1230"/>
      <c r="AG902" s="1230"/>
      <c r="AH902" s="1230"/>
      <c r="AI902" s="1230"/>
    </row>
    <row r="903">
      <c r="A903" s="1240"/>
      <c r="B903" s="1241"/>
      <c r="C903" s="1230"/>
      <c r="D903" s="1230"/>
      <c r="E903" s="1230"/>
      <c r="F903" s="1230"/>
      <c r="G903" s="1230"/>
      <c r="H903" s="1230"/>
      <c r="I903" s="1230"/>
      <c r="J903" s="1230"/>
      <c r="K903" s="1230"/>
      <c r="L903" s="1230"/>
      <c r="M903" s="1230"/>
      <c r="N903" s="1230"/>
      <c r="O903" s="1230"/>
      <c r="P903" s="1230"/>
      <c r="Q903" s="1230"/>
      <c r="R903" s="1230"/>
      <c r="S903" s="1230"/>
      <c r="T903" s="1230"/>
      <c r="U903" s="1230"/>
      <c r="V903" s="1230"/>
      <c r="W903" s="1230"/>
      <c r="X903" s="1230"/>
      <c r="Y903" s="1230"/>
      <c r="Z903" s="1230"/>
      <c r="AA903" s="1230"/>
      <c r="AB903" s="1230"/>
      <c r="AC903" s="1230"/>
      <c r="AD903" s="1230"/>
      <c r="AE903" s="1230"/>
      <c r="AF903" s="1230"/>
      <c r="AG903" s="1230"/>
      <c r="AH903" s="1230"/>
      <c r="AI903" s="1230"/>
    </row>
    <row r="904">
      <c r="A904" s="1240"/>
      <c r="B904" s="1241"/>
      <c r="C904" s="1230"/>
      <c r="D904" s="1230"/>
      <c r="E904" s="1230"/>
      <c r="F904" s="1230"/>
      <c r="G904" s="1230"/>
      <c r="H904" s="1230"/>
      <c r="I904" s="1230"/>
      <c r="J904" s="1230"/>
      <c r="K904" s="1230"/>
      <c r="L904" s="1230"/>
      <c r="M904" s="1230"/>
      <c r="N904" s="1230"/>
      <c r="O904" s="1230"/>
      <c r="P904" s="1230"/>
      <c r="Q904" s="1230"/>
      <c r="R904" s="1230"/>
      <c r="S904" s="1230"/>
      <c r="T904" s="1230"/>
      <c r="U904" s="1230"/>
      <c r="V904" s="1230"/>
      <c r="W904" s="1230"/>
      <c r="X904" s="1230"/>
      <c r="Y904" s="1230"/>
      <c r="Z904" s="1230"/>
      <c r="AA904" s="1230"/>
      <c r="AB904" s="1230"/>
      <c r="AC904" s="1230"/>
      <c r="AD904" s="1230"/>
      <c r="AE904" s="1230"/>
      <c r="AF904" s="1230"/>
      <c r="AG904" s="1230"/>
      <c r="AH904" s="1230"/>
      <c r="AI904" s="1230"/>
    </row>
    <row r="905">
      <c r="A905" s="1240"/>
      <c r="B905" s="1241"/>
      <c r="C905" s="1230"/>
      <c r="D905" s="1230"/>
      <c r="E905" s="1230"/>
      <c r="F905" s="1230"/>
      <c r="G905" s="1230"/>
      <c r="H905" s="1230"/>
      <c r="I905" s="1230"/>
      <c r="J905" s="1230"/>
      <c r="K905" s="1230"/>
      <c r="L905" s="1230"/>
      <c r="M905" s="1230"/>
      <c r="N905" s="1230"/>
      <c r="O905" s="1230"/>
      <c r="P905" s="1230"/>
      <c r="Q905" s="1230"/>
      <c r="R905" s="1230"/>
      <c r="S905" s="1230"/>
      <c r="T905" s="1230"/>
      <c r="U905" s="1230"/>
      <c r="V905" s="1230"/>
      <c r="W905" s="1230"/>
      <c r="X905" s="1230"/>
      <c r="Y905" s="1230"/>
      <c r="Z905" s="1230"/>
      <c r="AA905" s="1230"/>
      <c r="AB905" s="1230"/>
      <c r="AC905" s="1230"/>
      <c r="AD905" s="1230"/>
      <c r="AE905" s="1230"/>
      <c r="AF905" s="1230"/>
      <c r="AG905" s="1230"/>
      <c r="AH905" s="1230"/>
      <c r="AI905" s="1230"/>
    </row>
    <row r="906">
      <c r="A906" s="1240"/>
      <c r="B906" s="1241"/>
      <c r="C906" s="1230"/>
      <c r="D906" s="1230"/>
      <c r="E906" s="1230"/>
      <c r="F906" s="1230"/>
      <c r="G906" s="1230"/>
      <c r="H906" s="1230"/>
      <c r="I906" s="1230"/>
      <c r="J906" s="1230"/>
      <c r="K906" s="1230"/>
      <c r="L906" s="1230"/>
      <c r="M906" s="1230"/>
      <c r="N906" s="1230"/>
      <c r="O906" s="1230"/>
      <c r="P906" s="1230"/>
      <c r="Q906" s="1230"/>
      <c r="R906" s="1230"/>
      <c r="S906" s="1230"/>
      <c r="T906" s="1230"/>
      <c r="U906" s="1230"/>
      <c r="V906" s="1230"/>
      <c r="W906" s="1230"/>
      <c r="X906" s="1230"/>
      <c r="Y906" s="1230"/>
      <c r="Z906" s="1230"/>
      <c r="AA906" s="1230"/>
      <c r="AB906" s="1230"/>
      <c r="AC906" s="1230"/>
      <c r="AD906" s="1230"/>
      <c r="AE906" s="1230"/>
      <c r="AF906" s="1230"/>
      <c r="AG906" s="1230"/>
      <c r="AH906" s="1230"/>
      <c r="AI906" s="1230"/>
    </row>
    <row r="907">
      <c r="A907" s="1240"/>
      <c r="B907" s="1241"/>
      <c r="C907" s="1230"/>
      <c r="D907" s="1230"/>
      <c r="E907" s="1230"/>
      <c r="F907" s="1230"/>
      <c r="G907" s="1230"/>
      <c r="H907" s="1230"/>
      <c r="I907" s="1230"/>
      <c r="J907" s="1230"/>
      <c r="K907" s="1230"/>
      <c r="L907" s="1230"/>
      <c r="M907" s="1230"/>
      <c r="N907" s="1230"/>
      <c r="O907" s="1230"/>
      <c r="P907" s="1230"/>
      <c r="Q907" s="1230"/>
      <c r="R907" s="1230"/>
      <c r="S907" s="1230"/>
      <c r="T907" s="1230"/>
      <c r="U907" s="1230"/>
      <c r="V907" s="1230"/>
      <c r="W907" s="1230"/>
      <c r="X907" s="1230"/>
      <c r="Y907" s="1230"/>
      <c r="Z907" s="1230"/>
      <c r="AA907" s="1230"/>
      <c r="AB907" s="1230"/>
      <c r="AC907" s="1230"/>
      <c r="AD907" s="1230"/>
      <c r="AE907" s="1230"/>
      <c r="AF907" s="1230"/>
      <c r="AG907" s="1230"/>
      <c r="AH907" s="1230"/>
      <c r="AI907" s="1230"/>
    </row>
    <row r="908">
      <c r="A908" s="1240"/>
      <c r="B908" s="1241"/>
      <c r="C908" s="1230"/>
      <c r="D908" s="1230"/>
      <c r="E908" s="1230"/>
      <c r="F908" s="1230"/>
      <c r="G908" s="1230"/>
      <c r="H908" s="1230"/>
      <c r="I908" s="1230"/>
      <c r="J908" s="1230"/>
      <c r="K908" s="1230"/>
      <c r="L908" s="1230"/>
      <c r="M908" s="1230"/>
      <c r="N908" s="1230"/>
      <c r="O908" s="1230"/>
      <c r="P908" s="1230"/>
      <c r="Q908" s="1230"/>
      <c r="R908" s="1230"/>
      <c r="S908" s="1230"/>
      <c r="T908" s="1230"/>
      <c r="U908" s="1230"/>
      <c r="V908" s="1230"/>
      <c r="W908" s="1230"/>
      <c r="X908" s="1230"/>
      <c r="Y908" s="1230"/>
      <c r="Z908" s="1230"/>
      <c r="AA908" s="1230"/>
      <c r="AB908" s="1230"/>
      <c r="AC908" s="1230"/>
      <c r="AD908" s="1230"/>
      <c r="AE908" s="1230"/>
      <c r="AF908" s="1230"/>
      <c r="AG908" s="1230"/>
      <c r="AH908" s="1230"/>
      <c r="AI908" s="1230"/>
    </row>
    <row r="909">
      <c r="A909" s="1240"/>
      <c r="B909" s="1241"/>
      <c r="C909" s="1230"/>
      <c r="D909" s="1230"/>
      <c r="E909" s="1230"/>
      <c r="F909" s="1230"/>
      <c r="G909" s="1230"/>
      <c r="H909" s="1230"/>
      <c r="I909" s="1230"/>
      <c r="J909" s="1230"/>
      <c r="K909" s="1230"/>
      <c r="L909" s="1230"/>
      <c r="M909" s="1230"/>
      <c r="N909" s="1230"/>
      <c r="O909" s="1230"/>
      <c r="P909" s="1230"/>
      <c r="Q909" s="1230"/>
      <c r="R909" s="1230"/>
      <c r="S909" s="1230"/>
      <c r="T909" s="1230"/>
      <c r="U909" s="1230"/>
      <c r="V909" s="1230"/>
      <c r="W909" s="1230"/>
      <c r="X909" s="1230"/>
      <c r="Y909" s="1230"/>
      <c r="Z909" s="1230"/>
      <c r="AA909" s="1230"/>
      <c r="AB909" s="1230"/>
      <c r="AC909" s="1230"/>
      <c r="AD909" s="1230"/>
      <c r="AE909" s="1230"/>
      <c r="AF909" s="1230"/>
      <c r="AG909" s="1230"/>
      <c r="AH909" s="1230"/>
      <c r="AI909" s="1230"/>
    </row>
    <row r="910">
      <c r="A910" s="1240"/>
      <c r="B910" s="1241"/>
      <c r="C910" s="1230"/>
      <c r="D910" s="1230"/>
      <c r="E910" s="1230"/>
      <c r="F910" s="1230"/>
      <c r="G910" s="1230"/>
      <c r="H910" s="1230"/>
      <c r="I910" s="1230"/>
      <c r="J910" s="1230"/>
      <c r="K910" s="1230"/>
      <c r="L910" s="1230"/>
      <c r="M910" s="1230"/>
      <c r="N910" s="1230"/>
      <c r="O910" s="1230"/>
      <c r="P910" s="1230"/>
      <c r="Q910" s="1230"/>
      <c r="R910" s="1230"/>
      <c r="S910" s="1230"/>
      <c r="T910" s="1230"/>
      <c r="U910" s="1230"/>
      <c r="V910" s="1230"/>
      <c r="W910" s="1230"/>
      <c r="X910" s="1230"/>
      <c r="Y910" s="1230"/>
      <c r="Z910" s="1230"/>
      <c r="AA910" s="1230"/>
      <c r="AB910" s="1230"/>
      <c r="AC910" s="1230"/>
      <c r="AD910" s="1230"/>
      <c r="AE910" s="1230"/>
      <c r="AF910" s="1230"/>
      <c r="AG910" s="1230"/>
      <c r="AH910" s="1230"/>
      <c r="AI910" s="1230"/>
    </row>
    <row r="911">
      <c r="A911" s="1240"/>
      <c r="B911" s="1241"/>
      <c r="C911" s="1230"/>
      <c r="D911" s="1230"/>
      <c r="E911" s="1230"/>
      <c r="F911" s="1230"/>
      <c r="G911" s="1230"/>
      <c r="H911" s="1230"/>
      <c r="I911" s="1230"/>
      <c r="J911" s="1230"/>
      <c r="K911" s="1230"/>
      <c r="L911" s="1230"/>
      <c r="M911" s="1230"/>
      <c r="N911" s="1230"/>
      <c r="O911" s="1230"/>
      <c r="P911" s="1230"/>
      <c r="Q911" s="1230"/>
      <c r="R911" s="1230"/>
      <c r="S911" s="1230"/>
      <c r="T911" s="1230"/>
      <c r="U911" s="1230"/>
      <c r="V911" s="1230"/>
      <c r="W911" s="1230"/>
      <c r="X911" s="1230"/>
      <c r="Y911" s="1230"/>
      <c r="Z911" s="1230"/>
      <c r="AA911" s="1230"/>
      <c r="AB911" s="1230"/>
      <c r="AC911" s="1230"/>
      <c r="AD911" s="1230"/>
      <c r="AE911" s="1230"/>
      <c r="AF911" s="1230"/>
      <c r="AG911" s="1230"/>
      <c r="AH911" s="1230"/>
      <c r="AI911" s="1230"/>
    </row>
    <row r="912">
      <c r="A912" s="1240"/>
      <c r="B912" s="1241"/>
      <c r="C912" s="1230"/>
      <c r="D912" s="1230"/>
      <c r="E912" s="1230"/>
      <c r="F912" s="1230"/>
      <c r="G912" s="1230"/>
      <c r="H912" s="1230"/>
      <c r="I912" s="1230"/>
      <c r="J912" s="1230"/>
      <c r="K912" s="1230"/>
      <c r="L912" s="1230"/>
      <c r="M912" s="1230"/>
      <c r="N912" s="1230"/>
      <c r="O912" s="1230"/>
      <c r="P912" s="1230"/>
      <c r="Q912" s="1230"/>
      <c r="R912" s="1230"/>
      <c r="S912" s="1230"/>
      <c r="T912" s="1230"/>
      <c r="U912" s="1230"/>
      <c r="V912" s="1230"/>
      <c r="W912" s="1230"/>
      <c r="X912" s="1230"/>
      <c r="Y912" s="1230"/>
      <c r="Z912" s="1230"/>
      <c r="AA912" s="1230"/>
      <c r="AB912" s="1230"/>
      <c r="AC912" s="1230"/>
      <c r="AD912" s="1230"/>
      <c r="AE912" s="1230"/>
      <c r="AF912" s="1230"/>
      <c r="AG912" s="1230"/>
      <c r="AH912" s="1230"/>
      <c r="AI912" s="1230"/>
    </row>
    <row r="913">
      <c r="A913" s="1240"/>
      <c r="B913" s="1241"/>
      <c r="C913" s="1230"/>
      <c r="D913" s="1230"/>
      <c r="E913" s="1230"/>
      <c r="F913" s="1230"/>
      <c r="G913" s="1230"/>
      <c r="H913" s="1230"/>
      <c r="I913" s="1230"/>
      <c r="J913" s="1230"/>
      <c r="K913" s="1230"/>
      <c r="L913" s="1230"/>
      <c r="M913" s="1230"/>
      <c r="N913" s="1230"/>
      <c r="O913" s="1230"/>
      <c r="P913" s="1230"/>
      <c r="Q913" s="1230"/>
      <c r="R913" s="1230"/>
      <c r="S913" s="1230"/>
      <c r="T913" s="1230"/>
      <c r="U913" s="1230"/>
      <c r="V913" s="1230"/>
      <c r="W913" s="1230"/>
      <c r="X913" s="1230"/>
      <c r="Y913" s="1230"/>
      <c r="Z913" s="1230"/>
      <c r="AA913" s="1230"/>
      <c r="AB913" s="1230"/>
      <c r="AC913" s="1230"/>
      <c r="AD913" s="1230"/>
      <c r="AE913" s="1230"/>
      <c r="AF913" s="1230"/>
      <c r="AG913" s="1230"/>
      <c r="AH913" s="1230"/>
      <c r="AI913" s="1230"/>
    </row>
    <row r="914">
      <c r="A914" s="1240"/>
      <c r="B914" s="1241"/>
      <c r="C914" s="1230"/>
      <c r="D914" s="1230"/>
      <c r="E914" s="1230"/>
      <c r="F914" s="1230"/>
      <c r="G914" s="1230"/>
      <c r="H914" s="1230"/>
      <c r="I914" s="1230"/>
      <c r="J914" s="1230"/>
      <c r="K914" s="1230"/>
      <c r="L914" s="1230"/>
      <c r="M914" s="1230"/>
      <c r="N914" s="1230"/>
      <c r="O914" s="1230"/>
      <c r="P914" s="1230"/>
      <c r="Q914" s="1230"/>
      <c r="R914" s="1230"/>
      <c r="S914" s="1230"/>
      <c r="T914" s="1230"/>
      <c r="U914" s="1230"/>
      <c r="V914" s="1230"/>
      <c r="W914" s="1230"/>
      <c r="X914" s="1230"/>
      <c r="Y914" s="1230"/>
      <c r="Z914" s="1230"/>
      <c r="AA914" s="1230"/>
      <c r="AB914" s="1230"/>
      <c r="AC914" s="1230"/>
      <c r="AD914" s="1230"/>
      <c r="AE914" s="1230"/>
      <c r="AF914" s="1230"/>
      <c r="AG914" s="1230"/>
      <c r="AH914" s="1230"/>
      <c r="AI914" s="1230"/>
    </row>
    <row r="915">
      <c r="A915" s="1240"/>
      <c r="B915" s="1241"/>
      <c r="C915" s="1230"/>
      <c r="D915" s="1230"/>
      <c r="E915" s="1230"/>
      <c r="F915" s="1230"/>
      <c r="G915" s="1230"/>
      <c r="H915" s="1230"/>
      <c r="I915" s="1230"/>
      <c r="J915" s="1230"/>
      <c r="K915" s="1230"/>
      <c r="L915" s="1230"/>
      <c r="M915" s="1230"/>
      <c r="N915" s="1230"/>
      <c r="O915" s="1230"/>
      <c r="P915" s="1230"/>
      <c r="Q915" s="1230"/>
      <c r="R915" s="1230"/>
      <c r="S915" s="1230"/>
      <c r="T915" s="1230"/>
      <c r="U915" s="1230"/>
      <c r="V915" s="1230"/>
      <c r="W915" s="1230"/>
      <c r="X915" s="1230"/>
      <c r="Y915" s="1230"/>
      <c r="Z915" s="1230"/>
      <c r="AA915" s="1230"/>
      <c r="AB915" s="1230"/>
      <c r="AC915" s="1230"/>
      <c r="AD915" s="1230"/>
      <c r="AE915" s="1230"/>
      <c r="AF915" s="1230"/>
      <c r="AG915" s="1230"/>
      <c r="AH915" s="1230"/>
      <c r="AI915" s="1230"/>
    </row>
    <row r="916">
      <c r="A916" s="1240"/>
      <c r="B916" s="1241"/>
      <c r="C916" s="1230"/>
      <c r="D916" s="1230"/>
      <c r="E916" s="1230"/>
      <c r="F916" s="1230"/>
      <c r="G916" s="1230"/>
      <c r="H916" s="1230"/>
      <c r="I916" s="1230"/>
      <c r="J916" s="1230"/>
      <c r="K916" s="1230"/>
      <c r="L916" s="1230"/>
      <c r="M916" s="1230"/>
      <c r="N916" s="1230"/>
      <c r="O916" s="1230"/>
      <c r="P916" s="1230"/>
      <c r="Q916" s="1230"/>
      <c r="R916" s="1230"/>
      <c r="S916" s="1230"/>
      <c r="T916" s="1230"/>
      <c r="U916" s="1230"/>
      <c r="V916" s="1230"/>
      <c r="W916" s="1230"/>
      <c r="X916" s="1230"/>
      <c r="Y916" s="1230"/>
      <c r="Z916" s="1230"/>
      <c r="AA916" s="1230"/>
      <c r="AB916" s="1230"/>
      <c r="AC916" s="1230"/>
      <c r="AD916" s="1230"/>
      <c r="AE916" s="1230"/>
      <c r="AF916" s="1230"/>
      <c r="AG916" s="1230"/>
      <c r="AH916" s="1230"/>
      <c r="AI916" s="1230"/>
    </row>
    <row r="917">
      <c r="A917" s="1240"/>
      <c r="B917" s="1241"/>
      <c r="C917" s="1230"/>
      <c r="D917" s="1230"/>
      <c r="E917" s="1230"/>
      <c r="F917" s="1230"/>
      <c r="G917" s="1230"/>
      <c r="H917" s="1230"/>
      <c r="I917" s="1230"/>
      <c r="J917" s="1230"/>
      <c r="K917" s="1230"/>
      <c r="L917" s="1230"/>
      <c r="M917" s="1230"/>
      <c r="N917" s="1230"/>
      <c r="O917" s="1230"/>
      <c r="P917" s="1230"/>
      <c r="Q917" s="1230"/>
      <c r="R917" s="1230"/>
      <c r="S917" s="1230"/>
      <c r="T917" s="1230"/>
      <c r="U917" s="1230"/>
      <c r="V917" s="1230"/>
      <c r="W917" s="1230"/>
      <c r="X917" s="1230"/>
      <c r="Y917" s="1230"/>
      <c r="Z917" s="1230"/>
      <c r="AA917" s="1230"/>
      <c r="AB917" s="1230"/>
      <c r="AC917" s="1230"/>
      <c r="AD917" s="1230"/>
      <c r="AE917" s="1230"/>
      <c r="AF917" s="1230"/>
      <c r="AG917" s="1230"/>
      <c r="AH917" s="1230"/>
      <c r="AI917" s="1230"/>
    </row>
    <row r="918">
      <c r="A918" s="1240"/>
      <c r="B918" s="1241"/>
      <c r="C918" s="1230"/>
      <c r="D918" s="1230"/>
      <c r="E918" s="1230"/>
      <c r="F918" s="1230"/>
      <c r="G918" s="1230"/>
      <c r="H918" s="1230"/>
      <c r="I918" s="1230"/>
      <c r="J918" s="1230"/>
      <c r="K918" s="1230"/>
      <c r="L918" s="1230"/>
      <c r="M918" s="1230"/>
      <c r="N918" s="1230"/>
      <c r="O918" s="1230"/>
      <c r="P918" s="1230"/>
      <c r="Q918" s="1230"/>
      <c r="R918" s="1230"/>
      <c r="S918" s="1230"/>
      <c r="T918" s="1230"/>
      <c r="U918" s="1230"/>
      <c r="V918" s="1230"/>
      <c r="W918" s="1230"/>
      <c r="X918" s="1230"/>
      <c r="Y918" s="1230"/>
      <c r="Z918" s="1230"/>
      <c r="AA918" s="1230"/>
      <c r="AB918" s="1230"/>
      <c r="AC918" s="1230"/>
      <c r="AD918" s="1230"/>
      <c r="AE918" s="1230"/>
      <c r="AF918" s="1230"/>
      <c r="AG918" s="1230"/>
      <c r="AH918" s="1230"/>
      <c r="AI918" s="1230"/>
    </row>
    <row r="919">
      <c r="A919" s="1240"/>
      <c r="B919" s="1241"/>
      <c r="C919" s="1230"/>
      <c r="D919" s="1230"/>
      <c r="E919" s="1230"/>
      <c r="F919" s="1230"/>
      <c r="G919" s="1230"/>
      <c r="H919" s="1230"/>
      <c r="I919" s="1230"/>
      <c r="J919" s="1230"/>
      <c r="K919" s="1230"/>
      <c r="L919" s="1230"/>
      <c r="M919" s="1230"/>
      <c r="N919" s="1230"/>
      <c r="O919" s="1230"/>
      <c r="P919" s="1230"/>
      <c r="Q919" s="1230"/>
      <c r="R919" s="1230"/>
      <c r="S919" s="1230"/>
      <c r="T919" s="1230"/>
      <c r="U919" s="1230"/>
      <c r="V919" s="1230"/>
      <c r="W919" s="1230"/>
      <c r="X919" s="1230"/>
      <c r="Y919" s="1230"/>
      <c r="Z919" s="1230"/>
      <c r="AA919" s="1230"/>
      <c r="AB919" s="1230"/>
      <c r="AC919" s="1230"/>
      <c r="AD919" s="1230"/>
      <c r="AE919" s="1230"/>
      <c r="AF919" s="1230"/>
      <c r="AG919" s="1230"/>
      <c r="AH919" s="1230"/>
      <c r="AI919" s="1230"/>
    </row>
    <row r="920">
      <c r="A920" s="1240"/>
      <c r="B920" s="1241"/>
      <c r="C920" s="1230"/>
      <c r="D920" s="1230"/>
      <c r="E920" s="1230"/>
      <c r="F920" s="1230"/>
      <c r="G920" s="1230"/>
      <c r="H920" s="1230"/>
      <c r="I920" s="1230"/>
      <c r="J920" s="1230"/>
      <c r="K920" s="1230"/>
      <c r="L920" s="1230"/>
      <c r="M920" s="1230"/>
      <c r="N920" s="1230"/>
      <c r="O920" s="1230"/>
      <c r="P920" s="1230"/>
      <c r="Q920" s="1230"/>
      <c r="R920" s="1230"/>
      <c r="S920" s="1230"/>
      <c r="T920" s="1230"/>
      <c r="U920" s="1230"/>
      <c r="V920" s="1230"/>
      <c r="W920" s="1230"/>
      <c r="X920" s="1230"/>
      <c r="Y920" s="1230"/>
      <c r="Z920" s="1230"/>
      <c r="AA920" s="1230"/>
      <c r="AB920" s="1230"/>
      <c r="AC920" s="1230"/>
      <c r="AD920" s="1230"/>
      <c r="AE920" s="1230"/>
      <c r="AF920" s="1230"/>
      <c r="AG920" s="1230"/>
      <c r="AH920" s="1230"/>
      <c r="AI920" s="1230"/>
    </row>
    <row r="921">
      <c r="A921" s="1240"/>
      <c r="B921" s="1241"/>
      <c r="C921" s="1230"/>
      <c r="D921" s="1230"/>
      <c r="E921" s="1230"/>
      <c r="F921" s="1230"/>
      <c r="G921" s="1230"/>
      <c r="H921" s="1230"/>
      <c r="I921" s="1230"/>
      <c r="J921" s="1230"/>
      <c r="K921" s="1230"/>
      <c r="L921" s="1230"/>
      <c r="M921" s="1230"/>
      <c r="N921" s="1230"/>
      <c r="O921" s="1230"/>
      <c r="P921" s="1230"/>
      <c r="Q921" s="1230"/>
      <c r="R921" s="1230"/>
      <c r="S921" s="1230"/>
      <c r="T921" s="1230"/>
      <c r="U921" s="1230"/>
      <c r="V921" s="1230"/>
      <c r="W921" s="1230"/>
      <c r="X921" s="1230"/>
      <c r="Y921" s="1230"/>
      <c r="Z921" s="1230"/>
      <c r="AA921" s="1230"/>
      <c r="AB921" s="1230"/>
      <c r="AC921" s="1230"/>
      <c r="AD921" s="1230"/>
      <c r="AE921" s="1230"/>
      <c r="AF921" s="1230"/>
      <c r="AG921" s="1230"/>
      <c r="AH921" s="1230"/>
      <c r="AI921" s="1230"/>
    </row>
    <row r="922">
      <c r="A922" s="1240"/>
      <c r="B922" s="1241"/>
      <c r="C922" s="1230"/>
      <c r="D922" s="1230"/>
      <c r="E922" s="1230"/>
      <c r="F922" s="1230"/>
      <c r="G922" s="1230"/>
      <c r="H922" s="1230"/>
      <c r="I922" s="1230"/>
      <c r="J922" s="1230"/>
      <c r="K922" s="1230"/>
      <c r="L922" s="1230"/>
      <c r="M922" s="1230"/>
      <c r="N922" s="1230"/>
      <c r="O922" s="1230"/>
      <c r="P922" s="1230"/>
      <c r="Q922" s="1230"/>
      <c r="R922" s="1230"/>
      <c r="S922" s="1230"/>
      <c r="T922" s="1230"/>
      <c r="U922" s="1230"/>
      <c r="V922" s="1230"/>
      <c r="W922" s="1230"/>
      <c r="X922" s="1230"/>
      <c r="Y922" s="1230"/>
      <c r="Z922" s="1230"/>
      <c r="AA922" s="1230"/>
      <c r="AB922" s="1230"/>
      <c r="AC922" s="1230"/>
      <c r="AD922" s="1230"/>
      <c r="AE922" s="1230"/>
      <c r="AF922" s="1230"/>
      <c r="AG922" s="1230"/>
      <c r="AH922" s="1230"/>
      <c r="AI922" s="1230"/>
    </row>
    <row r="923">
      <c r="A923" s="1240"/>
      <c r="B923" s="1241"/>
      <c r="C923" s="1230"/>
      <c r="D923" s="1230"/>
      <c r="E923" s="1230"/>
      <c r="F923" s="1230"/>
      <c r="G923" s="1230"/>
      <c r="H923" s="1230"/>
      <c r="I923" s="1230"/>
      <c r="J923" s="1230"/>
      <c r="K923" s="1230"/>
      <c r="L923" s="1230"/>
      <c r="M923" s="1230"/>
      <c r="N923" s="1230"/>
      <c r="O923" s="1230"/>
      <c r="P923" s="1230"/>
      <c r="Q923" s="1230"/>
      <c r="R923" s="1230"/>
      <c r="S923" s="1230"/>
      <c r="T923" s="1230"/>
      <c r="U923" s="1230"/>
      <c r="V923" s="1230"/>
      <c r="W923" s="1230"/>
      <c r="X923" s="1230"/>
      <c r="Y923" s="1230"/>
      <c r="Z923" s="1230"/>
      <c r="AA923" s="1230"/>
      <c r="AB923" s="1230"/>
      <c r="AC923" s="1230"/>
      <c r="AD923" s="1230"/>
      <c r="AE923" s="1230"/>
      <c r="AF923" s="1230"/>
      <c r="AG923" s="1230"/>
      <c r="AH923" s="1230"/>
      <c r="AI923" s="1230"/>
    </row>
    <row r="924">
      <c r="A924" s="1240"/>
      <c r="B924" s="1241"/>
      <c r="C924" s="1230"/>
      <c r="D924" s="1230"/>
      <c r="E924" s="1230"/>
      <c r="F924" s="1230"/>
      <c r="G924" s="1230"/>
      <c r="H924" s="1230"/>
      <c r="I924" s="1230"/>
      <c r="J924" s="1230"/>
      <c r="K924" s="1230"/>
      <c r="L924" s="1230"/>
      <c r="M924" s="1230"/>
      <c r="N924" s="1230"/>
      <c r="O924" s="1230"/>
      <c r="P924" s="1230"/>
      <c r="Q924" s="1230"/>
      <c r="R924" s="1230"/>
      <c r="S924" s="1230"/>
      <c r="T924" s="1230"/>
      <c r="U924" s="1230"/>
      <c r="V924" s="1230"/>
      <c r="W924" s="1230"/>
      <c r="X924" s="1230"/>
      <c r="Y924" s="1230"/>
      <c r="Z924" s="1230"/>
      <c r="AA924" s="1230"/>
      <c r="AB924" s="1230"/>
      <c r="AC924" s="1230"/>
      <c r="AD924" s="1230"/>
      <c r="AE924" s="1230"/>
      <c r="AF924" s="1230"/>
      <c r="AG924" s="1230"/>
      <c r="AH924" s="1230"/>
      <c r="AI924" s="1230"/>
    </row>
    <row r="925">
      <c r="A925" s="1240"/>
      <c r="B925" s="1241"/>
      <c r="C925" s="1230"/>
      <c r="D925" s="1230"/>
      <c r="E925" s="1230"/>
      <c r="F925" s="1230"/>
      <c r="G925" s="1230"/>
      <c r="H925" s="1230"/>
      <c r="I925" s="1230"/>
      <c r="J925" s="1230"/>
      <c r="K925" s="1230"/>
      <c r="L925" s="1230"/>
      <c r="M925" s="1230"/>
      <c r="N925" s="1230"/>
      <c r="O925" s="1230"/>
      <c r="P925" s="1230"/>
      <c r="Q925" s="1230"/>
      <c r="R925" s="1230"/>
      <c r="S925" s="1230"/>
      <c r="T925" s="1230"/>
      <c r="U925" s="1230"/>
      <c r="V925" s="1230"/>
      <c r="W925" s="1230"/>
      <c r="X925" s="1230"/>
      <c r="Y925" s="1230"/>
      <c r="Z925" s="1230"/>
      <c r="AA925" s="1230"/>
      <c r="AB925" s="1230"/>
      <c r="AC925" s="1230"/>
      <c r="AD925" s="1230"/>
      <c r="AE925" s="1230"/>
      <c r="AF925" s="1230"/>
      <c r="AG925" s="1230"/>
      <c r="AH925" s="1230"/>
      <c r="AI925" s="1230"/>
    </row>
    <row r="926">
      <c r="A926" s="1240"/>
      <c r="B926" s="1241"/>
      <c r="C926" s="1230"/>
      <c r="D926" s="1230"/>
      <c r="E926" s="1230"/>
      <c r="F926" s="1230"/>
      <c r="G926" s="1230"/>
      <c r="H926" s="1230"/>
      <c r="I926" s="1230"/>
      <c r="J926" s="1230"/>
      <c r="K926" s="1230"/>
      <c r="L926" s="1230"/>
      <c r="M926" s="1230"/>
      <c r="N926" s="1230"/>
      <c r="O926" s="1230"/>
      <c r="P926" s="1230"/>
      <c r="Q926" s="1230"/>
      <c r="R926" s="1230"/>
      <c r="S926" s="1230"/>
      <c r="T926" s="1230"/>
      <c r="U926" s="1230"/>
      <c r="V926" s="1230"/>
      <c r="W926" s="1230"/>
      <c r="X926" s="1230"/>
      <c r="Y926" s="1230"/>
      <c r="Z926" s="1230"/>
      <c r="AA926" s="1230"/>
      <c r="AB926" s="1230"/>
      <c r="AC926" s="1230"/>
      <c r="AD926" s="1230"/>
      <c r="AE926" s="1230"/>
      <c r="AF926" s="1230"/>
      <c r="AG926" s="1230"/>
      <c r="AH926" s="1230"/>
      <c r="AI926" s="1230"/>
    </row>
    <row r="927">
      <c r="A927" s="1240"/>
      <c r="B927" s="1241"/>
      <c r="C927" s="1230"/>
      <c r="D927" s="1230"/>
      <c r="E927" s="1230"/>
      <c r="F927" s="1230"/>
      <c r="G927" s="1230"/>
      <c r="H927" s="1230"/>
      <c r="I927" s="1230"/>
      <c r="J927" s="1230"/>
      <c r="K927" s="1230"/>
      <c r="L927" s="1230"/>
      <c r="M927" s="1230"/>
      <c r="N927" s="1230"/>
      <c r="O927" s="1230"/>
      <c r="P927" s="1230"/>
      <c r="Q927" s="1230"/>
      <c r="R927" s="1230"/>
      <c r="S927" s="1230"/>
      <c r="T927" s="1230"/>
      <c r="U927" s="1230"/>
      <c r="V927" s="1230"/>
      <c r="W927" s="1230"/>
      <c r="X927" s="1230"/>
      <c r="Y927" s="1230"/>
      <c r="Z927" s="1230"/>
      <c r="AA927" s="1230"/>
      <c r="AB927" s="1230"/>
      <c r="AC927" s="1230"/>
      <c r="AD927" s="1230"/>
      <c r="AE927" s="1230"/>
      <c r="AF927" s="1230"/>
      <c r="AG927" s="1230"/>
      <c r="AH927" s="1230"/>
      <c r="AI927" s="1230"/>
    </row>
    <row r="928">
      <c r="A928" s="1240"/>
      <c r="B928" s="1241"/>
      <c r="C928" s="1230"/>
      <c r="D928" s="1230"/>
      <c r="E928" s="1230"/>
      <c r="F928" s="1230"/>
      <c r="G928" s="1230"/>
      <c r="H928" s="1230"/>
      <c r="I928" s="1230"/>
      <c r="J928" s="1230"/>
      <c r="K928" s="1230"/>
      <c r="L928" s="1230"/>
      <c r="M928" s="1230"/>
      <c r="N928" s="1230"/>
      <c r="O928" s="1230"/>
      <c r="P928" s="1230"/>
      <c r="Q928" s="1230"/>
      <c r="R928" s="1230"/>
      <c r="S928" s="1230"/>
      <c r="T928" s="1230"/>
      <c r="U928" s="1230"/>
      <c r="V928" s="1230"/>
      <c r="W928" s="1230"/>
      <c r="X928" s="1230"/>
      <c r="Y928" s="1230"/>
      <c r="Z928" s="1230"/>
      <c r="AA928" s="1230"/>
      <c r="AB928" s="1230"/>
      <c r="AC928" s="1230"/>
      <c r="AD928" s="1230"/>
      <c r="AE928" s="1230"/>
      <c r="AF928" s="1230"/>
      <c r="AG928" s="1230"/>
      <c r="AH928" s="1230"/>
      <c r="AI928" s="1230"/>
    </row>
    <row r="929">
      <c r="A929" s="1240"/>
      <c r="B929" s="1241"/>
      <c r="C929" s="1230"/>
      <c r="D929" s="1230"/>
      <c r="E929" s="1230"/>
      <c r="F929" s="1230"/>
      <c r="G929" s="1230"/>
      <c r="H929" s="1230"/>
      <c r="I929" s="1230"/>
      <c r="J929" s="1230"/>
      <c r="K929" s="1230"/>
      <c r="L929" s="1230"/>
      <c r="M929" s="1230"/>
      <c r="N929" s="1230"/>
      <c r="O929" s="1230"/>
      <c r="P929" s="1230"/>
      <c r="Q929" s="1230"/>
      <c r="R929" s="1230"/>
      <c r="S929" s="1230"/>
      <c r="T929" s="1230"/>
      <c r="U929" s="1230"/>
      <c r="V929" s="1230"/>
      <c r="W929" s="1230"/>
      <c r="X929" s="1230"/>
      <c r="Y929" s="1230"/>
      <c r="Z929" s="1230"/>
      <c r="AA929" s="1230"/>
      <c r="AB929" s="1230"/>
      <c r="AC929" s="1230"/>
      <c r="AD929" s="1230"/>
      <c r="AE929" s="1230"/>
      <c r="AF929" s="1230"/>
      <c r="AG929" s="1230"/>
      <c r="AH929" s="1230"/>
      <c r="AI929" s="1230"/>
    </row>
    <row r="930">
      <c r="A930" s="1240"/>
      <c r="B930" s="1241"/>
      <c r="C930" s="1230"/>
      <c r="D930" s="1230"/>
      <c r="E930" s="1230"/>
      <c r="F930" s="1230"/>
      <c r="G930" s="1230"/>
      <c r="H930" s="1230"/>
      <c r="I930" s="1230"/>
      <c r="J930" s="1230"/>
      <c r="K930" s="1230"/>
      <c r="L930" s="1230"/>
      <c r="M930" s="1230"/>
      <c r="N930" s="1230"/>
      <c r="O930" s="1230"/>
      <c r="P930" s="1230"/>
      <c r="Q930" s="1230"/>
      <c r="R930" s="1230"/>
      <c r="S930" s="1230"/>
      <c r="T930" s="1230"/>
      <c r="U930" s="1230"/>
      <c r="V930" s="1230"/>
      <c r="W930" s="1230"/>
      <c r="X930" s="1230"/>
      <c r="Y930" s="1230"/>
      <c r="Z930" s="1230"/>
      <c r="AA930" s="1230"/>
      <c r="AB930" s="1230"/>
      <c r="AC930" s="1230"/>
      <c r="AD930" s="1230"/>
      <c r="AE930" s="1230"/>
      <c r="AF930" s="1230"/>
      <c r="AG930" s="1230"/>
      <c r="AH930" s="1230"/>
      <c r="AI930" s="1230"/>
    </row>
    <row r="931">
      <c r="A931" s="1240"/>
      <c r="B931" s="1241"/>
      <c r="C931" s="1230"/>
      <c r="D931" s="1230"/>
      <c r="E931" s="1230"/>
      <c r="F931" s="1230"/>
      <c r="G931" s="1230"/>
      <c r="H931" s="1230"/>
      <c r="I931" s="1230"/>
      <c r="J931" s="1230"/>
      <c r="K931" s="1230"/>
      <c r="L931" s="1230"/>
      <c r="M931" s="1230"/>
      <c r="N931" s="1230"/>
      <c r="O931" s="1230"/>
      <c r="P931" s="1230"/>
      <c r="Q931" s="1230"/>
      <c r="R931" s="1230"/>
      <c r="S931" s="1230"/>
      <c r="T931" s="1230"/>
      <c r="U931" s="1230"/>
      <c r="V931" s="1230"/>
      <c r="W931" s="1230"/>
      <c r="X931" s="1230"/>
      <c r="Y931" s="1230"/>
      <c r="Z931" s="1230"/>
      <c r="AA931" s="1230"/>
      <c r="AB931" s="1230"/>
      <c r="AC931" s="1230"/>
      <c r="AD931" s="1230"/>
      <c r="AE931" s="1230"/>
      <c r="AF931" s="1230"/>
      <c r="AG931" s="1230"/>
      <c r="AH931" s="1230"/>
      <c r="AI931" s="1230"/>
    </row>
    <row r="932">
      <c r="A932" s="1240"/>
      <c r="B932" s="1241"/>
      <c r="C932" s="1230"/>
      <c r="D932" s="1230"/>
      <c r="E932" s="1230"/>
      <c r="F932" s="1230"/>
      <c r="G932" s="1230"/>
      <c r="H932" s="1230"/>
      <c r="I932" s="1230"/>
      <c r="J932" s="1230"/>
      <c r="K932" s="1230"/>
      <c r="L932" s="1230"/>
      <c r="M932" s="1230"/>
      <c r="N932" s="1230"/>
      <c r="O932" s="1230"/>
      <c r="P932" s="1230"/>
      <c r="Q932" s="1230"/>
      <c r="R932" s="1230"/>
      <c r="S932" s="1230"/>
      <c r="T932" s="1230"/>
      <c r="U932" s="1230"/>
      <c r="V932" s="1230"/>
      <c r="W932" s="1230"/>
      <c r="X932" s="1230"/>
      <c r="Y932" s="1230"/>
      <c r="Z932" s="1230"/>
      <c r="AA932" s="1230"/>
      <c r="AB932" s="1230"/>
      <c r="AC932" s="1230"/>
      <c r="AD932" s="1230"/>
      <c r="AE932" s="1230"/>
      <c r="AF932" s="1230"/>
      <c r="AG932" s="1230"/>
      <c r="AH932" s="1230"/>
      <c r="AI932" s="1230"/>
    </row>
    <row r="933">
      <c r="A933" s="1240"/>
      <c r="B933" s="1241"/>
      <c r="C933" s="1230"/>
      <c r="D933" s="1230"/>
      <c r="E933" s="1230"/>
      <c r="F933" s="1230"/>
      <c r="G933" s="1230"/>
      <c r="H933" s="1230"/>
      <c r="I933" s="1230"/>
      <c r="J933" s="1230"/>
      <c r="K933" s="1230"/>
      <c r="L933" s="1230"/>
      <c r="M933" s="1230"/>
      <c r="N933" s="1230"/>
      <c r="O933" s="1230"/>
      <c r="P933" s="1230"/>
      <c r="Q933" s="1230"/>
      <c r="R933" s="1230"/>
      <c r="S933" s="1230"/>
      <c r="T933" s="1230"/>
      <c r="U933" s="1230"/>
      <c r="V933" s="1230"/>
      <c r="W933" s="1230"/>
      <c r="X933" s="1230"/>
      <c r="Y933" s="1230"/>
      <c r="Z933" s="1230"/>
      <c r="AA933" s="1230"/>
      <c r="AB933" s="1230"/>
      <c r="AC933" s="1230"/>
      <c r="AD933" s="1230"/>
      <c r="AE933" s="1230"/>
      <c r="AF933" s="1230"/>
      <c r="AG933" s="1230"/>
      <c r="AH933" s="1230"/>
      <c r="AI933" s="1230"/>
    </row>
    <row r="934">
      <c r="A934" s="1240"/>
      <c r="B934" s="1241"/>
      <c r="C934" s="1230"/>
      <c r="D934" s="1230"/>
      <c r="E934" s="1230"/>
      <c r="F934" s="1230"/>
      <c r="G934" s="1230"/>
      <c r="H934" s="1230"/>
      <c r="I934" s="1230"/>
      <c r="J934" s="1230"/>
      <c r="K934" s="1230"/>
      <c r="L934" s="1230"/>
      <c r="M934" s="1230"/>
      <c r="N934" s="1230"/>
      <c r="O934" s="1230"/>
      <c r="P934" s="1230"/>
      <c r="Q934" s="1230"/>
      <c r="R934" s="1230"/>
      <c r="S934" s="1230"/>
      <c r="T934" s="1230"/>
      <c r="U934" s="1230"/>
      <c r="V934" s="1230"/>
      <c r="W934" s="1230"/>
      <c r="X934" s="1230"/>
      <c r="Y934" s="1230"/>
      <c r="Z934" s="1230"/>
      <c r="AA934" s="1230"/>
      <c r="AB934" s="1230"/>
      <c r="AC934" s="1230"/>
      <c r="AD934" s="1230"/>
      <c r="AE934" s="1230"/>
      <c r="AF934" s="1230"/>
      <c r="AG934" s="1230"/>
      <c r="AH934" s="1230"/>
      <c r="AI934" s="1230"/>
    </row>
    <row r="935">
      <c r="A935" s="1240"/>
      <c r="B935" s="1241"/>
      <c r="C935" s="1230"/>
      <c r="D935" s="1230"/>
      <c r="E935" s="1230"/>
      <c r="F935" s="1230"/>
      <c r="G935" s="1230"/>
      <c r="H935" s="1230"/>
      <c r="I935" s="1230"/>
      <c r="J935" s="1230"/>
      <c r="K935" s="1230"/>
      <c r="L935" s="1230"/>
      <c r="M935" s="1230"/>
      <c r="N935" s="1230"/>
      <c r="O935" s="1230"/>
      <c r="P935" s="1230"/>
      <c r="Q935" s="1230"/>
      <c r="R935" s="1230"/>
      <c r="S935" s="1230"/>
      <c r="T935" s="1230"/>
      <c r="U935" s="1230"/>
      <c r="V935" s="1230"/>
      <c r="W935" s="1230"/>
      <c r="X935" s="1230"/>
      <c r="Y935" s="1230"/>
      <c r="Z935" s="1230"/>
      <c r="AA935" s="1230"/>
      <c r="AB935" s="1230"/>
      <c r="AC935" s="1230"/>
      <c r="AD935" s="1230"/>
      <c r="AE935" s="1230"/>
      <c r="AF935" s="1230"/>
      <c r="AG935" s="1230"/>
      <c r="AH935" s="1230"/>
      <c r="AI935" s="1230"/>
    </row>
    <row r="936">
      <c r="A936" s="1240"/>
      <c r="B936" s="1241"/>
      <c r="C936" s="1230"/>
      <c r="D936" s="1230"/>
      <c r="E936" s="1230"/>
      <c r="F936" s="1230"/>
      <c r="G936" s="1230"/>
      <c r="H936" s="1230"/>
      <c r="I936" s="1230"/>
      <c r="J936" s="1230"/>
      <c r="K936" s="1230"/>
      <c r="L936" s="1230"/>
      <c r="M936" s="1230"/>
      <c r="N936" s="1230"/>
      <c r="O936" s="1230"/>
      <c r="P936" s="1230"/>
      <c r="Q936" s="1230"/>
      <c r="R936" s="1230"/>
      <c r="S936" s="1230"/>
      <c r="T936" s="1230"/>
      <c r="U936" s="1230"/>
      <c r="V936" s="1230"/>
      <c r="W936" s="1230"/>
      <c r="X936" s="1230"/>
      <c r="Y936" s="1230"/>
      <c r="Z936" s="1230"/>
      <c r="AA936" s="1230"/>
      <c r="AB936" s="1230"/>
      <c r="AC936" s="1230"/>
      <c r="AD936" s="1230"/>
      <c r="AE936" s="1230"/>
      <c r="AF936" s="1230"/>
      <c r="AG936" s="1230"/>
      <c r="AH936" s="1230"/>
      <c r="AI936" s="1230"/>
    </row>
    <row r="937">
      <c r="A937" s="1240"/>
      <c r="B937" s="1241"/>
      <c r="C937" s="1230"/>
      <c r="D937" s="1230"/>
      <c r="E937" s="1230"/>
      <c r="F937" s="1230"/>
      <c r="G937" s="1230"/>
      <c r="H937" s="1230"/>
      <c r="I937" s="1230"/>
      <c r="J937" s="1230"/>
      <c r="K937" s="1230"/>
      <c r="L937" s="1230"/>
      <c r="M937" s="1230"/>
      <c r="N937" s="1230"/>
      <c r="O937" s="1230"/>
      <c r="P937" s="1230"/>
      <c r="Q937" s="1230"/>
      <c r="R937" s="1230"/>
      <c r="S937" s="1230"/>
      <c r="T937" s="1230"/>
      <c r="U937" s="1230"/>
      <c r="V937" s="1230"/>
      <c r="W937" s="1230"/>
      <c r="X937" s="1230"/>
      <c r="Y937" s="1230"/>
      <c r="Z937" s="1230"/>
      <c r="AA937" s="1230"/>
      <c r="AB937" s="1230"/>
      <c r="AC937" s="1230"/>
      <c r="AD937" s="1230"/>
      <c r="AE937" s="1230"/>
      <c r="AF937" s="1230"/>
      <c r="AG937" s="1230"/>
      <c r="AH937" s="1230"/>
      <c r="AI937" s="1230"/>
    </row>
    <row r="938">
      <c r="A938" s="1240"/>
      <c r="B938" s="1241"/>
      <c r="C938" s="1230"/>
      <c r="D938" s="1230"/>
      <c r="E938" s="1230"/>
      <c r="F938" s="1230"/>
      <c r="G938" s="1230"/>
      <c r="H938" s="1230"/>
      <c r="I938" s="1230"/>
      <c r="J938" s="1230"/>
      <c r="K938" s="1230"/>
      <c r="L938" s="1230"/>
      <c r="M938" s="1230"/>
      <c r="N938" s="1230"/>
      <c r="O938" s="1230"/>
      <c r="P938" s="1230"/>
      <c r="Q938" s="1230"/>
      <c r="R938" s="1230"/>
      <c r="S938" s="1230"/>
      <c r="T938" s="1230"/>
      <c r="U938" s="1230"/>
      <c r="V938" s="1230"/>
      <c r="W938" s="1230"/>
      <c r="X938" s="1230"/>
      <c r="Y938" s="1230"/>
      <c r="Z938" s="1230"/>
      <c r="AA938" s="1230"/>
      <c r="AB938" s="1230"/>
      <c r="AC938" s="1230"/>
      <c r="AD938" s="1230"/>
      <c r="AE938" s="1230"/>
      <c r="AF938" s="1230"/>
      <c r="AG938" s="1230"/>
      <c r="AH938" s="1230"/>
      <c r="AI938" s="1230"/>
    </row>
    <row r="939">
      <c r="A939" s="1240"/>
      <c r="B939" s="1241"/>
      <c r="C939" s="1230"/>
      <c r="D939" s="1230"/>
      <c r="E939" s="1230"/>
      <c r="F939" s="1230"/>
      <c r="G939" s="1230"/>
      <c r="H939" s="1230"/>
      <c r="I939" s="1230"/>
      <c r="J939" s="1230"/>
      <c r="K939" s="1230"/>
      <c r="L939" s="1230"/>
      <c r="M939" s="1230"/>
      <c r="N939" s="1230"/>
      <c r="O939" s="1230"/>
      <c r="P939" s="1230"/>
      <c r="Q939" s="1230"/>
      <c r="R939" s="1230"/>
      <c r="S939" s="1230"/>
      <c r="T939" s="1230"/>
      <c r="U939" s="1230"/>
      <c r="V939" s="1230"/>
      <c r="W939" s="1230"/>
      <c r="X939" s="1230"/>
      <c r="Y939" s="1230"/>
      <c r="Z939" s="1230"/>
      <c r="AA939" s="1230"/>
      <c r="AB939" s="1230"/>
      <c r="AC939" s="1230"/>
      <c r="AD939" s="1230"/>
      <c r="AE939" s="1230"/>
      <c r="AF939" s="1230"/>
      <c r="AG939" s="1230"/>
      <c r="AH939" s="1230"/>
      <c r="AI939" s="1230"/>
    </row>
    <row r="940">
      <c r="A940" s="1240"/>
      <c r="B940" s="1241"/>
      <c r="C940" s="1230"/>
      <c r="D940" s="1230"/>
      <c r="E940" s="1230"/>
      <c r="F940" s="1230"/>
      <c r="G940" s="1230"/>
      <c r="H940" s="1230"/>
      <c r="I940" s="1230"/>
      <c r="J940" s="1230"/>
      <c r="K940" s="1230"/>
      <c r="L940" s="1230"/>
      <c r="M940" s="1230"/>
      <c r="N940" s="1230"/>
      <c r="O940" s="1230"/>
      <c r="P940" s="1230"/>
      <c r="Q940" s="1230"/>
      <c r="R940" s="1230"/>
      <c r="S940" s="1230"/>
      <c r="T940" s="1230"/>
      <c r="U940" s="1230"/>
      <c r="V940" s="1230"/>
      <c r="W940" s="1230"/>
      <c r="X940" s="1230"/>
      <c r="Y940" s="1230"/>
      <c r="Z940" s="1230"/>
      <c r="AA940" s="1230"/>
      <c r="AB940" s="1230"/>
      <c r="AC940" s="1230"/>
      <c r="AD940" s="1230"/>
      <c r="AE940" s="1230"/>
      <c r="AF940" s="1230"/>
      <c r="AG940" s="1230"/>
      <c r="AH940" s="1230"/>
      <c r="AI940" s="1230"/>
    </row>
    <row r="941">
      <c r="A941" s="1240"/>
      <c r="B941" s="1241"/>
      <c r="C941" s="1230"/>
      <c r="D941" s="1230"/>
      <c r="E941" s="1230"/>
      <c r="F941" s="1230"/>
      <c r="G941" s="1230"/>
      <c r="H941" s="1230"/>
      <c r="I941" s="1230"/>
      <c r="J941" s="1230"/>
      <c r="K941" s="1230"/>
      <c r="L941" s="1230"/>
      <c r="M941" s="1230"/>
      <c r="N941" s="1230"/>
      <c r="O941" s="1230"/>
      <c r="P941" s="1230"/>
      <c r="Q941" s="1230"/>
      <c r="R941" s="1230"/>
      <c r="S941" s="1230"/>
      <c r="T941" s="1230"/>
      <c r="U941" s="1230"/>
      <c r="V941" s="1230"/>
      <c r="W941" s="1230"/>
      <c r="X941" s="1230"/>
      <c r="Y941" s="1230"/>
      <c r="Z941" s="1230"/>
      <c r="AA941" s="1230"/>
      <c r="AB941" s="1230"/>
      <c r="AC941" s="1230"/>
      <c r="AD941" s="1230"/>
      <c r="AE941" s="1230"/>
      <c r="AF941" s="1230"/>
      <c r="AG941" s="1230"/>
      <c r="AH941" s="1230"/>
      <c r="AI941" s="1230"/>
    </row>
    <row r="942">
      <c r="A942" s="1240"/>
      <c r="B942" s="1241"/>
      <c r="C942" s="1230"/>
      <c r="D942" s="1230"/>
      <c r="E942" s="1230"/>
      <c r="F942" s="1230"/>
      <c r="G942" s="1230"/>
      <c r="H942" s="1230"/>
      <c r="I942" s="1230"/>
      <c r="J942" s="1230"/>
      <c r="K942" s="1230"/>
      <c r="L942" s="1230"/>
      <c r="M942" s="1230"/>
      <c r="N942" s="1230"/>
      <c r="O942" s="1230"/>
      <c r="P942" s="1230"/>
      <c r="Q942" s="1230"/>
      <c r="R942" s="1230"/>
      <c r="S942" s="1230"/>
      <c r="T942" s="1230"/>
      <c r="U942" s="1230"/>
      <c r="V942" s="1230"/>
      <c r="W942" s="1230"/>
      <c r="X942" s="1230"/>
      <c r="Y942" s="1230"/>
      <c r="Z942" s="1230"/>
      <c r="AA942" s="1230"/>
      <c r="AB942" s="1230"/>
      <c r="AC942" s="1230"/>
      <c r="AD942" s="1230"/>
      <c r="AE942" s="1230"/>
      <c r="AF942" s="1230"/>
      <c r="AG942" s="1230"/>
      <c r="AH942" s="1230"/>
      <c r="AI942" s="1230"/>
    </row>
    <row r="943">
      <c r="A943" s="1240"/>
      <c r="B943" s="1241"/>
      <c r="C943" s="1230"/>
      <c r="D943" s="1230"/>
      <c r="E943" s="1230"/>
      <c r="F943" s="1230"/>
      <c r="G943" s="1230"/>
      <c r="H943" s="1230"/>
      <c r="I943" s="1230"/>
      <c r="J943" s="1230"/>
      <c r="K943" s="1230"/>
      <c r="L943" s="1230"/>
      <c r="M943" s="1230"/>
      <c r="N943" s="1230"/>
      <c r="O943" s="1230"/>
      <c r="P943" s="1230"/>
      <c r="Q943" s="1230"/>
      <c r="R943" s="1230"/>
      <c r="S943" s="1230"/>
      <c r="T943" s="1230"/>
      <c r="U943" s="1230"/>
      <c r="V943" s="1230"/>
      <c r="W943" s="1230"/>
      <c r="X943" s="1230"/>
      <c r="Y943" s="1230"/>
      <c r="Z943" s="1230"/>
      <c r="AA943" s="1230"/>
      <c r="AB943" s="1230"/>
      <c r="AC943" s="1230"/>
      <c r="AD943" s="1230"/>
      <c r="AE943" s="1230"/>
      <c r="AF943" s="1230"/>
      <c r="AG943" s="1230"/>
      <c r="AH943" s="1230"/>
      <c r="AI943" s="1230"/>
    </row>
    <row r="944">
      <c r="A944" s="1240"/>
      <c r="B944" s="1241"/>
      <c r="C944" s="1230"/>
      <c r="D944" s="1230"/>
      <c r="E944" s="1230"/>
      <c r="F944" s="1230"/>
      <c r="G944" s="1230"/>
      <c r="H944" s="1230"/>
      <c r="I944" s="1230"/>
      <c r="J944" s="1230"/>
      <c r="K944" s="1230"/>
      <c r="L944" s="1230"/>
      <c r="M944" s="1230"/>
      <c r="N944" s="1230"/>
      <c r="O944" s="1230"/>
      <c r="P944" s="1230"/>
      <c r="Q944" s="1230"/>
      <c r="R944" s="1230"/>
      <c r="S944" s="1230"/>
      <c r="T944" s="1230"/>
      <c r="U944" s="1230"/>
      <c r="V944" s="1230"/>
      <c r="W944" s="1230"/>
      <c r="X944" s="1230"/>
      <c r="Y944" s="1230"/>
      <c r="Z944" s="1230"/>
      <c r="AA944" s="1230"/>
      <c r="AB944" s="1230"/>
      <c r="AC944" s="1230"/>
      <c r="AD944" s="1230"/>
      <c r="AE944" s="1230"/>
      <c r="AF944" s="1230"/>
      <c r="AG944" s="1230"/>
      <c r="AH944" s="1230"/>
      <c r="AI944" s="1230"/>
    </row>
    <row r="945">
      <c r="A945" s="1240"/>
      <c r="B945" s="1241"/>
      <c r="C945" s="1230"/>
      <c r="D945" s="1230"/>
      <c r="E945" s="1230"/>
      <c r="F945" s="1230"/>
      <c r="G945" s="1230"/>
      <c r="H945" s="1230"/>
      <c r="I945" s="1230"/>
      <c r="J945" s="1230"/>
      <c r="K945" s="1230"/>
      <c r="L945" s="1230"/>
      <c r="M945" s="1230"/>
      <c r="N945" s="1230"/>
      <c r="O945" s="1230"/>
      <c r="P945" s="1230"/>
      <c r="Q945" s="1230"/>
      <c r="R945" s="1230"/>
      <c r="S945" s="1230"/>
      <c r="T945" s="1230"/>
      <c r="U945" s="1230"/>
      <c r="V945" s="1230"/>
      <c r="W945" s="1230"/>
      <c r="X945" s="1230"/>
      <c r="Y945" s="1230"/>
      <c r="Z945" s="1230"/>
      <c r="AA945" s="1230"/>
      <c r="AB945" s="1230"/>
      <c r="AC945" s="1230"/>
      <c r="AD945" s="1230"/>
      <c r="AE945" s="1230"/>
      <c r="AF945" s="1230"/>
      <c r="AG945" s="1230"/>
      <c r="AH945" s="1230"/>
      <c r="AI945" s="1230"/>
    </row>
    <row r="946">
      <c r="A946" s="1240"/>
      <c r="B946" s="1241"/>
      <c r="C946" s="1230"/>
      <c r="D946" s="1230"/>
      <c r="E946" s="1230"/>
      <c r="F946" s="1230"/>
      <c r="G946" s="1230"/>
      <c r="H946" s="1230"/>
      <c r="I946" s="1230"/>
      <c r="J946" s="1230"/>
      <c r="K946" s="1230"/>
      <c r="L946" s="1230"/>
      <c r="M946" s="1230"/>
      <c r="N946" s="1230"/>
      <c r="O946" s="1230"/>
      <c r="P946" s="1230"/>
      <c r="Q946" s="1230"/>
      <c r="R946" s="1230"/>
      <c r="S946" s="1230"/>
      <c r="T946" s="1230"/>
      <c r="U946" s="1230"/>
      <c r="V946" s="1230"/>
      <c r="W946" s="1230"/>
      <c r="X946" s="1230"/>
      <c r="Y946" s="1230"/>
      <c r="Z946" s="1230"/>
      <c r="AA946" s="1230"/>
      <c r="AB946" s="1230"/>
      <c r="AC946" s="1230"/>
      <c r="AD946" s="1230"/>
      <c r="AE946" s="1230"/>
      <c r="AF946" s="1230"/>
      <c r="AG946" s="1230"/>
      <c r="AH946" s="1230"/>
      <c r="AI946" s="1230"/>
    </row>
    <row r="947">
      <c r="A947" s="1240"/>
      <c r="B947" s="1241"/>
      <c r="C947" s="1230"/>
      <c r="D947" s="1230"/>
      <c r="E947" s="1230"/>
      <c r="F947" s="1230"/>
      <c r="G947" s="1230"/>
      <c r="H947" s="1230"/>
      <c r="I947" s="1230"/>
      <c r="J947" s="1230"/>
      <c r="K947" s="1230"/>
      <c r="L947" s="1230"/>
      <c r="M947" s="1230"/>
      <c r="N947" s="1230"/>
      <c r="O947" s="1230"/>
      <c r="P947" s="1230"/>
      <c r="Q947" s="1230"/>
      <c r="R947" s="1230"/>
      <c r="S947" s="1230"/>
      <c r="T947" s="1230"/>
      <c r="U947" s="1230"/>
      <c r="V947" s="1230"/>
      <c r="W947" s="1230"/>
      <c r="X947" s="1230"/>
      <c r="Y947" s="1230"/>
      <c r="Z947" s="1230"/>
      <c r="AA947" s="1230"/>
      <c r="AB947" s="1230"/>
      <c r="AC947" s="1230"/>
      <c r="AD947" s="1230"/>
      <c r="AE947" s="1230"/>
      <c r="AF947" s="1230"/>
      <c r="AG947" s="1230"/>
      <c r="AH947" s="1230"/>
      <c r="AI947" s="1230"/>
    </row>
    <row r="948">
      <c r="A948" s="1240"/>
      <c r="B948" s="1241"/>
      <c r="C948" s="1230"/>
      <c r="D948" s="1230"/>
      <c r="E948" s="1230"/>
      <c r="F948" s="1230"/>
      <c r="G948" s="1230"/>
      <c r="H948" s="1230"/>
      <c r="I948" s="1230"/>
      <c r="J948" s="1230"/>
      <c r="K948" s="1230"/>
      <c r="L948" s="1230"/>
      <c r="M948" s="1230"/>
      <c r="N948" s="1230"/>
      <c r="O948" s="1230"/>
      <c r="P948" s="1230"/>
      <c r="Q948" s="1230"/>
      <c r="R948" s="1230"/>
      <c r="S948" s="1230"/>
      <c r="T948" s="1230"/>
      <c r="U948" s="1230"/>
      <c r="V948" s="1230"/>
      <c r="W948" s="1230"/>
      <c r="X948" s="1230"/>
      <c r="Y948" s="1230"/>
      <c r="Z948" s="1230"/>
      <c r="AA948" s="1230"/>
      <c r="AB948" s="1230"/>
      <c r="AC948" s="1230"/>
      <c r="AD948" s="1230"/>
      <c r="AE948" s="1230"/>
      <c r="AF948" s="1230"/>
      <c r="AG948" s="1230"/>
      <c r="AH948" s="1230"/>
      <c r="AI948" s="1230"/>
    </row>
    <row r="949">
      <c r="A949" s="1240"/>
      <c r="B949" s="1241"/>
      <c r="C949" s="1230"/>
      <c r="D949" s="1230"/>
      <c r="E949" s="1230"/>
      <c r="F949" s="1230"/>
      <c r="G949" s="1230"/>
      <c r="H949" s="1230"/>
      <c r="I949" s="1230"/>
      <c r="J949" s="1230"/>
      <c r="K949" s="1230"/>
      <c r="L949" s="1230"/>
      <c r="M949" s="1230"/>
      <c r="N949" s="1230"/>
      <c r="O949" s="1230"/>
      <c r="P949" s="1230"/>
      <c r="Q949" s="1230"/>
      <c r="R949" s="1230"/>
      <c r="S949" s="1230"/>
      <c r="T949" s="1230"/>
      <c r="U949" s="1230"/>
      <c r="V949" s="1230"/>
      <c r="W949" s="1230"/>
      <c r="X949" s="1230"/>
      <c r="Y949" s="1230"/>
      <c r="Z949" s="1230"/>
      <c r="AA949" s="1230"/>
      <c r="AB949" s="1230"/>
      <c r="AC949" s="1230"/>
      <c r="AD949" s="1230"/>
      <c r="AE949" s="1230"/>
      <c r="AF949" s="1230"/>
      <c r="AG949" s="1230"/>
      <c r="AH949" s="1230"/>
      <c r="AI949" s="1230"/>
    </row>
    <row r="950">
      <c r="A950" s="1240"/>
      <c r="B950" s="1241"/>
      <c r="C950" s="1230"/>
      <c r="D950" s="1230"/>
      <c r="E950" s="1230"/>
      <c r="F950" s="1230"/>
      <c r="G950" s="1230"/>
      <c r="H950" s="1230"/>
      <c r="I950" s="1230"/>
      <c r="J950" s="1230"/>
      <c r="K950" s="1230"/>
      <c r="L950" s="1230"/>
      <c r="M950" s="1230"/>
      <c r="N950" s="1230"/>
      <c r="O950" s="1230"/>
      <c r="P950" s="1230"/>
      <c r="Q950" s="1230"/>
      <c r="R950" s="1230"/>
      <c r="S950" s="1230"/>
      <c r="T950" s="1230"/>
      <c r="U950" s="1230"/>
      <c r="V950" s="1230"/>
      <c r="W950" s="1230"/>
      <c r="X950" s="1230"/>
      <c r="Y950" s="1230"/>
      <c r="Z950" s="1230"/>
      <c r="AA950" s="1230"/>
      <c r="AB950" s="1230"/>
      <c r="AC950" s="1230"/>
      <c r="AD950" s="1230"/>
      <c r="AE950" s="1230"/>
      <c r="AF950" s="1230"/>
      <c r="AG950" s="1230"/>
      <c r="AH950" s="1230"/>
      <c r="AI950" s="1230"/>
    </row>
    <row r="951">
      <c r="A951" s="1240"/>
      <c r="B951" s="1241"/>
      <c r="C951" s="1230"/>
      <c r="D951" s="1230"/>
      <c r="E951" s="1230"/>
      <c r="F951" s="1230"/>
      <c r="G951" s="1230"/>
      <c r="H951" s="1230"/>
      <c r="I951" s="1230"/>
      <c r="J951" s="1230"/>
      <c r="K951" s="1230"/>
      <c r="L951" s="1230"/>
      <c r="M951" s="1230"/>
      <c r="N951" s="1230"/>
      <c r="O951" s="1230"/>
      <c r="P951" s="1230"/>
      <c r="Q951" s="1230"/>
      <c r="R951" s="1230"/>
      <c r="S951" s="1230"/>
      <c r="T951" s="1230"/>
      <c r="U951" s="1230"/>
      <c r="V951" s="1230"/>
      <c r="W951" s="1230"/>
      <c r="X951" s="1230"/>
      <c r="Y951" s="1230"/>
      <c r="Z951" s="1230"/>
      <c r="AA951" s="1230"/>
      <c r="AB951" s="1230"/>
      <c r="AC951" s="1230"/>
      <c r="AD951" s="1230"/>
      <c r="AE951" s="1230"/>
      <c r="AF951" s="1230"/>
      <c r="AG951" s="1230"/>
      <c r="AH951" s="1230"/>
      <c r="AI951" s="1230"/>
    </row>
    <row r="952">
      <c r="A952" s="1240"/>
      <c r="B952" s="1241"/>
      <c r="C952" s="1230"/>
      <c r="D952" s="1230"/>
      <c r="E952" s="1230"/>
      <c r="F952" s="1230"/>
      <c r="G952" s="1230"/>
      <c r="H952" s="1230"/>
      <c r="I952" s="1230"/>
      <c r="J952" s="1230"/>
      <c r="K952" s="1230"/>
      <c r="L952" s="1230"/>
      <c r="M952" s="1230"/>
      <c r="N952" s="1230"/>
      <c r="O952" s="1230"/>
      <c r="P952" s="1230"/>
      <c r="Q952" s="1230"/>
      <c r="R952" s="1230"/>
      <c r="S952" s="1230"/>
      <c r="T952" s="1230"/>
      <c r="U952" s="1230"/>
      <c r="V952" s="1230"/>
      <c r="W952" s="1230"/>
      <c r="X952" s="1230"/>
      <c r="Y952" s="1230"/>
      <c r="Z952" s="1230"/>
      <c r="AA952" s="1230"/>
      <c r="AB952" s="1230"/>
      <c r="AC952" s="1230"/>
      <c r="AD952" s="1230"/>
      <c r="AE952" s="1230"/>
      <c r="AF952" s="1230"/>
      <c r="AG952" s="1230"/>
      <c r="AH952" s="1230"/>
      <c r="AI952" s="1230"/>
    </row>
    <row r="953">
      <c r="A953" s="1240"/>
      <c r="B953" s="1241"/>
      <c r="C953" s="1230"/>
      <c r="D953" s="1230"/>
      <c r="E953" s="1230"/>
      <c r="F953" s="1230"/>
      <c r="G953" s="1230"/>
      <c r="H953" s="1230"/>
      <c r="I953" s="1230"/>
      <c r="J953" s="1230"/>
      <c r="K953" s="1230"/>
      <c r="L953" s="1230"/>
      <c r="M953" s="1230"/>
      <c r="N953" s="1230"/>
      <c r="O953" s="1230"/>
      <c r="P953" s="1230"/>
      <c r="Q953" s="1230"/>
      <c r="R953" s="1230"/>
      <c r="S953" s="1230"/>
      <c r="T953" s="1230"/>
      <c r="U953" s="1230"/>
      <c r="V953" s="1230"/>
      <c r="W953" s="1230"/>
      <c r="X953" s="1230"/>
      <c r="Y953" s="1230"/>
      <c r="Z953" s="1230"/>
      <c r="AA953" s="1230"/>
      <c r="AB953" s="1230"/>
      <c r="AC953" s="1230"/>
      <c r="AD953" s="1230"/>
      <c r="AE953" s="1230"/>
      <c r="AF953" s="1230"/>
      <c r="AG953" s="1230"/>
      <c r="AH953" s="1230"/>
      <c r="AI953" s="1230"/>
    </row>
    <row r="954">
      <c r="A954" s="1240"/>
      <c r="B954" s="1241"/>
      <c r="C954" s="1230"/>
      <c r="D954" s="1230"/>
      <c r="E954" s="1230"/>
      <c r="F954" s="1230"/>
      <c r="G954" s="1230"/>
      <c r="H954" s="1230"/>
      <c r="I954" s="1230"/>
      <c r="J954" s="1230"/>
      <c r="K954" s="1230"/>
      <c r="L954" s="1230"/>
      <c r="M954" s="1230"/>
      <c r="N954" s="1230"/>
      <c r="O954" s="1230"/>
      <c r="P954" s="1230"/>
      <c r="Q954" s="1230"/>
      <c r="R954" s="1230"/>
      <c r="S954" s="1230"/>
      <c r="T954" s="1230"/>
      <c r="U954" s="1230"/>
      <c r="V954" s="1230"/>
      <c r="W954" s="1230"/>
      <c r="X954" s="1230"/>
      <c r="Y954" s="1230"/>
      <c r="Z954" s="1230"/>
      <c r="AA954" s="1230"/>
      <c r="AB954" s="1230"/>
      <c r="AC954" s="1230"/>
      <c r="AD954" s="1230"/>
      <c r="AE954" s="1230"/>
      <c r="AF954" s="1230"/>
      <c r="AG954" s="1230"/>
      <c r="AH954" s="1230"/>
      <c r="AI954" s="1230"/>
    </row>
    <row r="955">
      <c r="A955" s="1240"/>
      <c r="B955" s="1241"/>
      <c r="C955" s="1230"/>
      <c r="D955" s="1230"/>
      <c r="E955" s="1230"/>
      <c r="F955" s="1230"/>
      <c r="G955" s="1230"/>
      <c r="H955" s="1230"/>
      <c r="I955" s="1230"/>
      <c r="J955" s="1230"/>
      <c r="K955" s="1230"/>
      <c r="L955" s="1230"/>
      <c r="M955" s="1230"/>
      <c r="N955" s="1230"/>
      <c r="O955" s="1230"/>
      <c r="P955" s="1230"/>
      <c r="Q955" s="1230"/>
      <c r="R955" s="1230"/>
      <c r="S955" s="1230"/>
      <c r="T955" s="1230"/>
      <c r="U955" s="1230"/>
      <c r="V955" s="1230"/>
      <c r="W955" s="1230"/>
      <c r="X955" s="1230"/>
      <c r="Y955" s="1230"/>
      <c r="Z955" s="1230"/>
      <c r="AA955" s="1230"/>
      <c r="AB955" s="1230"/>
      <c r="AC955" s="1230"/>
      <c r="AD955" s="1230"/>
      <c r="AE955" s="1230"/>
      <c r="AF955" s="1230"/>
      <c r="AG955" s="1230"/>
      <c r="AH955" s="1230"/>
      <c r="AI955" s="1230"/>
    </row>
    <row r="956">
      <c r="A956" s="1240"/>
      <c r="B956" s="1241"/>
      <c r="C956" s="1230"/>
      <c r="D956" s="1230"/>
      <c r="E956" s="1230"/>
      <c r="F956" s="1230"/>
      <c r="G956" s="1230"/>
      <c r="H956" s="1230"/>
      <c r="I956" s="1230"/>
      <c r="J956" s="1230"/>
      <c r="K956" s="1230"/>
      <c r="L956" s="1230"/>
      <c r="M956" s="1230"/>
      <c r="N956" s="1230"/>
      <c r="O956" s="1230"/>
      <c r="P956" s="1230"/>
      <c r="Q956" s="1230"/>
      <c r="R956" s="1230"/>
      <c r="S956" s="1230"/>
      <c r="T956" s="1230"/>
      <c r="U956" s="1230"/>
      <c r="V956" s="1230"/>
      <c r="W956" s="1230"/>
      <c r="X956" s="1230"/>
      <c r="Y956" s="1230"/>
      <c r="Z956" s="1230"/>
      <c r="AA956" s="1230"/>
      <c r="AB956" s="1230"/>
      <c r="AC956" s="1230"/>
      <c r="AD956" s="1230"/>
      <c r="AE956" s="1230"/>
      <c r="AF956" s="1230"/>
      <c r="AG956" s="1230"/>
      <c r="AH956" s="1230"/>
      <c r="AI956" s="1230"/>
    </row>
    <row r="957">
      <c r="A957" s="1240"/>
      <c r="B957" s="1241"/>
      <c r="C957" s="1230"/>
      <c r="D957" s="1230"/>
      <c r="E957" s="1230"/>
      <c r="F957" s="1230"/>
      <c r="G957" s="1230"/>
      <c r="H957" s="1230"/>
      <c r="I957" s="1230"/>
      <c r="J957" s="1230"/>
      <c r="K957" s="1230"/>
      <c r="L957" s="1230"/>
      <c r="M957" s="1230"/>
      <c r="N957" s="1230"/>
      <c r="O957" s="1230"/>
      <c r="P957" s="1230"/>
      <c r="Q957" s="1230"/>
      <c r="R957" s="1230"/>
      <c r="S957" s="1230"/>
      <c r="T957" s="1230"/>
      <c r="U957" s="1230"/>
      <c r="V957" s="1230"/>
      <c r="W957" s="1230"/>
      <c r="X957" s="1230"/>
      <c r="Y957" s="1230"/>
      <c r="Z957" s="1230"/>
      <c r="AA957" s="1230"/>
      <c r="AB957" s="1230"/>
      <c r="AC957" s="1230"/>
      <c r="AD957" s="1230"/>
      <c r="AE957" s="1230"/>
      <c r="AF957" s="1230"/>
      <c r="AG957" s="1230"/>
      <c r="AH957" s="1230"/>
      <c r="AI957" s="1230"/>
    </row>
    <row r="958">
      <c r="A958" s="1240"/>
      <c r="B958" s="1241"/>
      <c r="C958" s="1230"/>
      <c r="D958" s="1230"/>
      <c r="E958" s="1230"/>
      <c r="F958" s="1230"/>
      <c r="G958" s="1230"/>
      <c r="H958" s="1230"/>
      <c r="I958" s="1230"/>
      <c r="J958" s="1230"/>
      <c r="K958" s="1230"/>
      <c r="L958" s="1230"/>
      <c r="M958" s="1230"/>
      <c r="N958" s="1230"/>
      <c r="O958" s="1230"/>
      <c r="P958" s="1230"/>
      <c r="Q958" s="1230"/>
      <c r="R958" s="1230"/>
      <c r="S958" s="1230"/>
      <c r="T958" s="1230"/>
      <c r="U958" s="1230"/>
      <c r="V958" s="1230"/>
      <c r="W958" s="1230"/>
      <c r="X958" s="1230"/>
      <c r="Y958" s="1230"/>
      <c r="Z958" s="1230"/>
      <c r="AA958" s="1230"/>
      <c r="AB958" s="1230"/>
      <c r="AC958" s="1230"/>
      <c r="AD958" s="1230"/>
      <c r="AE958" s="1230"/>
      <c r="AF958" s="1230"/>
      <c r="AG958" s="1230"/>
      <c r="AH958" s="1230"/>
      <c r="AI958" s="1230"/>
    </row>
    <row r="959">
      <c r="A959" s="1240"/>
      <c r="B959" s="1241"/>
      <c r="C959" s="1230"/>
      <c r="D959" s="1230"/>
      <c r="E959" s="1230"/>
      <c r="F959" s="1230"/>
      <c r="G959" s="1230"/>
      <c r="H959" s="1230"/>
      <c r="I959" s="1230"/>
      <c r="J959" s="1230"/>
      <c r="K959" s="1230"/>
      <c r="L959" s="1230"/>
      <c r="M959" s="1230"/>
      <c r="N959" s="1230"/>
      <c r="O959" s="1230"/>
      <c r="P959" s="1230"/>
      <c r="Q959" s="1230"/>
      <c r="R959" s="1230"/>
      <c r="S959" s="1230"/>
      <c r="T959" s="1230"/>
      <c r="U959" s="1230"/>
      <c r="V959" s="1230"/>
      <c r="W959" s="1230"/>
      <c r="X959" s="1230"/>
      <c r="Y959" s="1230"/>
      <c r="Z959" s="1230"/>
      <c r="AA959" s="1230"/>
      <c r="AB959" s="1230"/>
      <c r="AC959" s="1230"/>
      <c r="AD959" s="1230"/>
      <c r="AE959" s="1230"/>
      <c r="AF959" s="1230"/>
      <c r="AG959" s="1230"/>
      <c r="AH959" s="1230"/>
      <c r="AI959" s="1230"/>
    </row>
    <row r="960">
      <c r="A960" s="1240"/>
      <c r="B960" s="1241"/>
      <c r="C960" s="1230"/>
      <c r="D960" s="1230"/>
      <c r="E960" s="1230"/>
      <c r="F960" s="1230"/>
      <c r="G960" s="1230"/>
      <c r="H960" s="1230"/>
      <c r="I960" s="1230"/>
      <c r="J960" s="1230"/>
      <c r="K960" s="1230"/>
      <c r="L960" s="1230"/>
      <c r="M960" s="1230"/>
      <c r="N960" s="1230"/>
      <c r="O960" s="1230"/>
      <c r="P960" s="1230"/>
      <c r="Q960" s="1230"/>
      <c r="R960" s="1230"/>
      <c r="S960" s="1230"/>
      <c r="T960" s="1230"/>
      <c r="U960" s="1230"/>
      <c r="V960" s="1230"/>
      <c r="W960" s="1230"/>
      <c r="X960" s="1230"/>
      <c r="Y960" s="1230"/>
      <c r="Z960" s="1230"/>
      <c r="AA960" s="1230"/>
      <c r="AB960" s="1230"/>
      <c r="AC960" s="1230"/>
      <c r="AD960" s="1230"/>
      <c r="AE960" s="1230"/>
      <c r="AF960" s="1230"/>
      <c r="AG960" s="1230"/>
      <c r="AH960" s="1230"/>
      <c r="AI960" s="1230"/>
    </row>
    <row r="961">
      <c r="A961" s="1240"/>
      <c r="B961" s="1241"/>
      <c r="C961" s="1230"/>
      <c r="D961" s="1230"/>
      <c r="E961" s="1230"/>
      <c r="F961" s="1230"/>
      <c r="G961" s="1230"/>
      <c r="H961" s="1230"/>
      <c r="I961" s="1230"/>
      <c r="J961" s="1230"/>
      <c r="K961" s="1230"/>
      <c r="L961" s="1230"/>
      <c r="M961" s="1230"/>
      <c r="N961" s="1230"/>
      <c r="O961" s="1230"/>
      <c r="P961" s="1230"/>
      <c r="Q961" s="1230"/>
      <c r="R961" s="1230"/>
      <c r="S961" s="1230"/>
      <c r="T961" s="1230"/>
      <c r="U961" s="1230"/>
      <c r="V961" s="1230"/>
      <c r="W961" s="1230"/>
      <c r="X961" s="1230"/>
      <c r="Y961" s="1230"/>
      <c r="Z961" s="1230"/>
      <c r="AA961" s="1230"/>
      <c r="AB961" s="1230"/>
      <c r="AC961" s="1230"/>
      <c r="AD961" s="1230"/>
      <c r="AE961" s="1230"/>
      <c r="AF961" s="1230"/>
      <c r="AG961" s="1230"/>
      <c r="AH961" s="1230"/>
      <c r="AI961" s="1230"/>
    </row>
    <row r="962">
      <c r="A962" s="1240"/>
      <c r="B962" s="1241"/>
      <c r="C962" s="1230"/>
      <c r="D962" s="1230"/>
      <c r="E962" s="1230"/>
      <c r="F962" s="1230"/>
      <c r="G962" s="1230"/>
      <c r="H962" s="1230"/>
      <c r="I962" s="1230"/>
      <c r="J962" s="1230"/>
      <c r="K962" s="1230"/>
      <c r="L962" s="1230"/>
      <c r="M962" s="1230"/>
      <c r="N962" s="1230"/>
      <c r="O962" s="1230"/>
      <c r="P962" s="1230"/>
      <c r="Q962" s="1230"/>
      <c r="R962" s="1230"/>
      <c r="S962" s="1230"/>
      <c r="T962" s="1230"/>
      <c r="U962" s="1230"/>
      <c r="V962" s="1230"/>
      <c r="W962" s="1230"/>
      <c r="X962" s="1230"/>
      <c r="Y962" s="1230"/>
      <c r="Z962" s="1230"/>
      <c r="AA962" s="1230"/>
      <c r="AB962" s="1230"/>
      <c r="AC962" s="1230"/>
      <c r="AD962" s="1230"/>
      <c r="AE962" s="1230"/>
      <c r="AF962" s="1230"/>
      <c r="AG962" s="1230"/>
      <c r="AH962" s="1230"/>
      <c r="AI962" s="1230"/>
    </row>
    <row r="963">
      <c r="A963" s="1240"/>
      <c r="B963" s="1241"/>
      <c r="C963" s="1230"/>
      <c r="D963" s="1230"/>
      <c r="E963" s="1230"/>
      <c r="F963" s="1230"/>
      <c r="G963" s="1230"/>
      <c r="H963" s="1230"/>
      <c r="I963" s="1230"/>
      <c r="J963" s="1230"/>
      <c r="K963" s="1230"/>
      <c r="L963" s="1230"/>
      <c r="M963" s="1230"/>
      <c r="N963" s="1230"/>
      <c r="O963" s="1230"/>
      <c r="P963" s="1230"/>
      <c r="Q963" s="1230"/>
      <c r="R963" s="1230"/>
      <c r="S963" s="1230"/>
      <c r="T963" s="1230"/>
      <c r="U963" s="1230"/>
      <c r="V963" s="1230"/>
      <c r="W963" s="1230"/>
      <c r="X963" s="1230"/>
      <c r="Y963" s="1230"/>
      <c r="Z963" s="1230"/>
      <c r="AA963" s="1230"/>
      <c r="AB963" s="1230"/>
      <c r="AC963" s="1230"/>
      <c r="AD963" s="1230"/>
      <c r="AE963" s="1230"/>
      <c r="AF963" s="1230"/>
      <c r="AG963" s="1230"/>
      <c r="AH963" s="1230"/>
      <c r="AI963" s="1230"/>
    </row>
    <row r="964">
      <c r="A964" s="1240"/>
      <c r="B964" s="1241"/>
      <c r="C964" s="1230"/>
      <c r="D964" s="1230"/>
      <c r="E964" s="1230"/>
      <c r="F964" s="1230"/>
      <c r="G964" s="1230"/>
      <c r="H964" s="1230"/>
      <c r="I964" s="1230"/>
      <c r="J964" s="1230"/>
      <c r="K964" s="1230"/>
      <c r="L964" s="1230"/>
      <c r="M964" s="1230"/>
      <c r="N964" s="1230"/>
      <c r="O964" s="1230"/>
      <c r="P964" s="1230"/>
      <c r="Q964" s="1230"/>
      <c r="R964" s="1230"/>
      <c r="S964" s="1230"/>
      <c r="T964" s="1230"/>
      <c r="U964" s="1230"/>
      <c r="V964" s="1230"/>
      <c r="W964" s="1230"/>
      <c r="X964" s="1230"/>
      <c r="Y964" s="1230"/>
      <c r="Z964" s="1230"/>
      <c r="AA964" s="1230"/>
      <c r="AB964" s="1230"/>
      <c r="AC964" s="1230"/>
      <c r="AD964" s="1230"/>
      <c r="AE964" s="1230"/>
      <c r="AF964" s="1230"/>
      <c r="AG964" s="1230"/>
      <c r="AH964" s="1230"/>
      <c r="AI964" s="1230"/>
    </row>
    <row r="965">
      <c r="A965" s="1240"/>
      <c r="B965" s="1241"/>
      <c r="C965" s="1230"/>
      <c r="D965" s="1230"/>
      <c r="E965" s="1230"/>
      <c r="F965" s="1230"/>
      <c r="G965" s="1230"/>
      <c r="H965" s="1230"/>
      <c r="I965" s="1230"/>
      <c r="J965" s="1230"/>
      <c r="K965" s="1230"/>
      <c r="L965" s="1230"/>
      <c r="M965" s="1230"/>
      <c r="N965" s="1230"/>
      <c r="O965" s="1230"/>
      <c r="P965" s="1230"/>
      <c r="Q965" s="1230"/>
      <c r="R965" s="1230"/>
      <c r="S965" s="1230"/>
      <c r="T965" s="1230"/>
      <c r="U965" s="1230"/>
      <c r="V965" s="1230"/>
      <c r="W965" s="1230"/>
      <c r="X965" s="1230"/>
      <c r="Y965" s="1230"/>
      <c r="Z965" s="1230"/>
      <c r="AA965" s="1230"/>
      <c r="AB965" s="1230"/>
      <c r="AC965" s="1230"/>
      <c r="AD965" s="1230"/>
      <c r="AE965" s="1230"/>
      <c r="AF965" s="1230"/>
      <c r="AG965" s="1230"/>
      <c r="AH965" s="1230"/>
      <c r="AI965" s="1230"/>
    </row>
    <row r="966">
      <c r="A966" s="1240"/>
      <c r="B966" s="1241"/>
      <c r="C966" s="1230"/>
      <c r="D966" s="1230"/>
      <c r="E966" s="1230"/>
      <c r="F966" s="1230"/>
      <c r="G966" s="1230"/>
      <c r="H966" s="1230"/>
      <c r="I966" s="1230"/>
      <c r="J966" s="1230"/>
      <c r="K966" s="1230"/>
      <c r="L966" s="1230"/>
      <c r="M966" s="1230"/>
      <c r="N966" s="1230"/>
      <c r="O966" s="1230"/>
      <c r="P966" s="1230"/>
      <c r="Q966" s="1230"/>
      <c r="R966" s="1230"/>
      <c r="S966" s="1230"/>
      <c r="T966" s="1230"/>
      <c r="U966" s="1230"/>
      <c r="V966" s="1230"/>
      <c r="W966" s="1230"/>
      <c r="X966" s="1230"/>
      <c r="Y966" s="1230"/>
      <c r="Z966" s="1230"/>
      <c r="AA966" s="1230"/>
      <c r="AB966" s="1230"/>
      <c r="AC966" s="1230"/>
      <c r="AD966" s="1230"/>
      <c r="AE966" s="1230"/>
      <c r="AF966" s="1230"/>
      <c r="AG966" s="1230"/>
      <c r="AH966" s="1230"/>
      <c r="AI966" s="1230"/>
    </row>
    <row r="967">
      <c r="A967" s="1240"/>
      <c r="B967" s="1241"/>
      <c r="C967" s="1230"/>
      <c r="D967" s="1230"/>
      <c r="E967" s="1230"/>
      <c r="F967" s="1230"/>
      <c r="G967" s="1230"/>
      <c r="H967" s="1230"/>
      <c r="I967" s="1230"/>
      <c r="J967" s="1230"/>
      <c r="K967" s="1230"/>
      <c r="L967" s="1230"/>
      <c r="M967" s="1230"/>
      <c r="N967" s="1230"/>
      <c r="O967" s="1230"/>
      <c r="P967" s="1230"/>
      <c r="Q967" s="1230"/>
      <c r="R967" s="1230"/>
      <c r="S967" s="1230"/>
      <c r="T967" s="1230"/>
      <c r="U967" s="1230"/>
      <c r="V967" s="1230"/>
      <c r="W967" s="1230"/>
      <c r="X967" s="1230"/>
      <c r="Y967" s="1230"/>
      <c r="Z967" s="1230"/>
      <c r="AA967" s="1230"/>
      <c r="AB967" s="1230"/>
      <c r="AC967" s="1230"/>
      <c r="AD967" s="1230"/>
      <c r="AE967" s="1230"/>
      <c r="AF967" s="1230"/>
      <c r="AG967" s="1230"/>
      <c r="AH967" s="1230"/>
      <c r="AI967" s="1230"/>
    </row>
    <row r="968">
      <c r="A968" s="1240"/>
      <c r="B968" s="1241"/>
      <c r="C968" s="1230"/>
      <c r="D968" s="1230"/>
      <c r="E968" s="1230"/>
      <c r="F968" s="1230"/>
      <c r="G968" s="1230"/>
      <c r="H968" s="1230"/>
      <c r="I968" s="1230"/>
      <c r="J968" s="1230"/>
      <c r="K968" s="1230"/>
      <c r="L968" s="1230"/>
      <c r="M968" s="1230"/>
      <c r="N968" s="1230"/>
      <c r="O968" s="1230"/>
      <c r="P968" s="1230"/>
      <c r="Q968" s="1230"/>
      <c r="R968" s="1230"/>
      <c r="S968" s="1230"/>
      <c r="T968" s="1230"/>
      <c r="U968" s="1230"/>
      <c r="V968" s="1230"/>
      <c r="W968" s="1230"/>
      <c r="X968" s="1230"/>
      <c r="Y968" s="1230"/>
      <c r="Z968" s="1230"/>
      <c r="AA968" s="1230"/>
      <c r="AB968" s="1230"/>
      <c r="AC968" s="1230"/>
      <c r="AD968" s="1230"/>
      <c r="AE968" s="1230"/>
      <c r="AF968" s="1230"/>
      <c r="AG968" s="1230"/>
      <c r="AH968" s="1230"/>
      <c r="AI968" s="1230"/>
    </row>
    <row r="969">
      <c r="A969" s="1240"/>
      <c r="B969" s="1241"/>
      <c r="C969" s="1230"/>
      <c r="D969" s="1230"/>
      <c r="E969" s="1230"/>
      <c r="F969" s="1230"/>
      <c r="G969" s="1230"/>
      <c r="H969" s="1230"/>
      <c r="I969" s="1230"/>
      <c r="J969" s="1230"/>
      <c r="K969" s="1230"/>
      <c r="L969" s="1230"/>
      <c r="M969" s="1230"/>
      <c r="N969" s="1230"/>
      <c r="O969" s="1230"/>
      <c r="P969" s="1230"/>
      <c r="Q969" s="1230"/>
      <c r="R969" s="1230"/>
      <c r="S969" s="1230"/>
      <c r="T969" s="1230"/>
      <c r="U969" s="1230"/>
      <c r="V969" s="1230"/>
      <c r="W969" s="1230"/>
      <c r="X969" s="1230"/>
      <c r="Y969" s="1230"/>
      <c r="Z969" s="1230"/>
      <c r="AA969" s="1230"/>
      <c r="AB969" s="1230"/>
      <c r="AC969" s="1230"/>
      <c r="AD969" s="1230"/>
      <c r="AE969" s="1230"/>
      <c r="AF969" s="1230"/>
      <c r="AG969" s="1230"/>
      <c r="AH969" s="1230"/>
      <c r="AI969" s="1230"/>
    </row>
    <row r="970">
      <c r="A970" s="1240"/>
      <c r="B970" s="1241"/>
      <c r="C970" s="1230"/>
      <c r="D970" s="1230"/>
      <c r="E970" s="1230"/>
      <c r="F970" s="1230"/>
      <c r="G970" s="1230"/>
      <c r="H970" s="1230"/>
      <c r="I970" s="1230"/>
      <c r="J970" s="1230"/>
      <c r="K970" s="1230"/>
      <c r="L970" s="1230"/>
      <c r="M970" s="1230"/>
      <c r="N970" s="1230"/>
      <c r="O970" s="1230"/>
      <c r="P970" s="1230"/>
      <c r="Q970" s="1230"/>
      <c r="R970" s="1230"/>
      <c r="S970" s="1230"/>
      <c r="T970" s="1230"/>
      <c r="U970" s="1230"/>
      <c r="V970" s="1230"/>
      <c r="W970" s="1230"/>
      <c r="X970" s="1230"/>
      <c r="Y970" s="1230"/>
      <c r="Z970" s="1230"/>
      <c r="AA970" s="1230"/>
      <c r="AB970" s="1230"/>
      <c r="AC970" s="1230"/>
      <c r="AD970" s="1230"/>
      <c r="AE970" s="1230"/>
      <c r="AF970" s="1230"/>
      <c r="AG970" s="1230"/>
      <c r="AH970" s="1230"/>
      <c r="AI970" s="1230"/>
    </row>
    <row r="971">
      <c r="A971" s="1240"/>
      <c r="B971" s="1241"/>
      <c r="C971" s="1230"/>
      <c r="D971" s="1230"/>
      <c r="E971" s="1230"/>
      <c r="F971" s="1230"/>
      <c r="G971" s="1230"/>
      <c r="H971" s="1230"/>
      <c r="I971" s="1230"/>
      <c r="J971" s="1230"/>
      <c r="K971" s="1230"/>
      <c r="L971" s="1230"/>
      <c r="M971" s="1230"/>
      <c r="N971" s="1230"/>
      <c r="O971" s="1230"/>
      <c r="P971" s="1230"/>
      <c r="Q971" s="1230"/>
      <c r="R971" s="1230"/>
      <c r="S971" s="1230"/>
      <c r="T971" s="1230"/>
      <c r="U971" s="1230"/>
      <c r="V971" s="1230"/>
      <c r="W971" s="1230"/>
      <c r="X971" s="1230"/>
      <c r="Y971" s="1230"/>
      <c r="Z971" s="1230"/>
      <c r="AA971" s="1230"/>
      <c r="AB971" s="1230"/>
      <c r="AC971" s="1230"/>
      <c r="AD971" s="1230"/>
      <c r="AE971" s="1230"/>
      <c r="AF971" s="1230"/>
      <c r="AG971" s="1230"/>
      <c r="AH971" s="1230"/>
      <c r="AI971" s="1230"/>
    </row>
    <row r="972">
      <c r="A972" s="1240"/>
      <c r="B972" s="1241"/>
      <c r="C972" s="1230"/>
      <c r="D972" s="1230"/>
      <c r="E972" s="1230"/>
      <c r="F972" s="1230"/>
      <c r="G972" s="1230"/>
      <c r="H972" s="1230"/>
      <c r="I972" s="1230"/>
      <c r="J972" s="1230"/>
      <c r="K972" s="1230"/>
      <c r="L972" s="1230"/>
      <c r="M972" s="1230"/>
      <c r="N972" s="1230"/>
      <c r="O972" s="1230"/>
      <c r="P972" s="1230"/>
      <c r="Q972" s="1230"/>
      <c r="R972" s="1230"/>
      <c r="S972" s="1230"/>
      <c r="T972" s="1230"/>
      <c r="U972" s="1230"/>
      <c r="V972" s="1230"/>
      <c r="W972" s="1230"/>
      <c r="X972" s="1230"/>
      <c r="Y972" s="1230"/>
      <c r="Z972" s="1230"/>
      <c r="AA972" s="1230"/>
      <c r="AB972" s="1230"/>
      <c r="AC972" s="1230"/>
      <c r="AD972" s="1230"/>
      <c r="AE972" s="1230"/>
      <c r="AF972" s="1230"/>
      <c r="AG972" s="1230"/>
      <c r="AH972" s="1230"/>
      <c r="AI972" s="1230"/>
    </row>
    <row r="973">
      <c r="A973" s="1240"/>
      <c r="B973" s="1241"/>
      <c r="C973" s="1230"/>
      <c r="D973" s="1230"/>
      <c r="E973" s="1230"/>
      <c r="F973" s="1230"/>
      <c r="G973" s="1230"/>
      <c r="H973" s="1230"/>
      <c r="I973" s="1230"/>
      <c r="J973" s="1230"/>
      <c r="K973" s="1230"/>
      <c r="L973" s="1230"/>
      <c r="M973" s="1230"/>
      <c r="N973" s="1230"/>
      <c r="O973" s="1230"/>
      <c r="P973" s="1230"/>
      <c r="Q973" s="1230"/>
      <c r="R973" s="1230"/>
      <c r="S973" s="1230"/>
      <c r="T973" s="1230"/>
      <c r="U973" s="1230"/>
      <c r="V973" s="1230"/>
      <c r="W973" s="1230"/>
      <c r="X973" s="1230"/>
      <c r="Y973" s="1230"/>
      <c r="Z973" s="1230"/>
      <c r="AA973" s="1230"/>
      <c r="AB973" s="1230"/>
      <c r="AC973" s="1230"/>
      <c r="AD973" s="1230"/>
      <c r="AE973" s="1230"/>
      <c r="AF973" s="1230"/>
      <c r="AG973" s="1230"/>
      <c r="AH973" s="1230"/>
      <c r="AI973" s="1230"/>
    </row>
    <row r="974">
      <c r="A974" s="1240"/>
      <c r="B974" s="1241"/>
      <c r="C974" s="1230"/>
      <c r="D974" s="1230"/>
      <c r="E974" s="1230"/>
      <c r="F974" s="1230"/>
      <c r="G974" s="1230"/>
      <c r="H974" s="1230"/>
      <c r="I974" s="1230"/>
      <c r="J974" s="1230"/>
      <c r="K974" s="1230"/>
      <c r="L974" s="1230"/>
      <c r="M974" s="1230"/>
      <c r="N974" s="1230"/>
      <c r="O974" s="1230"/>
      <c r="P974" s="1230"/>
      <c r="Q974" s="1230"/>
      <c r="R974" s="1230"/>
      <c r="S974" s="1230"/>
      <c r="T974" s="1230"/>
      <c r="U974" s="1230"/>
      <c r="V974" s="1230"/>
      <c r="W974" s="1230"/>
      <c r="X974" s="1230"/>
      <c r="Y974" s="1230"/>
      <c r="Z974" s="1230"/>
      <c r="AA974" s="1230"/>
      <c r="AB974" s="1230"/>
      <c r="AC974" s="1230"/>
      <c r="AD974" s="1230"/>
      <c r="AE974" s="1230"/>
      <c r="AF974" s="1230"/>
      <c r="AG974" s="1230"/>
      <c r="AH974" s="1230"/>
      <c r="AI974" s="1230"/>
    </row>
    <row r="975">
      <c r="A975" s="1240"/>
      <c r="B975" s="1241"/>
      <c r="C975" s="1230"/>
      <c r="D975" s="1230"/>
      <c r="E975" s="1230"/>
      <c r="F975" s="1230"/>
      <c r="G975" s="1230"/>
      <c r="H975" s="1230"/>
      <c r="I975" s="1230"/>
      <c r="J975" s="1230"/>
      <c r="K975" s="1230"/>
      <c r="L975" s="1230"/>
      <c r="M975" s="1230"/>
      <c r="N975" s="1230"/>
      <c r="O975" s="1230"/>
      <c r="P975" s="1230"/>
      <c r="Q975" s="1230"/>
      <c r="R975" s="1230"/>
      <c r="S975" s="1230"/>
      <c r="T975" s="1230"/>
      <c r="U975" s="1230"/>
      <c r="V975" s="1230"/>
      <c r="W975" s="1230"/>
      <c r="X975" s="1230"/>
      <c r="Y975" s="1230"/>
      <c r="Z975" s="1230"/>
      <c r="AA975" s="1230"/>
      <c r="AB975" s="1230"/>
      <c r="AC975" s="1230"/>
      <c r="AD975" s="1230"/>
      <c r="AE975" s="1230"/>
      <c r="AF975" s="1230"/>
      <c r="AG975" s="1230"/>
      <c r="AH975" s="1230"/>
      <c r="AI975" s="1230"/>
    </row>
    <row r="976">
      <c r="A976" s="1240"/>
      <c r="B976" s="1241"/>
      <c r="C976" s="1230"/>
      <c r="D976" s="1230"/>
      <c r="E976" s="1230"/>
      <c r="F976" s="1230"/>
      <c r="G976" s="1230"/>
      <c r="H976" s="1230"/>
      <c r="I976" s="1230"/>
      <c r="J976" s="1230"/>
      <c r="K976" s="1230"/>
      <c r="L976" s="1230"/>
      <c r="M976" s="1230"/>
      <c r="N976" s="1230"/>
      <c r="O976" s="1230"/>
      <c r="P976" s="1230"/>
      <c r="Q976" s="1230"/>
      <c r="R976" s="1230"/>
      <c r="S976" s="1230"/>
      <c r="T976" s="1230"/>
      <c r="U976" s="1230"/>
      <c r="V976" s="1230"/>
      <c r="W976" s="1230"/>
      <c r="X976" s="1230"/>
      <c r="Y976" s="1230"/>
      <c r="Z976" s="1230"/>
      <c r="AA976" s="1230"/>
      <c r="AB976" s="1230"/>
      <c r="AC976" s="1230"/>
      <c r="AD976" s="1230"/>
      <c r="AE976" s="1230"/>
      <c r="AF976" s="1230"/>
      <c r="AG976" s="1230"/>
      <c r="AH976" s="1230"/>
      <c r="AI976" s="1230"/>
    </row>
    <row r="977">
      <c r="A977" s="1240"/>
      <c r="B977" s="1241"/>
      <c r="C977" s="1230"/>
      <c r="D977" s="1230"/>
      <c r="E977" s="1230"/>
      <c r="F977" s="1230"/>
      <c r="G977" s="1230"/>
      <c r="H977" s="1230"/>
      <c r="I977" s="1230"/>
      <c r="J977" s="1230"/>
      <c r="K977" s="1230"/>
      <c r="L977" s="1230"/>
      <c r="M977" s="1230"/>
      <c r="N977" s="1230"/>
      <c r="O977" s="1230"/>
      <c r="P977" s="1230"/>
      <c r="Q977" s="1230"/>
      <c r="R977" s="1230"/>
      <c r="S977" s="1230"/>
      <c r="T977" s="1230"/>
      <c r="U977" s="1230"/>
      <c r="V977" s="1230"/>
      <c r="W977" s="1230"/>
      <c r="X977" s="1230"/>
      <c r="Y977" s="1230"/>
      <c r="Z977" s="1230"/>
      <c r="AA977" s="1230"/>
      <c r="AB977" s="1230"/>
      <c r="AC977" s="1230"/>
      <c r="AD977" s="1230"/>
      <c r="AE977" s="1230"/>
      <c r="AF977" s="1230"/>
      <c r="AG977" s="1230"/>
      <c r="AH977" s="1230"/>
      <c r="AI977" s="1230"/>
    </row>
    <row r="978">
      <c r="A978" s="1240"/>
      <c r="B978" s="1241"/>
      <c r="C978" s="1230"/>
      <c r="D978" s="1230"/>
      <c r="E978" s="1230"/>
      <c r="F978" s="1230"/>
      <c r="G978" s="1230"/>
      <c r="H978" s="1230"/>
      <c r="I978" s="1230"/>
      <c r="J978" s="1230"/>
      <c r="K978" s="1230"/>
      <c r="L978" s="1230"/>
      <c r="M978" s="1230"/>
      <c r="N978" s="1230"/>
      <c r="O978" s="1230"/>
      <c r="P978" s="1230"/>
      <c r="Q978" s="1230"/>
      <c r="R978" s="1230"/>
      <c r="S978" s="1230"/>
      <c r="T978" s="1230"/>
      <c r="U978" s="1230"/>
      <c r="V978" s="1230"/>
      <c r="W978" s="1230"/>
      <c r="X978" s="1230"/>
      <c r="Y978" s="1230"/>
      <c r="Z978" s="1230"/>
      <c r="AA978" s="1230"/>
      <c r="AB978" s="1230"/>
      <c r="AC978" s="1230"/>
      <c r="AD978" s="1230"/>
      <c r="AE978" s="1230"/>
      <c r="AF978" s="1230"/>
      <c r="AG978" s="1230"/>
      <c r="AH978" s="1230"/>
      <c r="AI978" s="1230"/>
    </row>
    <row r="979">
      <c r="A979" s="1240"/>
      <c r="B979" s="1241"/>
      <c r="C979" s="1230"/>
      <c r="D979" s="1230"/>
      <c r="E979" s="1230"/>
      <c r="F979" s="1230"/>
      <c r="G979" s="1230"/>
      <c r="H979" s="1230"/>
      <c r="I979" s="1230"/>
      <c r="J979" s="1230"/>
      <c r="K979" s="1230"/>
      <c r="L979" s="1230"/>
      <c r="M979" s="1230"/>
      <c r="N979" s="1230"/>
      <c r="O979" s="1230"/>
      <c r="P979" s="1230"/>
      <c r="Q979" s="1230"/>
      <c r="R979" s="1230"/>
      <c r="S979" s="1230"/>
      <c r="T979" s="1230"/>
      <c r="U979" s="1230"/>
      <c r="V979" s="1230"/>
      <c r="W979" s="1230"/>
      <c r="X979" s="1230"/>
      <c r="Y979" s="1230"/>
      <c r="Z979" s="1230"/>
      <c r="AA979" s="1230"/>
      <c r="AB979" s="1230"/>
      <c r="AC979" s="1230"/>
      <c r="AD979" s="1230"/>
      <c r="AE979" s="1230"/>
      <c r="AF979" s="1230"/>
      <c r="AG979" s="1230"/>
      <c r="AH979" s="1230"/>
      <c r="AI979" s="1230"/>
    </row>
    <row r="980">
      <c r="A980" s="1240"/>
      <c r="B980" s="1241"/>
      <c r="C980" s="1230"/>
      <c r="D980" s="1230"/>
      <c r="E980" s="1230"/>
      <c r="F980" s="1230"/>
      <c r="G980" s="1230"/>
      <c r="H980" s="1230"/>
      <c r="I980" s="1230"/>
      <c r="J980" s="1230"/>
      <c r="K980" s="1230"/>
      <c r="L980" s="1230"/>
      <c r="M980" s="1230"/>
      <c r="N980" s="1230"/>
      <c r="O980" s="1230"/>
      <c r="P980" s="1230"/>
      <c r="Q980" s="1230"/>
      <c r="R980" s="1230"/>
      <c r="S980" s="1230"/>
      <c r="T980" s="1230"/>
      <c r="U980" s="1230"/>
      <c r="V980" s="1230"/>
      <c r="W980" s="1230"/>
      <c r="X980" s="1230"/>
      <c r="Y980" s="1230"/>
      <c r="Z980" s="1230"/>
      <c r="AA980" s="1230"/>
      <c r="AB980" s="1230"/>
      <c r="AC980" s="1230"/>
      <c r="AD980" s="1230"/>
      <c r="AE980" s="1230"/>
      <c r="AF980" s="1230"/>
      <c r="AG980" s="1230"/>
      <c r="AH980" s="1230"/>
      <c r="AI980" s="1230"/>
    </row>
    <row r="981">
      <c r="A981" s="1240"/>
      <c r="B981" s="1241"/>
      <c r="C981" s="1230"/>
      <c r="D981" s="1230"/>
      <c r="E981" s="1230"/>
      <c r="F981" s="1230"/>
      <c r="G981" s="1230"/>
      <c r="H981" s="1230"/>
      <c r="I981" s="1230"/>
      <c r="J981" s="1230"/>
      <c r="K981" s="1230"/>
      <c r="L981" s="1230"/>
      <c r="M981" s="1230"/>
      <c r="N981" s="1230"/>
      <c r="O981" s="1230"/>
      <c r="P981" s="1230"/>
      <c r="Q981" s="1230"/>
      <c r="R981" s="1230"/>
      <c r="S981" s="1230"/>
      <c r="T981" s="1230"/>
      <c r="U981" s="1230"/>
      <c r="V981" s="1230"/>
      <c r="W981" s="1230"/>
      <c r="X981" s="1230"/>
      <c r="Y981" s="1230"/>
      <c r="Z981" s="1230"/>
      <c r="AA981" s="1230"/>
      <c r="AB981" s="1230"/>
      <c r="AC981" s="1230"/>
      <c r="AD981" s="1230"/>
      <c r="AE981" s="1230"/>
      <c r="AF981" s="1230"/>
      <c r="AG981" s="1230"/>
      <c r="AH981" s="1230"/>
      <c r="AI981" s="1230"/>
    </row>
    <row r="982">
      <c r="A982" s="1240"/>
      <c r="B982" s="1241"/>
      <c r="C982" s="1230"/>
      <c r="D982" s="1230"/>
      <c r="E982" s="1230"/>
      <c r="F982" s="1230"/>
      <c r="G982" s="1230"/>
      <c r="H982" s="1230"/>
      <c r="I982" s="1230"/>
      <c r="J982" s="1230"/>
      <c r="K982" s="1230"/>
      <c r="L982" s="1230"/>
      <c r="M982" s="1230"/>
      <c r="N982" s="1230"/>
      <c r="O982" s="1230"/>
      <c r="P982" s="1230"/>
      <c r="Q982" s="1230"/>
      <c r="R982" s="1230"/>
      <c r="S982" s="1230"/>
      <c r="T982" s="1230"/>
      <c r="U982" s="1230"/>
      <c r="V982" s="1230"/>
      <c r="W982" s="1230"/>
      <c r="X982" s="1230"/>
      <c r="Y982" s="1230"/>
      <c r="Z982" s="1230"/>
      <c r="AA982" s="1230"/>
      <c r="AB982" s="1230"/>
      <c r="AC982" s="1230"/>
      <c r="AD982" s="1230"/>
      <c r="AE982" s="1230"/>
      <c r="AF982" s="1230"/>
      <c r="AG982" s="1230"/>
      <c r="AH982" s="1230"/>
      <c r="AI982" s="1230"/>
    </row>
    <row r="983">
      <c r="A983" s="1240"/>
      <c r="B983" s="1241"/>
      <c r="C983" s="1230"/>
      <c r="D983" s="1230"/>
      <c r="E983" s="1230"/>
      <c r="F983" s="1230"/>
      <c r="G983" s="1230"/>
      <c r="H983" s="1230"/>
      <c r="I983" s="1230"/>
      <c r="J983" s="1230"/>
      <c r="K983" s="1230"/>
      <c r="L983" s="1230"/>
      <c r="M983" s="1230"/>
      <c r="N983" s="1230"/>
      <c r="O983" s="1230"/>
      <c r="P983" s="1230"/>
      <c r="Q983" s="1230"/>
      <c r="R983" s="1230"/>
      <c r="S983" s="1230"/>
      <c r="T983" s="1230"/>
      <c r="U983" s="1230"/>
      <c r="V983" s="1230"/>
      <c r="W983" s="1230"/>
      <c r="X983" s="1230"/>
      <c r="Y983" s="1230"/>
      <c r="Z983" s="1230"/>
      <c r="AA983" s="1230"/>
      <c r="AB983" s="1230"/>
      <c r="AC983" s="1230"/>
      <c r="AD983" s="1230"/>
      <c r="AE983" s="1230"/>
      <c r="AF983" s="1230"/>
      <c r="AG983" s="1230"/>
      <c r="AH983" s="1230"/>
      <c r="AI983" s="1230"/>
    </row>
    <row r="984">
      <c r="A984" s="1240"/>
      <c r="B984" s="1241"/>
      <c r="C984" s="1230"/>
      <c r="D984" s="1230"/>
      <c r="E984" s="1230"/>
      <c r="F984" s="1230"/>
      <c r="G984" s="1230"/>
      <c r="H984" s="1230"/>
      <c r="I984" s="1230"/>
      <c r="J984" s="1230"/>
      <c r="K984" s="1230"/>
      <c r="L984" s="1230"/>
      <c r="M984" s="1230"/>
      <c r="N984" s="1230"/>
      <c r="O984" s="1230"/>
      <c r="P984" s="1230"/>
      <c r="Q984" s="1230"/>
      <c r="R984" s="1230"/>
      <c r="S984" s="1230"/>
      <c r="T984" s="1230"/>
      <c r="U984" s="1230"/>
      <c r="V984" s="1230"/>
      <c r="W984" s="1230"/>
      <c r="X984" s="1230"/>
      <c r="Y984" s="1230"/>
      <c r="Z984" s="1230"/>
      <c r="AA984" s="1230"/>
      <c r="AB984" s="1230"/>
      <c r="AC984" s="1230"/>
      <c r="AD984" s="1230"/>
      <c r="AE984" s="1230"/>
      <c r="AF984" s="1230"/>
      <c r="AG984" s="1230"/>
      <c r="AH984" s="1230"/>
      <c r="AI984" s="1230"/>
    </row>
    <row r="985">
      <c r="A985" s="1240"/>
      <c r="B985" s="1241"/>
      <c r="C985" s="1230"/>
      <c r="D985" s="1230"/>
      <c r="E985" s="1230"/>
      <c r="F985" s="1230"/>
      <c r="G985" s="1230"/>
      <c r="H985" s="1230"/>
      <c r="I985" s="1230"/>
      <c r="J985" s="1230"/>
      <c r="K985" s="1230"/>
      <c r="L985" s="1230"/>
      <c r="M985" s="1230"/>
      <c r="N985" s="1230"/>
      <c r="O985" s="1230"/>
      <c r="P985" s="1230"/>
      <c r="Q985" s="1230"/>
      <c r="R985" s="1230"/>
      <c r="S985" s="1230"/>
      <c r="T985" s="1230"/>
      <c r="U985" s="1230"/>
      <c r="V985" s="1230"/>
      <c r="W985" s="1230"/>
      <c r="X985" s="1230"/>
      <c r="Y985" s="1230"/>
      <c r="Z985" s="1230"/>
      <c r="AA985" s="1230"/>
      <c r="AB985" s="1230"/>
      <c r="AC985" s="1230"/>
      <c r="AD985" s="1230"/>
      <c r="AE985" s="1230"/>
      <c r="AF985" s="1230"/>
      <c r="AG985" s="1230"/>
      <c r="AH985" s="1230"/>
      <c r="AI985" s="1230"/>
    </row>
    <row r="986">
      <c r="A986" s="1240"/>
      <c r="B986" s="1241"/>
      <c r="C986" s="1230"/>
      <c r="D986" s="1230"/>
      <c r="E986" s="1230"/>
      <c r="F986" s="1230"/>
      <c r="G986" s="1230"/>
      <c r="H986" s="1230"/>
      <c r="I986" s="1230"/>
      <c r="J986" s="1230"/>
      <c r="K986" s="1230"/>
      <c r="L986" s="1230"/>
      <c r="M986" s="1230"/>
      <c r="N986" s="1230"/>
      <c r="O986" s="1230"/>
      <c r="P986" s="1230"/>
      <c r="Q986" s="1230"/>
      <c r="R986" s="1230"/>
      <c r="S986" s="1230"/>
      <c r="T986" s="1230"/>
      <c r="U986" s="1230"/>
      <c r="V986" s="1230"/>
      <c r="W986" s="1230"/>
      <c r="X986" s="1230"/>
      <c r="Y986" s="1230"/>
      <c r="Z986" s="1230"/>
      <c r="AA986" s="1230"/>
      <c r="AB986" s="1230"/>
      <c r="AC986" s="1230"/>
      <c r="AD986" s="1230"/>
      <c r="AE986" s="1230"/>
      <c r="AF986" s="1230"/>
      <c r="AG986" s="1230"/>
      <c r="AH986" s="1230"/>
      <c r="AI986" s="1230"/>
    </row>
    <row r="987">
      <c r="A987" s="1240"/>
      <c r="B987" s="1241"/>
      <c r="C987" s="1230"/>
      <c r="D987" s="1230"/>
      <c r="E987" s="1230"/>
      <c r="F987" s="1230"/>
      <c r="G987" s="1230"/>
      <c r="H987" s="1230"/>
      <c r="I987" s="1230"/>
      <c r="J987" s="1230"/>
      <c r="K987" s="1230"/>
      <c r="L987" s="1230"/>
      <c r="M987" s="1230"/>
      <c r="N987" s="1230"/>
      <c r="O987" s="1230"/>
      <c r="P987" s="1230"/>
      <c r="Q987" s="1230"/>
      <c r="R987" s="1230"/>
      <c r="S987" s="1230"/>
      <c r="T987" s="1230"/>
      <c r="U987" s="1230"/>
      <c r="V987" s="1230"/>
      <c r="W987" s="1230"/>
      <c r="X987" s="1230"/>
      <c r="Y987" s="1230"/>
      <c r="Z987" s="1230"/>
      <c r="AA987" s="1230"/>
      <c r="AB987" s="1230"/>
      <c r="AC987" s="1230"/>
      <c r="AD987" s="1230"/>
      <c r="AE987" s="1230"/>
      <c r="AF987" s="1230"/>
      <c r="AG987" s="1230"/>
      <c r="AH987" s="1230"/>
      <c r="AI987" s="1230"/>
    </row>
    <row r="988">
      <c r="A988" s="1240"/>
      <c r="B988" s="1241"/>
      <c r="C988" s="1230"/>
      <c r="D988" s="1230"/>
      <c r="E988" s="1230"/>
      <c r="F988" s="1230"/>
      <c r="G988" s="1230"/>
      <c r="H988" s="1230"/>
      <c r="I988" s="1230"/>
      <c r="J988" s="1230"/>
      <c r="K988" s="1230"/>
      <c r="L988" s="1230"/>
      <c r="M988" s="1230"/>
      <c r="N988" s="1230"/>
      <c r="O988" s="1230"/>
      <c r="P988" s="1230"/>
      <c r="Q988" s="1230"/>
      <c r="R988" s="1230"/>
      <c r="S988" s="1230"/>
      <c r="T988" s="1230"/>
      <c r="U988" s="1230"/>
      <c r="V988" s="1230"/>
      <c r="W988" s="1230"/>
      <c r="X988" s="1230"/>
      <c r="Y988" s="1230"/>
      <c r="Z988" s="1230"/>
      <c r="AA988" s="1230"/>
      <c r="AB988" s="1230"/>
      <c r="AC988" s="1230"/>
      <c r="AD988" s="1230"/>
      <c r="AE988" s="1230"/>
      <c r="AF988" s="1230"/>
      <c r="AG988" s="1230"/>
      <c r="AH988" s="1230"/>
      <c r="AI988" s="1230"/>
    </row>
    <row r="989">
      <c r="A989" s="1240"/>
      <c r="B989" s="1241"/>
      <c r="C989" s="1230"/>
      <c r="D989" s="1230"/>
      <c r="E989" s="1230"/>
      <c r="F989" s="1230"/>
      <c r="G989" s="1230"/>
      <c r="H989" s="1230"/>
      <c r="I989" s="1230"/>
      <c r="J989" s="1230"/>
      <c r="K989" s="1230"/>
      <c r="L989" s="1230"/>
      <c r="M989" s="1230"/>
      <c r="N989" s="1230"/>
      <c r="O989" s="1230"/>
      <c r="P989" s="1230"/>
      <c r="Q989" s="1230"/>
      <c r="R989" s="1230"/>
      <c r="S989" s="1230"/>
      <c r="T989" s="1230"/>
      <c r="U989" s="1230"/>
      <c r="V989" s="1230"/>
      <c r="W989" s="1230"/>
      <c r="X989" s="1230"/>
      <c r="Y989" s="1230"/>
      <c r="Z989" s="1230"/>
      <c r="AA989" s="1230"/>
      <c r="AB989" s="1230"/>
      <c r="AC989" s="1230"/>
      <c r="AD989" s="1230"/>
      <c r="AE989" s="1230"/>
      <c r="AF989" s="1230"/>
      <c r="AG989" s="1230"/>
      <c r="AH989" s="1230"/>
      <c r="AI989" s="1230"/>
    </row>
    <row r="990">
      <c r="A990" s="1240"/>
      <c r="B990" s="1241"/>
      <c r="C990" s="1230"/>
      <c r="D990" s="1230"/>
      <c r="E990" s="1230"/>
      <c r="F990" s="1230"/>
      <c r="G990" s="1230"/>
      <c r="H990" s="1230"/>
      <c r="I990" s="1230"/>
      <c r="J990" s="1230"/>
      <c r="K990" s="1230"/>
      <c r="L990" s="1230"/>
      <c r="M990" s="1230"/>
      <c r="N990" s="1230"/>
      <c r="O990" s="1230"/>
      <c r="P990" s="1230"/>
      <c r="Q990" s="1230"/>
      <c r="R990" s="1230"/>
      <c r="S990" s="1230"/>
      <c r="T990" s="1230"/>
      <c r="U990" s="1230"/>
      <c r="V990" s="1230"/>
      <c r="W990" s="1230"/>
      <c r="X990" s="1230"/>
      <c r="Y990" s="1230"/>
      <c r="Z990" s="1230"/>
      <c r="AA990" s="1230"/>
      <c r="AB990" s="1230"/>
      <c r="AC990" s="1230"/>
      <c r="AD990" s="1230"/>
      <c r="AE990" s="1230"/>
      <c r="AF990" s="1230"/>
      <c r="AG990" s="1230"/>
      <c r="AH990" s="1230"/>
      <c r="AI990" s="1230"/>
    </row>
    <row r="991">
      <c r="A991" s="1240"/>
      <c r="B991" s="1241"/>
      <c r="C991" s="1230"/>
      <c r="D991" s="1230"/>
      <c r="E991" s="1230"/>
      <c r="F991" s="1230"/>
      <c r="G991" s="1230"/>
      <c r="H991" s="1230"/>
      <c r="I991" s="1230"/>
      <c r="J991" s="1230"/>
      <c r="K991" s="1230"/>
      <c r="L991" s="1230"/>
      <c r="M991" s="1230"/>
      <c r="N991" s="1230"/>
      <c r="O991" s="1230"/>
      <c r="P991" s="1230"/>
      <c r="Q991" s="1230"/>
      <c r="R991" s="1230"/>
      <c r="S991" s="1230"/>
      <c r="T991" s="1230"/>
      <c r="U991" s="1230"/>
      <c r="V991" s="1230"/>
      <c r="W991" s="1230"/>
      <c r="X991" s="1230"/>
      <c r="Y991" s="1230"/>
      <c r="Z991" s="1230"/>
      <c r="AA991" s="1230"/>
      <c r="AB991" s="1230"/>
      <c r="AC991" s="1230"/>
      <c r="AD991" s="1230"/>
      <c r="AE991" s="1230"/>
      <c r="AF991" s="1230"/>
      <c r="AG991" s="1230"/>
      <c r="AH991" s="1230"/>
      <c r="AI991" s="1230"/>
    </row>
    <row r="992">
      <c r="A992" s="1240"/>
      <c r="B992" s="1241"/>
      <c r="C992" s="1230"/>
      <c r="D992" s="1230"/>
      <c r="E992" s="1230"/>
      <c r="F992" s="1230"/>
      <c r="G992" s="1230"/>
      <c r="H992" s="1230"/>
      <c r="I992" s="1230"/>
      <c r="J992" s="1230"/>
      <c r="K992" s="1230"/>
      <c r="L992" s="1230"/>
      <c r="M992" s="1230"/>
      <c r="N992" s="1230"/>
      <c r="O992" s="1230"/>
      <c r="P992" s="1230"/>
      <c r="Q992" s="1230"/>
      <c r="R992" s="1230"/>
      <c r="S992" s="1230"/>
      <c r="T992" s="1230"/>
      <c r="U992" s="1230"/>
      <c r="V992" s="1230"/>
      <c r="W992" s="1230"/>
      <c r="X992" s="1230"/>
      <c r="Y992" s="1230"/>
      <c r="Z992" s="1230"/>
      <c r="AA992" s="1230"/>
      <c r="AB992" s="1230"/>
      <c r="AC992" s="1230"/>
      <c r="AD992" s="1230"/>
      <c r="AE992" s="1230"/>
      <c r="AF992" s="1230"/>
      <c r="AG992" s="1230"/>
      <c r="AH992" s="1230"/>
      <c r="AI992" s="1230"/>
    </row>
    <row r="993">
      <c r="A993" s="1240"/>
      <c r="B993" s="1241"/>
      <c r="C993" s="1230"/>
      <c r="D993" s="1230"/>
      <c r="E993" s="1230"/>
      <c r="F993" s="1230"/>
      <c r="G993" s="1230"/>
      <c r="H993" s="1230"/>
      <c r="I993" s="1230"/>
      <c r="J993" s="1230"/>
      <c r="K993" s="1230"/>
      <c r="L993" s="1230"/>
      <c r="M993" s="1230"/>
      <c r="N993" s="1230"/>
      <c r="O993" s="1230"/>
      <c r="P993" s="1230"/>
      <c r="Q993" s="1230"/>
      <c r="R993" s="1230"/>
      <c r="S993" s="1230"/>
      <c r="T993" s="1230"/>
      <c r="U993" s="1230"/>
      <c r="V993" s="1230"/>
      <c r="W993" s="1230"/>
      <c r="X993" s="1230"/>
      <c r="Y993" s="1230"/>
      <c r="Z993" s="1230"/>
      <c r="AA993" s="1230"/>
      <c r="AB993" s="1230"/>
      <c r="AC993" s="1230"/>
      <c r="AD993" s="1230"/>
      <c r="AE993" s="1230"/>
      <c r="AF993" s="1230"/>
      <c r="AG993" s="1230"/>
      <c r="AH993" s="1230"/>
      <c r="AI993" s="1230"/>
    </row>
    <row r="994">
      <c r="A994" s="1240"/>
      <c r="B994" s="1241"/>
      <c r="C994" s="1230"/>
      <c r="D994" s="1230"/>
      <c r="E994" s="1230"/>
      <c r="F994" s="1230"/>
      <c r="G994" s="1230"/>
      <c r="H994" s="1230"/>
      <c r="I994" s="1230"/>
      <c r="J994" s="1230"/>
      <c r="K994" s="1230"/>
      <c r="L994" s="1230"/>
      <c r="M994" s="1230"/>
      <c r="N994" s="1230"/>
      <c r="O994" s="1230"/>
      <c r="P994" s="1230"/>
      <c r="Q994" s="1230"/>
      <c r="R994" s="1230"/>
      <c r="S994" s="1230"/>
      <c r="T994" s="1230"/>
      <c r="U994" s="1230"/>
      <c r="V994" s="1230"/>
      <c r="W994" s="1230"/>
      <c r="X994" s="1230"/>
      <c r="Y994" s="1230"/>
      <c r="Z994" s="1230"/>
      <c r="AA994" s="1230"/>
      <c r="AB994" s="1230"/>
      <c r="AC994" s="1230"/>
      <c r="AD994" s="1230"/>
      <c r="AE994" s="1230"/>
      <c r="AF994" s="1230"/>
      <c r="AG994" s="1230"/>
      <c r="AH994" s="1230"/>
      <c r="AI994" s="1230"/>
    </row>
    <row r="995">
      <c r="A995" s="1240"/>
      <c r="B995" s="1241"/>
      <c r="C995" s="1230"/>
      <c r="D995" s="1230"/>
      <c r="E995" s="1230"/>
      <c r="F995" s="1230"/>
      <c r="G995" s="1230"/>
      <c r="H995" s="1230"/>
      <c r="I995" s="1230"/>
      <c r="J995" s="1230"/>
      <c r="K995" s="1230"/>
      <c r="L995" s="1230"/>
      <c r="M995" s="1230"/>
      <c r="N995" s="1230"/>
      <c r="O995" s="1230"/>
      <c r="P995" s="1230"/>
      <c r="Q995" s="1230"/>
      <c r="R995" s="1230"/>
      <c r="S995" s="1230"/>
      <c r="T995" s="1230"/>
      <c r="U995" s="1230"/>
      <c r="V995" s="1230"/>
      <c r="W995" s="1230"/>
      <c r="X995" s="1230"/>
      <c r="Y995" s="1230"/>
      <c r="Z995" s="1230"/>
      <c r="AA995" s="1230"/>
      <c r="AB995" s="1230"/>
      <c r="AC995" s="1230"/>
      <c r="AD995" s="1230"/>
      <c r="AE995" s="1230"/>
      <c r="AF995" s="1230"/>
      <c r="AG995" s="1230"/>
      <c r="AH995" s="1230"/>
      <c r="AI995" s="1230"/>
    </row>
    <row r="996">
      <c r="A996" s="1240"/>
      <c r="B996" s="1241"/>
      <c r="C996" s="1230"/>
      <c r="D996" s="1230"/>
      <c r="E996" s="1230"/>
      <c r="F996" s="1230"/>
      <c r="G996" s="1230"/>
      <c r="H996" s="1230"/>
      <c r="I996" s="1230"/>
      <c r="J996" s="1230"/>
      <c r="K996" s="1230"/>
      <c r="L996" s="1230"/>
      <c r="M996" s="1230"/>
      <c r="N996" s="1230"/>
      <c r="O996" s="1230"/>
      <c r="P996" s="1230"/>
      <c r="Q996" s="1230"/>
      <c r="R996" s="1230"/>
      <c r="S996" s="1230"/>
      <c r="T996" s="1230"/>
      <c r="U996" s="1230"/>
      <c r="V996" s="1230"/>
      <c r="W996" s="1230"/>
      <c r="X996" s="1230"/>
      <c r="Y996" s="1230"/>
      <c r="Z996" s="1230"/>
      <c r="AA996" s="1230"/>
      <c r="AB996" s="1230"/>
      <c r="AC996" s="1230"/>
      <c r="AD996" s="1230"/>
      <c r="AE996" s="1230"/>
      <c r="AF996" s="1230"/>
      <c r="AG996" s="1230"/>
      <c r="AH996" s="1230"/>
      <c r="AI996" s="1230"/>
    </row>
    <row r="997">
      <c r="A997" s="1240"/>
      <c r="B997" s="1241"/>
      <c r="C997" s="1230"/>
      <c r="D997" s="1230"/>
      <c r="E997" s="1230"/>
      <c r="F997" s="1230"/>
      <c r="G997" s="1230"/>
      <c r="H997" s="1230"/>
      <c r="I997" s="1230"/>
      <c r="J997" s="1230"/>
      <c r="K997" s="1230"/>
      <c r="L997" s="1230"/>
      <c r="M997" s="1230"/>
      <c r="N997" s="1230"/>
      <c r="O997" s="1230"/>
      <c r="P997" s="1230"/>
      <c r="Q997" s="1230"/>
      <c r="R997" s="1230"/>
      <c r="S997" s="1230"/>
      <c r="T997" s="1230"/>
      <c r="U997" s="1230"/>
      <c r="V997" s="1230"/>
      <c r="W997" s="1230"/>
      <c r="X997" s="1230"/>
      <c r="Y997" s="1230"/>
      <c r="Z997" s="1230"/>
      <c r="AA997" s="1230"/>
      <c r="AB997" s="1230"/>
      <c r="AC997" s="1230"/>
      <c r="AD997" s="1230"/>
      <c r="AE997" s="1230"/>
      <c r="AF997" s="1230"/>
      <c r="AG997" s="1230"/>
      <c r="AH997" s="1230"/>
      <c r="AI997" s="1230"/>
    </row>
    <row r="998">
      <c r="A998" s="1240"/>
      <c r="B998" s="1241"/>
      <c r="C998" s="1230"/>
      <c r="D998" s="1230"/>
      <c r="E998" s="1230"/>
      <c r="F998" s="1230"/>
      <c r="G998" s="1230"/>
      <c r="H998" s="1230"/>
      <c r="I998" s="1230"/>
      <c r="J998" s="1230"/>
      <c r="K998" s="1230"/>
      <c r="L998" s="1230"/>
      <c r="M998" s="1230"/>
      <c r="N998" s="1230"/>
      <c r="O998" s="1230"/>
      <c r="P998" s="1230"/>
      <c r="Q998" s="1230"/>
      <c r="R998" s="1230"/>
      <c r="S998" s="1230"/>
      <c r="T998" s="1230"/>
      <c r="U998" s="1230"/>
      <c r="V998" s="1230"/>
      <c r="W998" s="1230"/>
      <c r="X998" s="1230"/>
      <c r="Y998" s="1230"/>
      <c r="Z998" s="1230"/>
      <c r="AA998" s="1230"/>
      <c r="AB998" s="1230"/>
      <c r="AC998" s="1230"/>
      <c r="AD998" s="1230"/>
      <c r="AE998" s="1230"/>
      <c r="AF998" s="1230"/>
      <c r="AG998" s="1230"/>
      <c r="AH998" s="1230"/>
      <c r="AI998" s="1230"/>
    </row>
    <row r="999">
      <c r="A999" s="1240"/>
      <c r="B999" s="1241"/>
      <c r="C999" s="1230"/>
      <c r="D999" s="1230"/>
      <c r="E999" s="1230"/>
      <c r="F999" s="1230"/>
      <c r="G999" s="1230"/>
      <c r="H999" s="1230"/>
      <c r="I999" s="1230"/>
      <c r="J999" s="1230"/>
      <c r="K999" s="1230"/>
      <c r="L999" s="1230"/>
      <c r="M999" s="1230"/>
      <c r="N999" s="1230"/>
      <c r="O999" s="1230"/>
      <c r="P999" s="1230"/>
      <c r="Q999" s="1230"/>
      <c r="R999" s="1230"/>
      <c r="S999" s="1230"/>
      <c r="T999" s="1230"/>
      <c r="U999" s="1230"/>
      <c r="V999" s="1230"/>
      <c r="W999" s="1230"/>
      <c r="X999" s="1230"/>
      <c r="Y999" s="1230"/>
      <c r="Z999" s="1230"/>
      <c r="AA999" s="1230"/>
      <c r="AB999" s="1230"/>
      <c r="AC999" s="1230"/>
      <c r="AD999" s="1230"/>
      <c r="AE999" s="1230"/>
      <c r="AF999" s="1230"/>
      <c r="AG999" s="1230"/>
      <c r="AH999" s="1230"/>
      <c r="AI999" s="1230"/>
    </row>
    <row r="1000">
      <c r="A1000" s="1240"/>
      <c r="B1000" s="1241"/>
      <c r="C1000" s="1230"/>
      <c r="D1000" s="1230"/>
      <c r="E1000" s="1230"/>
      <c r="F1000" s="1230"/>
      <c r="G1000" s="1230"/>
      <c r="H1000" s="1230"/>
      <c r="I1000" s="1230"/>
      <c r="J1000" s="1230"/>
      <c r="K1000" s="1230"/>
      <c r="L1000" s="1230"/>
      <c r="M1000" s="1230"/>
      <c r="N1000" s="1230"/>
      <c r="O1000" s="1230"/>
      <c r="P1000" s="1230"/>
      <c r="Q1000" s="1230"/>
      <c r="R1000" s="1230"/>
      <c r="S1000" s="1230"/>
      <c r="T1000" s="1230"/>
      <c r="U1000" s="1230"/>
      <c r="V1000" s="1230"/>
      <c r="W1000" s="1230"/>
      <c r="X1000" s="1230"/>
      <c r="Y1000" s="1230"/>
      <c r="Z1000" s="1230"/>
      <c r="AA1000" s="1230"/>
      <c r="AB1000" s="1230"/>
      <c r="AC1000" s="1230"/>
      <c r="AD1000" s="1230"/>
      <c r="AE1000" s="1230"/>
      <c r="AF1000" s="1230"/>
      <c r="AG1000" s="1230"/>
      <c r="AH1000" s="1230"/>
      <c r="AI1000" s="1230"/>
    </row>
    <row r="1001">
      <c r="A1001" s="1240"/>
      <c r="B1001" s="1241"/>
      <c r="C1001" s="1230"/>
      <c r="D1001" s="1230"/>
      <c r="E1001" s="1230"/>
      <c r="F1001" s="1230"/>
      <c r="G1001" s="1230"/>
      <c r="H1001" s="1230"/>
      <c r="I1001" s="1230"/>
      <c r="J1001" s="1230"/>
      <c r="K1001" s="1230"/>
      <c r="L1001" s="1230"/>
      <c r="M1001" s="1230"/>
      <c r="N1001" s="1230"/>
      <c r="O1001" s="1230"/>
      <c r="P1001" s="1230"/>
      <c r="Q1001" s="1230"/>
      <c r="R1001" s="1230"/>
      <c r="S1001" s="1230"/>
      <c r="T1001" s="1230"/>
      <c r="U1001" s="1230"/>
      <c r="V1001" s="1230"/>
      <c r="W1001" s="1230"/>
      <c r="X1001" s="1230"/>
      <c r="Y1001" s="1230"/>
      <c r="Z1001" s="1230"/>
      <c r="AA1001" s="1230"/>
      <c r="AB1001" s="1230"/>
      <c r="AC1001" s="1230"/>
      <c r="AD1001" s="1230"/>
      <c r="AE1001" s="1230"/>
      <c r="AF1001" s="1230"/>
      <c r="AG1001" s="1230"/>
      <c r="AH1001" s="1230"/>
      <c r="AI1001" s="1230"/>
    </row>
    <row r="1002">
      <c r="A1002" s="1240"/>
      <c r="B1002" s="1241"/>
      <c r="C1002" s="1230"/>
      <c r="D1002" s="1230"/>
      <c r="E1002" s="1230"/>
      <c r="F1002" s="1230"/>
      <c r="G1002" s="1230"/>
      <c r="H1002" s="1230"/>
      <c r="I1002" s="1230"/>
      <c r="J1002" s="1230"/>
      <c r="K1002" s="1230"/>
      <c r="L1002" s="1230"/>
      <c r="M1002" s="1230"/>
      <c r="N1002" s="1230"/>
      <c r="O1002" s="1230"/>
      <c r="P1002" s="1230"/>
      <c r="Q1002" s="1230"/>
      <c r="R1002" s="1230"/>
      <c r="S1002" s="1230"/>
      <c r="T1002" s="1230"/>
      <c r="U1002" s="1230"/>
      <c r="V1002" s="1230"/>
      <c r="W1002" s="1230"/>
      <c r="X1002" s="1230"/>
      <c r="Y1002" s="1230"/>
      <c r="Z1002" s="1230"/>
      <c r="AA1002" s="1230"/>
      <c r="AB1002" s="1230"/>
      <c r="AC1002" s="1230"/>
      <c r="AD1002" s="1230"/>
      <c r="AE1002" s="1230"/>
      <c r="AF1002" s="1230"/>
      <c r="AG1002" s="1230"/>
      <c r="AH1002" s="1230"/>
      <c r="AI1002" s="1230"/>
    </row>
    <row r="1003">
      <c r="A1003" s="1240"/>
      <c r="B1003" s="1241"/>
      <c r="C1003" s="1230"/>
      <c r="D1003" s="1230"/>
      <c r="E1003" s="1230"/>
      <c r="F1003" s="1230"/>
      <c r="G1003" s="1230"/>
      <c r="H1003" s="1230"/>
      <c r="I1003" s="1230"/>
      <c r="J1003" s="1230"/>
      <c r="K1003" s="1230"/>
      <c r="L1003" s="1230"/>
      <c r="M1003" s="1230"/>
      <c r="N1003" s="1230"/>
      <c r="O1003" s="1230"/>
      <c r="P1003" s="1230"/>
      <c r="Q1003" s="1230"/>
      <c r="R1003" s="1230"/>
      <c r="S1003" s="1230"/>
      <c r="T1003" s="1230"/>
      <c r="U1003" s="1230"/>
      <c r="V1003" s="1230"/>
      <c r="W1003" s="1230"/>
      <c r="X1003" s="1230"/>
      <c r="Y1003" s="1230"/>
      <c r="Z1003" s="1230"/>
      <c r="AA1003" s="1230"/>
      <c r="AB1003" s="1230"/>
      <c r="AC1003" s="1230"/>
      <c r="AD1003" s="1230"/>
      <c r="AE1003" s="1230"/>
      <c r="AF1003" s="1230"/>
      <c r="AG1003" s="1230"/>
      <c r="AH1003" s="1230"/>
      <c r="AI1003" s="123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5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5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5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5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5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5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5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5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6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52" t="s">
        <v>4012</v>
      </c>
      <c r="G1" s="75"/>
      <c r="H1" s="75"/>
      <c r="I1" s="606" t="s">
        <v>2119</v>
      </c>
      <c r="J1" s="1189">
        <v>45448.0</v>
      </c>
      <c r="K1" s="606" t="s">
        <v>2120</v>
      </c>
      <c r="L1" s="607">
        <v>45323.0</v>
      </c>
      <c r="M1" s="379"/>
    </row>
    <row r="2">
      <c r="B2" s="1253"/>
      <c r="C2" s="1253"/>
      <c r="D2" s="1253"/>
      <c r="E2" s="1253"/>
      <c r="F2" s="1253"/>
    </row>
    <row r="3">
      <c r="B3" s="785" t="s">
        <v>4013</v>
      </c>
      <c r="C3" s="1254" t="s">
        <v>3673</v>
      </c>
      <c r="D3" s="785" t="s">
        <v>4014</v>
      </c>
      <c r="E3" s="785" t="s">
        <v>4015</v>
      </c>
      <c r="F3" s="785" t="s">
        <v>3678</v>
      </c>
      <c r="G3" s="1255" t="s">
        <v>4016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81" t="s">
        <v>343</v>
      </c>
      <c r="B4" s="1256"/>
      <c r="C4" s="1257"/>
      <c r="D4" s="367"/>
      <c r="E4" s="367"/>
      <c r="F4" s="367"/>
      <c r="G4" s="125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81" t="s">
        <v>150</v>
      </c>
      <c r="B5" s="1079">
        <f t="shared" ref="B5:B6" si="1">sum(C5:F5)</f>
        <v>57</v>
      </c>
      <c r="C5" s="1080">
        <v>42.0</v>
      </c>
      <c r="D5" s="1073">
        <v>15.0</v>
      </c>
      <c r="E5" s="1259"/>
      <c r="F5" s="1073"/>
      <c r="G5" s="1260" t="s">
        <v>1496</v>
      </c>
      <c r="H5" s="1261"/>
      <c r="I5" s="1262"/>
      <c r="J5" s="1263"/>
      <c r="K5" s="1262"/>
      <c r="L5" s="1262"/>
      <c r="M5" s="1262"/>
      <c r="N5" s="1263"/>
      <c r="O5" s="1263"/>
      <c r="P5" s="1262"/>
      <c r="Q5" s="1262"/>
      <c r="R5" s="1262"/>
      <c r="S5" s="1262"/>
      <c r="T5" s="1263"/>
      <c r="U5" s="1263"/>
      <c r="V5" s="1263"/>
      <c r="W5" s="1262"/>
      <c r="X5" s="1262"/>
      <c r="Y5" s="1262"/>
      <c r="Z5" s="1264"/>
      <c r="AA5" s="1263"/>
      <c r="AB5" s="1265"/>
      <c r="AC5" s="1266"/>
      <c r="AD5" s="1267"/>
      <c r="AE5" s="1268"/>
      <c r="AF5" s="1267"/>
      <c r="AG5" s="1269"/>
      <c r="AH5" s="1267"/>
      <c r="AI5" s="1268"/>
      <c r="AJ5" s="1267"/>
      <c r="AK5" s="1268"/>
      <c r="AL5" s="1267"/>
      <c r="AM5" s="1268"/>
      <c r="AN5" s="1267"/>
      <c r="AO5" s="1268"/>
      <c r="AP5" s="1267"/>
      <c r="AQ5" s="1268"/>
      <c r="AR5" s="126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8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7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81" t="s">
        <v>1499</v>
      </c>
      <c r="B7" s="244"/>
      <c r="C7" s="1257"/>
      <c r="D7" s="367"/>
      <c r="E7" s="367"/>
      <c r="F7" s="367"/>
      <c r="G7" s="125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8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7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7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7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81" t="s">
        <v>1502</v>
      </c>
      <c r="B10" s="244"/>
      <c r="C10" s="1257"/>
      <c r="D10" s="367"/>
      <c r="E10" s="367"/>
      <c r="F10" s="367"/>
      <c r="G10" s="125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81" t="s">
        <v>1267</v>
      </c>
      <c r="B11" s="244"/>
      <c r="C11" s="1257"/>
      <c r="D11" s="367"/>
      <c r="E11" s="367"/>
      <c r="F11" s="367"/>
      <c r="G11" s="125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8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70" t="s">
        <v>1505</v>
      </c>
    </row>
    <row r="13">
      <c r="A13" s="108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7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81" t="s">
        <v>1507</v>
      </c>
      <c r="B14" s="244"/>
      <c r="C14" s="1257"/>
      <c r="D14" s="367"/>
      <c r="E14" s="367"/>
      <c r="F14" s="367"/>
      <c r="G14" s="125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81" t="s">
        <v>168</v>
      </c>
      <c r="B15" s="244"/>
      <c r="C15" s="1257"/>
      <c r="D15" s="367"/>
      <c r="E15" s="367"/>
      <c r="F15" s="367"/>
      <c r="G15" s="125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81" t="s">
        <v>1508</v>
      </c>
      <c r="B16" s="244"/>
      <c r="C16" s="1257"/>
      <c r="D16" s="367"/>
      <c r="E16" s="367"/>
      <c r="F16" s="367"/>
      <c r="G16" s="125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81" t="s">
        <v>1509</v>
      </c>
      <c r="B17" s="244"/>
      <c r="C17" s="1257"/>
      <c r="D17" s="367"/>
      <c r="E17" s="367"/>
      <c r="F17" s="367"/>
      <c r="G17" s="125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8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7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8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7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8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7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8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7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71" t="s">
        <v>224</v>
      </c>
      <c r="B22" s="244"/>
      <c r="C22" s="246"/>
      <c r="D22" s="244"/>
      <c r="E22" s="367"/>
      <c r="F22" s="244"/>
      <c r="G22" s="1258"/>
    </row>
    <row r="23">
      <c r="A23" s="108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7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8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7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8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7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81" t="s">
        <v>1519</v>
      </c>
      <c r="B26" s="244"/>
      <c r="C26" s="1257"/>
      <c r="D26" s="367"/>
      <c r="E26" s="367"/>
      <c r="F26" s="367"/>
      <c r="G26" s="125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8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7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81" t="s">
        <v>1439</v>
      </c>
      <c r="B28" s="244"/>
      <c r="C28" s="1257"/>
      <c r="D28" s="367"/>
      <c r="E28" s="367"/>
      <c r="F28" s="367"/>
      <c r="G28" s="125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8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7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7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7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81" t="s">
        <v>742</v>
      </c>
      <c r="B31" s="244"/>
      <c r="C31" s="1257"/>
      <c r="D31" s="367"/>
      <c r="E31" s="367"/>
      <c r="F31" s="367"/>
      <c r="G31" s="125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71" t="s">
        <v>1524</v>
      </c>
      <c r="B32" s="244"/>
      <c r="C32" s="1257"/>
      <c r="D32" s="367"/>
      <c r="E32" s="367"/>
      <c r="F32" s="367"/>
      <c r="G32" s="1258"/>
      <c r="H32" s="579"/>
      <c r="I32" s="579"/>
      <c r="J32" s="579"/>
      <c r="K32" s="579"/>
      <c r="L32" s="579"/>
      <c r="M32" s="579"/>
      <c r="N32" s="579"/>
      <c r="O32" s="579"/>
      <c r="P32" s="579"/>
      <c r="Q32" s="1272"/>
      <c r="R32" s="1272"/>
      <c r="S32" s="1272"/>
      <c r="T32" s="127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8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7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81" t="s">
        <v>199</v>
      </c>
      <c r="B34" s="244"/>
      <c r="C34" s="1257"/>
      <c r="D34" s="367"/>
      <c r="E34" s="367"/>
      <c r="F34" s="367"/>
      <c r="G34" s="125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81" t="s">
        <v>1527</v>
      </c>
      <c r="B35" s="244"/>
      <c r="C35" s="1257"/>
      <c r="D35" s="367"/>
      <c r="E35" s="367"/>
      <c r="F35" s="367"/>
      <c r="G35" s="125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81" t="s">
        <v>1528</v>
      </c>
      <c r="B36" s="244"/>
      <c r="C36" s="1257"/>
      <c r="D36" s="367"/>
      <c r="E36" s="367"/>
      <c r="F36" s="367"/>
      <c r="G36" s="125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8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7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81" t="s">
        <v>496</v>
      </c>
      <c r="B38" s="244"/>
      <c r="C38" s="1257"/>
      <c r="D38" s="367"/>
      <c r="E38" s="367"/>
      <c r="F38" s="367"/>
      <c r="G38" s="125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8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7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77">
        <v>1960.0</v>
      </c>
      <c r="E40" s="367"/>
      <c r="F40" s="367">
        <f>79+19</f>
        <v>98</v>
      </c>
      <c r="G40" s="117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7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74"/>
    </row>
    <row r="54">
      <c r="C54" s="1274"/>
    </row>
    <row r="55">
      <c r="C55" s="1274"/>
    </row>
    <row r="56">
      <c r="C56" s="1274"/>
    </row>
    <row r="57">
      <c r="C57" s="1274"/>
    </row>
    <row r="58">
      <c r="C58" s="1274"/>
    </row>
    <row r="59">
      <c r="C59" s="1274"/>
    </row>
    <row r="60">
      <c r="C60" s="1274"/>
    </row>
    <row r="101">
      <c r="A101" s="374" t="s">
        <v>2186</v>
      </c>
      <c r="B101" s="375"/>
      <c r="C101" s="375"/>
      <c r="D101" s="375"/>
      <c r="E101" s="606" t="s">
        <v>2117</v>
      </c>
      <c r="F101" s="1252" t="s">
        <v>4012</v>
      </c>
      <c r="G101" s="75"/>
      <c r="H101" s="75"/>
      <c r="I101" s="606" t="s">
        <v>2119</v>
      </c>
      <c r="J101" s="1189">
        <v>45448.0</v>
      </c>
      <c r="K101" s="606" t="s">
        <v>2120</v>
      </c>
      <c r="L101" s="1189">
        <v>44834.0</v>
      </c>
      <c r="M101" s="379"/>
    </row>
    <row r="102">
      <c r="A102" s="55" t="s">
        <v>4017</v>
      </c>
    </row>
    <row r="103">
      <c r="A103" s="55" t="s">
        <v>4018</v>
      </c>
    </row>
    <row r="104">
      <c r="A104" s="1275"/>
      <c r="B104" s="1276" t="s">
        <v>4019</v>
      </c>
      <c r="C104" s="1277" t="s">
        <v>4020</v>
      </c>
      <c r="D104" s="1278"/>
    </row>
    <row r="105">
      <c r="A105" s="1279" t="s">
        <v>2093</v>
      </c>
      <c r="B105" s="1279" t="s">
        <v>4021</v>
      </c>
      <c r="C105" s="1280" t="s">
        <v>4021</v>
      </c>
      <c r="D105" s="1281" t="s">
        <v>4022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4023</v>
      </c>
      <c r="B143" s="246"/>
      <c r="C143" s="244"/>
      <c r="D143" s="244"/>
    </row>
    <row r="144">
      <c r="A144" s="55" t="s">
        <v>4024</v>
      </c>
    </row>
    <row r="145">
      <c r="A145" s="55" t="s">
        <v>4025</v>
      </c>
    </row>
    <row r="146">
      <c r="A146" s="55" t="s">
        <v>4026</v>
      </c>
    </row>
    <row r="147">
      <c r="A147" s="55" t="s">
        <v>4027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6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6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13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82" t="s">
        <v>3928</v>
      </c>
      <c r="B1" s="1282" t="s">
        <v>4028</v>
      </c>
      <c r="C1" s="1282" t="s">
        <v>4029</v>
      </c>
      <c r="D1" s="1282" t="s">
        <v>4030</v>
      </c>
      <c r="E1" s="128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82" t="s">
        <v>267</v>
      </c>
      <c r="B2" s="1283">
        <v>40.0</v>
      </c>
      <c r="C2" s="1283">
        <v>18.0</v>
      </c>
      <c r="D2" s="1283">
        <v>18.0</v>
      </c>
      <c r="E2" s="1282" t="s">
        <v>1536</v>
      </c>
      <c r="F2" s="1166">
        <v>0.0</v>
      </c>
      <c r="G2" s="1166">
        <v>0.0</v>
      </c>
      <c r="H2" s="1166">
        <v>0.0</v>
      </c>
      <c r="I2" s="1166">
        <v>0.0</v>
      </c>
    </row>
    <row r="3">
      <c r="A3" s="1282" t="s">
        <v>1534</v>
      </c>
      <c r="B3" s="1283">
        <v>1607.0</v>
      </c>
      <c r="C3" s="1283">
        <v>379.0</v>
      </c>
      <c r="D3" s="1283">
        <v>973.0</v>
      </c>
      <c r="E3" s="1283">
        <v>66.0</v>
      </c>
      <c r="F3" s="1166">
        <v>60.0</v>
      </c>
      <c r="G3" s="1166">
        <v>92.0</v>
      </c>
      <c r="H3" s="1166">
        <v>20.0</v>
      </c>
      <c r="I3" s="1166">
        <v>17.0</v>
      </c>
    </row>
    <row r="4">
      <c r="A4" s="1282" t="s">
        <v>1535</v>
      </c>
      <c r="B4" s="1283">
        <v>21.0</v>
      </c>
      <c r="C4" s="1282" t="s">
        <v>1536</v>
      </c>
      <c r="D4" s="1282" t="s">
        <v>1536</v>
      </c>
      <c r="E4" s="1282" t="s">
        <v>1536</v>
      </c>
      <c r="F4" s="1166">
        <v>0.0</v>
      </c>
      <c r="G4" s="486" t="s">
        <v>1536</v>
      </c>
      <c r="H4" s="1166">
        <v>0.0</v>
      </c>
      <c r="I4" s="486" t="s">
        <v>1536</v>
      </c>
    </row>
    <row r="5">
      <c r="A5" s="1282" t="s">
        <v>1457</v>
      </c>
      <c r="B5" s="1283">
        <v>27.0</v>
      </c>
      <c r="C5" s="1283">
        <v>12.0</v>
      </c>
      <c r="D5" s="1283">
        <v>12.0</v>
      </c>
      <c r="E5" s="1282" t="s">
        <v>1536</v>
      </c>
      <c r="F5" s="486" t="s">
        <v>1536</v>
      </c>
      <c r="G5" s="1166">
        <v>0.0</v>
      </c>
      <c r="H5" s="1166">
        <v>0.0</v>
      </c>
      <c r="I5" s="1166">
        <v>0.0</v>
      </c>
    </row>
    <row r="6">
      <c r="A6" s="1282" t="s">
        <v>1537</v>
      </c>
      <c r="B6" s="1283">
        <v>36.0</v>
      </c>
      <c r="C6" s="1283">
        <v>20.0</v>
      </c>
      <c r="D6" s="1283">
        <v>12.0</v>
      </c>
      <c r="E6" s="1282" t="s">
        <v>1536</v>
      </c>
      <c r="F6" s="1166">
        <v>0.0</v>
      </c>
      <c r="G6" s="1166">
        <v>0.0</v>
      </c>
      <c r="H6" s="1166">
        <v>0.0</v>
      </c>
      <c r="I6" s="1166">
        <v>0.0</v>
      </c>
    </row>
    <row r="7">
      <c r="A7" s="1282" t="s">
        <v>1538</v>
      </c>
      <c r="B7" s="1283">
        <v>312.0</v>
      </c>
      <c r="C7" s="1283">
        <v>184.0</v>
      </c>
      <c r="D7" s="1283">
        <v>74.0</v>
      </c>
      <c r="E7" s="1283">
        <v>25.0</v>
      </c>
      <c r="F7" s="1166">
        <v>22.0</v>
      </c>
      <c r="G7" s="486" t="s">
        <v>1536</v>
      </c>
      <c r="H7" s="486" t="s">
        <v>1536</v>
      </c>
      <c r="I7" s="486" t="s">
        <v>1536</v>
      </c>
    </row>
    <row r="8">
      <c r="A8" s="1282" t="s">
        <v>1539</v>
      </c>
      <c r="B8" s="1283">
        <v>84.0</v>
      </c>
      <c r="C8" s="1283">
        <v>38.0</v>
      </c>
      <c r="D8" s="1283">
        <v>32.0</v>
      </c>
      <c r="E8" s="1282" t="s">
        <v>1536</v>
      </c>
      <c r="F8" s="486" t="s">
        <v>1536</v>
      </c>
      <c r="G8" s="486" t="s">
        <v>1536</v>
      </c>
      <c r="H8" s="486" t="s">
        <v>1536</v>
      </c>
      <c r="I8" s="1166">
        <v>0.0</v>
      </c>
    </row>
    <row r="9">
      <c r="A9" s="1282" t="s">
        <v>345</v>
      </c>
      <c r="B9" s="1283">
        <v>90.0</v>
      </c>
      <c r="C9" s="1283">
        <v>39.0</v>
      </c>
      <c r="D9" s="1283">
        <v>18.0</v>
      </c>
      <c r="E9" s="1282" t="s">
        <v>1536</v>
      </c>
      <c r="F9" s="486" t="s">
        <v>1536</v>
      </c>
      <c r="G9" s="1166">
        <v>0.0</v>
      </c>
      <c r="H9" s="1166">
        <v>0.0</v>
      </c>
      <c r="I9" s="1166">
        <v>0.0</v>
      </c>
    </row>
    <row r="10">
      <c r="A10" s="1282" t="s">
        <v>1540</v>
      </c>
      <c r="B10" s="1283">
        <v>201.0</v>
      </c>
      <c r="C10" s="1283">
        <v>70.0</v>
      </c>
      <c r="D10" s="1283">
        <v>99.0</v>
      </c>
      <c r="E10" s="1282" t="s">
        <v>1536</v>
      </c>
      <c r="F10" s="486" t="s">
        <v>1536</v>
      </c>
      <c r="G10" s="1166">
        <v>0.0</v>
      </c>
      <c r="H10" s="486" t="s">
        <v>1536</v>
      </c>
      <c r="I10" s="1166">
        <v>11.0</v>
      </c>
    </row>
    <row r="11">
      <c r="A11" s="1282" t="s">
        <v>36</v>
      </c>
      <c r="B11" s="1283">
        <v>86.0</v>
      </c>
      <c r="C11" s="1283">
        <v>28.0</v>
      </c>
      <c r="D11" s="1283">
        <v>48.0</v>
      </c>
      <c r="E11" s="1282" t="s">
        <v>1536</v>
      </c>
      <c r="F11" s="486" t="s">
        <v>1536</v>
      </c>
      <c r="G11" s="1166">
        <v>0.0</v>
      </c>
      <c r="H11" s="1166">
        <v>0.0</v>
      </c>
      <c r="I11" s="1166">
        <v>0.0</v>
      </c>
    </row>
    <row r="12">
      <c r="A12" s="1282" t="s">
        <v>1541</v>
      </c>
      <c r="B12" s="1283">
        <v>81.0</v>
      </c>
      <c r="C12" s="1283">
        <v>54.0</v>
      </c>
      <c r="D12" s="1283">
        <v>18.0</v>
      </c>
      <c r="E12" s="1282" t="s">
        <v>1536</v>
      </c>
      <c r="F12" s="486" t="s">
        <v>1536</v>
      </c>
      <c r="G12" s="486" t="s">
        <v>1536</v>
      </c>
      <c r="H12" s="1166">
        <v>0.0</v>
      </c>
      <c r="I12" s="1166">
        <v>0.0</v>
      </c>
    </row>
    <row r="13">
      <c r="A13" s="1282" t="s">
        <v>823</v>
      </c>
      <c r="B13" s="1283">
        <v>13.0</v>
      </c>
      <c r="C13" s="1282" t="s">
        <v>1536</v>
      </c>
      <c r="D13" s="1282" t="s">
        <v>1536</v>
      </c>
      <c r="E13" s="1283">
        <v>0.0</v>
      </c>
      <c r="F13" s="486" t="s">
        <v>1536</v>
      </c>
      <c r="G13" s="1166">
        <v>0.0</v>
      </c>
      <c r="H13" s="1166">
        <v>0.0</v>
      </c>
      <c r="I13" s="1166">
        <v>0.0</v>
      </c>
    </row>
    <row r="14">
      <c r="A14" s="1282" t="s">
        <v>1152</v>
      </c>
      <c r="B14" s="1283">
        <v>125.0</v>
      </c>
      <c r="C14" s="1283">
        <v>49.0</v>
      </c>
      <c r="D14" s="1283">
        <v>59.0</v>
      </c>
      <c r="E14" s="1283">
        <v>11.0</v>
      </c>
      <c r="F14" s="486" t="s">
        <v>1536</v>
      </c>
      <c r="G14" s="1166">
        <v>0.0</v>
      </c>
      <c r="H14" s="1166">
        <v>0.0</v>
      </c>
      <c r="I14" s="1166">
        <v>0.0</v>
      </c>
    </row>
    <row r="15">
      <c r="A15" s="1282" t="s">
        <v>1542</v>
      </c>
      <c r="B15" s="1283">
        <v>66.0</v>
      </c>
      <c r="C15" s="1283">
        <v>33.0</v>
      </c>
      <c r="D15" s="1283">
        <v>16.0</v>
      </c>
      <c r="E15" s="1282" t="s">
        <v>1536</v>
      </c>
      <c r="F15" s="486" t="s">
        <v>1536</v>
      </c>
      <c r="G15" s="486" t="s">
        <v>1536</v>
      </c>
      <c r="H15" s="1166">
        <v>0.0</v>
      </c>
      <c r="I15" s="486" t="s">
        <v>1536</v>
      </c>
    </row>
    <row r="16">
      <c r="A16" s="1282" t="s">
        <v>1543</v>
      </c>
      <c r="B16" s="1283">
        <v>49.0</v>
      </c>
      <c r="C16" s="1283">
        <v>32.0</v>
      </c>
      <c r="D16" s="1282" t="s">
        <v>1536</v>
      </c>
      <c r="E16" s="1282" t="s">
        <v>1536</v>
      </c>
      <c r="F16" s="486" t="s">
        <v>1536</v>
      </c>
      <c r="G16" s="1166">
        <v>0.0</v>
      </c>
      <c r="H16" s="1166">
        <v>0.0</v>
      </c>
      <c r="I16" s="486" t="s">
        <v>1536</v>
      </c>
    </row>
    <row r="17">
      <c r="A17" s="1282" t="s">
        <v>1544</v>
      </c>
      <c r="B17" s="1283">
        <v>36.0</v>
      </c>
      <c r="C17" s="1283">
        <v>21.0</v>
      </c>
      <c r="D17" s="1282" t="s">
        <v>1536</v>
      </c>
      <c r="E17" s="1282" t="s">
        <v>1536</v>
      </c>
      <c r="F17" s="486" t="s">
        <v>1536</v>
      </c>
      <c r="G17" s="486" t="s">
        <v>1536</v>
      </c>
      <c r="H17" s="1166">
        <v>0.0</v>
      </c>
      <c r="I17" s="1166">
        <v>0.0</v>
      </c>
    </row>
    <row r="18">
      <c r="A18" s="1282" t="s">
        <v>1545</v>
      </c>
      <c r="B18" s="1283">
        <v>85.0</v>
      </c>
      <c r="C18" s="1283">
        <v>53.0</v>
      </c>
      <c r="D18" s="1283">
        <v>22.0</v>
      </c>
      <c r="E18" s="1282" t="s">
        <v>1536</v>
      </c>
      <c r="F18" s="486" t="s">
        <v>1536</v>
      </c>
      <c r="G18" s="1166">
        <v>0.0</v>
      </c>
      <c r="H18" s="1166">
        <v>0.0</v>
      </c>
      <c r="I18" s="1166">
        <v>0.0</v>
      </c>
    </row>
    <row r="19">
      <c r="A19" s="1282" t="s">
        <v>550</v>
      </c>
      <c r="B19" s="1283">
        <v>19.0</v>
      </c>
      <c r="C19" s="1283">
        <v>12.0</v>
      </c>
      <c r="D19" s="1282" t="s">
        <v>1536</v>
      </c>
      <c r="E19" s="1282" t="s">
        <v>1536</v>
      </c>
      <c r="F19" s="1166">
        <v>0.0</v>
      </c>
      <c r="G19" s="486" t="s">
        <v>1536</v>
      </c>
      <c r="H19" s="1166">
        <v>0.0</v>
      </c>
      <c r="I19" s="1166">
        <v>0.0</v>
      </c>
    </row>
    <row r="20">
      <c r="A20" s="1282" t="s">
        <v>157</v>
      </c>
      <c r="B20" s="1283">
        <v>93.0</v>
      </c>
      <c r="C20" s="1283">
        <v>70.0</v>
      </c>
      <c r="D20" s="1283">
        <v>13.0</v>
      </c>
      <c r="E20" s="1282" t="s">
        <v>1536</v>
      </c>
      <c r="F20" s="486" t="s">
        <v>1536</v>
      </c>
      <c r="G20" s="1166">
        <v>0.0</v>
      </c>
      <c r="H20" s="1166">
        <v>0.0</v>
      </c>
      <c r="I20" s="1166">
        <v>0.0</v>
      </c>
    </row>
    <row r="21">
      <c r="A21" s="1282" t="s">
        <v>160</v>
      </c>
      <c r="B21" s="1283">
        <v>56.0</v>
      </c>
      <c r="C21" s="1283">
        <v>23.0</v>
      </c>
      <c r="D21" s="1283">
        <v>24.0</v>
      </c>
      <c r="E21" s="1282" t="s">
        <v>1536</v>
      </c>
      <c r="F21" s="486" t="s">
        <v>1536</v>
      </c>
      <c r="G21" s="486" t="s">
        <v>1536</v>
      </c>
      <c r="H21" s="1166">
        <v>0.0</v>
      </c>
      <c r="I21" s="1166">
        <v>0.0</v>
      </c>
    </row>
    <row r="22">
      <c r="A22" s="1282" t="s">
        <v>552</v>
      </c>
      <c r="B22" s="1283">
        <v>179.0</v>
      </c>
      <c r="C22" s="1283">
        <v>85.0</v>
      </c>
      <c r="D22" s="1283">
        <v>65.0</v>
      </c>
      <c r="E22" s="1283">
        <v>19.0</v>
      </c>
      <c r="F22" s="486" t="s">
        <v>1536</v>
      </c>
      <c r="G22" s="1166">
        <v>0.0</v>
      </c>
      <c r="H22" s="1166">
        <v>0.0</v>
      </c>
      <c r="I22" s="486" t="s">
        <v>1536</v>
      </c>
    </row>
    <row r="23">
      <c r="A23" s="1282" t="s">
        <v>1546</v>
      </c>
      <c r="B23" s="1283">
        <v>267.0</v>
      </c>
      <c r="C23" s="1283">
        <v>139.0</v>
      </c>
      <c r="D23" s="1283">
        <v>84.0</v>
      </c>
      <c r="E23" s="1283">
        <v>30.0</v>
      </c>
      <c r="F23" s="486" t="s">
        <v>1536</v>
      </c>
      <c r="G23" s="486" t="s">
        <v>1536</v>
      </c>
      <c r="H23" s="1166">
        <v>0.0</v>
      </c>
      <c r="I23" s="486" t="s">
        <v>1536</v>
      </c>
    </row>
    <row r="24">
      <c r="A24" s="1282" t="s">
        <v>333</v>
      </c>
      <c r="B24" s="1283">
        <v>283.0</v>
      </c>
      <c r="C24" s="1283">
        <v>173.0</v>
      </c>
      <c r="D24" s="1283">
        <v>68.0</v>
      </c>
      <c r="E24" s="1283">
        <v>19.0</v>
      </c>
      <c r="F24" s="1166">
        <v>17.0</v>
      </c>
      <c r="G24" s="1166">
        <v>0.0</v>
      </c>
      <c r="H24" s="1166">
        <v>0.0</v>
      </c>
      <c r="I24" s="486" t="s">
        <v>1536</v>
      </c>
    </row>
    <row r="25">
      <c r="A25" s="1282" t="s">
        <v>700</v>
      </c>
      <c r="B25" s="1283">
        <v>24.0</v>
      </c>
      <c r="C25" s="1283">
        <v>11.0</v>
      </c>
      <c r="D25" s="1282" t="s">
        <v>1536</v>
      </c>
      <c r="E25" s="1282" t="s">
        <v>1536</v>
      </c>
      <c r="F25" s="486" t="s">
        <v>1536</v>
      </c>
      <c r="G25" s="1166">
        <v>0.0</v>
      </c>
      <c r="H25" s="1166">
        <v>0.0</v>
      </c>
      <c r="I25" s="1166">
        <v>0.0</v>
      </c>
    </row>
    <row r="26">
      <c r="A26" s="1282" t="s">
        <v>1298</v>
      </c>
      <c r="B26" s="1283">
        <v>393.0</v>
      </c>
      <c r="C26" s="1283">
        <v>219.0</v>
      </c>
      <c r="D26" s="1283">
        <v>90.0</v>
      </c>
      <c r="E26" s="1283">
        <v>47.0</v>
      </c>
      <c r="F26" s="1166">
        <v>18.0</v>
      </c>
      <c r="G26" s="1166">
        <v>0.0</v>
      </c>
      <c r="H26" s="1166">
        <v>0.0</v>
      </c>
      <c r="I26" s="1166">
        <v>19.0</v>
      </c>
    </row>
    <row r="27">
      <c r="A27" s="1282" t="s">
        <v>58</v>
      </c>
      <c r="B27" s="1283">
        <v>173.0</v>
      </c>
      <c r="C27" s="1283">
        <v>62.0</v>
      </c>
      <c r="D27" s="1283">
        <v>99.0</v>
      </c>
      <c r="E27" s="1282" t="s">
        <v>1536</v>
      </c>
      <c r="F27" s="486" t="s">
        <v>1536</v>
      </c>
      <c r="G27" s="1166">
        <v>0.0</v>
      </c>
      <c r="H27" s="1166">
        <v>0.0</v>
      </c>
      <c r="I27" s="1166">
        <v>0.0</v>
      </c>
    </row>
    <row r="28">
      <c r="A28" s="1282" t="s">
        <v>1547</v>
      </c>
      <c r="B28" s="1283">
        <v>0.0</v>
      </c>
      <c r="C28" s="1283">
        <v>0.0</v>
      </c>
      <c r="D28" s="1283">
        <v>0.0</v>
      </c>
      <c r="E28" s="1283">
        <v>0.0</v>
      </c>
      <c r="F28" s="1166">
        <v>0.0</v>
      </c>
      <c r="G28" s="1166">
        <v>0.0</v>
      </c>
      <c r="H28" s="1166">
        <v>0.0</v>
      </c>
      <c r="I28" s="1166">
        <v>0.0</v>
      </c>
    </row>
    <row r="29">
      <c r="A29" s="1282" t="s">
        <v>59</v>
      </c>
      <c r="B29" s="1283">
        <v>92.0</v>
      </c>
      <c r="C29" s="1283">
        <v>53.0</v>
      </c>
      <c r="D29" s="1283">
        <v>16.0</v>
      </c>
      <c r="E29" s="1283">
        <v>20.0</v>
      </c>
      <c r="F29" s="486" t="s">
        <v>1536</v>
      </c>
      <c r="G29" s="1166">
        <v>0.0</v>
      </c>
      <c r="H29" s="1166">
        <v>0.0</v>
      </c>
      <c r="I29" s="1166">
        <v>0.0</v>
      </c>
    </row>
    <row r="30">
      <c r="A30" s="1282" t="s">
        <v>166</v>
      </c>
      <c r="B30" s="1282" t="s">
        <v>1536</v>
      </c>
      <c r="C30" s="1282" t="s">
        <v>1536</v>
      </c>
      <c r="D30" s="1283">
        <v>0.0</v>
      </c>
      <c r="E30" s="1283">
        <v>0.0</v>
      </c>
      <c r="F30" s="486" t="s">
        <v>1536</v>
      </c>
      <c r="G30" s="1166">
        <v>0.0</v>
      </c>
      <c r="H30" s="1166">
        <v>0.0</v>
      </c>
      <c r="I30" s="1166">
        <v>0.0</v>
      </c>
    </row>
    <row r="31">
      <c r="A31" s="1282" t="s">
        <v>61</v>
      </c>
      <c r="B31" s="1283">
        <v>57.0</v>
      </c>
      <c r="C31" s="1283">
        <v>19.0</v>
      </c>
      <c r="D31" s="1283">
        <v>30.0</v>
      </c>
      <c r="E31" s="1282" t="s">
        <v>1536</v>
      </c>
      <c r="F31" s="486" t="s">
        <v>1536</v>
      </c>
      <c r="G31" s="1166">
        <v>0.0</v>
      </c>
      <c r="H31" s="1166">
        <v>0.0</v>
      </c>
      <c r="I31" s="1166">
        <v>0.0</v>
      </c>
    </row>
    <row r="32">
      <c r="A32" s="1282" t="s">
        <v>1548</v>
      </c>
      <c r="B32" s="1283">
        <v>58.0</v>
      </c>
      <c r="C32" s="1283">
        <v>28.0</v>
      </c>
      <c r="D32" s="1283">
        <v>24.0</v>
      </c>
      <c r="E32" s="1282" t="s">
        <v>1536</v>
      </c>
      <c r="F32" s="486" t="s">
        <v>1536</v>
      </c>
      <c r="G32" s="1166">
        <v>0.0</v>
      </c>
      <c r="H32" s="1166">
        <v>0.0</v>
      </c>
      <c r="I32" s="1166">
        <v>0.0</v>
      </c>
    </row>
    <row r="33">
      <c r="A33" s="1282" t="s">
        <v>597</v>
      </c>
      <c r="B33" s="1283">
        <v>73.0</v>
      </c>
      <c r="C33" s="1283">
        <v>47.0</v>
      </c>
      <c r="D33" s="1282" t="s">
        <v>1536</v>
      </c>
      <c r="E33" s="1283">
        <v>16.0</v>
      </c>
      <c r="F33" s="486" t="s">
        <v>1536</v>
      </c>
      <c r="G33" s="1166">
        <v>0.0</v>
      </c>
      <c r="H33" s="1166">
        <v>0.0</v>
      </c>
      <c r="I33" s="1166">
        <v>0.0</v>
      </c>
    </row>
    <row r="34">
      <c r="A34" s="1282" t="s">
        <v>66</v>
      </c>
      <c r="B34" s="1283">
        <v>82.0</v>
      </c>
      <c r="C34" s="1283">
        <v>35.0</v>
      </c>
      <c r="D34" s="1283">
        <v>29.0</v>
      </c>
      <c r="E34" s="1283">
        <v>16.0</v>
      </c>
      <c r="F34" s="486" t="s">
        <v>1536</v>
      </c>
      <c r="G34" s="486" t="s">
        <v>1536</v>
      </c>
      <c r="H34" s="1166">
        <v>0.0</v>
      </c>
      <c r="I34" s="1166">
        <v>0.0</v>
      </c>
    </row>
    <row r="35">
      <c r="A35" s="1282" t="s">
        <v>1549</v>
      </c>
      <c r="B35" s="1283">
        <v>21.0</v>
      </c>
      <c r="C35" s="1283">
        <v>13.0</v>
      </c>
      <c r="D35" s="1282" t="s">
        <v>1536</v>
      </c>
      <c r="E35" s="1282" t="s">
        <v>1536</v>
      </c>
      <c r="F35" s="1166">
        <v>0.0</v>
      </c>
      <c r="G35" s="486" t="s">
        <v>1536</v>
      </c>
      <c r="H35" s="1166">
        <v>0.0</v>
      </c>
      <c r="I35" s="1166">
        <v>0.0</v>
      </c>
    </row>
    <row r="36">
      <c r="A36" s="1282" t="s">
        <v>1550</v>
      </c>
      <c r="B36" s="1283">
        <v>171.0</v>
      </c>
      <c r="C36" s="1283">
        <v>73.0</v>
      </c>
      <c r="D36" s="1283">
        <v>71.0</v>
      </c>
      <c r="E36" s="1283">
        <v>0.0</v>
      </c>
      <c r="F36" s="486" t="s">
        <v>1536</v>
      </c>
      <c r="G36" s="1166">
        <v>0.0</v>
      </c>
      <c r="H36" s="486" t="s">
        <v>1536</v>
      </c>
      <c r="I36" s="486" t="s">
        <v>1536</v>
      </c>
    </row>
    <row r="37">
      <c r="A37" s="1282" t="s">
        <v>1212</v>
      </c>
      <c r="B37" s="1283">
        <v>342.0</v>
      </c>
      <c r="C37" s="1283">
        <v>152.0</v>
      </c>
      <c r="D37" s="1283">
        <v>121.0</v>
      </c>
      <c r="E37" s="1283">
        <v>31.0</v>
      </c>
      <c r="F37" s="1166">
        <v>29.0</v>
      </c>
      <c r="G37" s="1166">
        <v>0.0</v>
      </c>
      <c r="H37" s="1166">
        <v>0.0</v>
      </c>
      <c r="I37" s="486" t="s">
        <v>1536</v>
      </c>
    </row>
    <row r="38">
      <c r="A38" s="1282" t="s">
        <v>69</v>
      </c>
      <c r="B38" s="1283">
        <v>232.0</v>
      </c>
      <c r="C38" s="1283">
        <v>104.0</v>
      </c>
      <c r="D38" s="1283">
        <v>97.0</v>
      </c>
      <c r="E38" s="1283">
        <v>17.0</v>
      </c>
      <c r="F38" s="486" t="s">
        <v>1536</v>
      </c>
      <c r="G38" s="1166">
        <v>0.0</v>
      </c>
      <c r="H38" s="1166">
        <v>0.0</v>
      </c>
      <c r="I38" s="1166">
        <v>0.0</v>
      </c>
    </row>
    <row r="39">
      <c r="A39" s="1282" t="s">
        <v>1551</v>
      </c>
      <c r="B39" s="1283">
        <v>136.0</v>
      </c>
      <c r="C39" s="1283">
        <v>77.0</v>
      </c>
      <c r="D39" s="1283">
        <v>29.0</v>
      </c>
      <c r="E39" s="1283">
        <v>17.0</v>
      </c>
      <c r="F39" s="486" t="s">
        <v>1536</v>
      </c>
      <c r="G39" s="1166">
        <v>0.0</v>
      </c>
      <c r="H39" s="486" t="s">
        <v>1536</v>
      </c>
      <c r="I39" s="486" t="s">
        <v>1536</v>
      </c>
    </row>
    <row r="40">
      <c r="A40" s="1282" t="s">
        <v>1552</v>
      </c>
      <c r="B40" s="1283">
        <v>282.0</v>
      </c>
      <c r="C40" s="1283">
        <v>126.0</v>
      </c>
      <c r="D40" s="1283">
        <v>121.0</v>
      </c>
      <c r="E40" s="1283">
        <v>15.0</v>
      </c>
      <c r="F40" s="1166">
        <v>14.0</v>
      </c>
      <c r="G40" s="1166">
        <v>0.0</v>
      </c>
      <c r="H40" s="486" t="s">
        <v>1536</v>
      </c>
      <c r="I40" s="486" t="s">
        <v>1536</v>
      </c>
    </row>
    <row r="41">
      <c r="A41" s="1282" t="s">
        <v>1553</v>
      </c>
      <c r="B41" s="1283">
        <v>524.0</v>
      </c>
      <c r="C41" s="1283">
        <v>254.0</v>
      </c>
      <c r="D41" s="1283">
        <v>242.0</v>
      </c>
      <c r="E41" s="1283">
        <v>13.0</v>
      </c>
      <c r="F41" s="486" t="s">
        <v>1536</v>
      </c>
      <c r="G41" s="1166">
        <v>0.0</v>
      </c>
      <c r="H41" s="1166">
        <v>0.0</v>
      </c>
      <c r="I41" s="486" t="s">
        <v>1536</v>
      </c>
    </row>
    <row r="42">
      <c r="A42" s="1282" t="s">
        <v>1554</v>
      </c>
      <c r="B42" s="1283">
        <v>44.0</v>
      </c>
      <c r="C42" s="1283">
        <v>25.0</v>
      </c>
      <c r="D42" s="1283">
        <v>17.0</v>
      </c>
      <c r="E42" s="1282" t="s">
        <v>1536</v>
      </c>
      <c r="F42" s="486" t="s">
        <v>1536</v>
      </c>
      <c r="G42" s="1166">
        <v>0.0</v>
      </c>
      <c r="H42" s="1166">
        <v>0.0</v>
      </c>
      <c r="I42" s="1166">
        <v>0.0</v>
      </c>
    </row>
    <row r="43">
      <c r="A43" s="1282" t="s">
        <v>1555</v>
      </c>
      <c r="B43" s="1283">
        <v>87.0</v>
      </c>
      <c r="C43" s="1283">
        <v>45.0</v>
      </c>
      <c r="D43" s="1283">
        <v>20.0</v>
      </c>
      <c r="E43" s="1283">
        <v>21.0</v>
      </c>
      <c r="F43" s="486" t="s">
        <v>1536</v>
      </c>
      <c r="G43" s="1166">
        <v>0.0</v>
      </c>
      <c r="H43" s="1166">
        <v>0.0</v>
      </c>
      <c r="I43" s="1166">
        <v>0.0</v>
      </c>
    </row>
    <row r="44">
      <c r="A44" s="1282" t="s">
        <v>578</v>
      </c>
      <c r="B44" s="1283">
        <v>46.0</v>
      </c>
      <c r="C44" s="1283">
        <v>17.0</v>
      </c>
      <c r="D44" s="1283">
        <v>27.0</v>
      </c>
      <c r="E44" s="1282" t="s">
        <v>1536</v>
      </c>
      <c r="F44" s="1166">
        <v>0.0</v>
      </c>
      <c r="G44" s="1166">
        <v>0.0</v>
      </c>
      <c r="H44" s="1166">
        <v>0.0</v>
      </c>
      <c r="I44" s="1166">
        <v>0.0</v>
      </c>
    </row>
    <row r="45">
      <c r="A45" s="1282" t="s">
        <v>1556</v>
      </c>
      <c r="B45" s="1283">
        <v>36.0</v>
      </c>
      <c r="C45" s="1283">
        <v>18.0</v>
      </c>
      <c r="D45" s="1283">
        <v>11.0</v>
      </c>
      <c r="E45" s="1282" t="s">
        <v>1536</v>
      </c>
      <c r="F45" s="486" t="s">
        <v>1536</v>
      </c>
      <c r="G45" s="1166">
        <v>0.0</v>
      </c>
      <c r="H45" s="1166">
        <v>0.0</v>
      </c>
      <c r="I45" s="1166">
        <v>0.0</v>
      </c>
    </row>
    <row r="46">
      <c r="A46" s="1282" t="s">
        <v>79</v>
      </c>
      <c r="B46" s="1283">
        <v>157.0</v>
      </c>
      <c r="C46" s="1283">
        <v>72.0</v>
      </c>
      <c r="D46" s="1283">
        <v>49.0</v>
      </c>
      <c r="E46" s="1282" t="s">
        <v>1536</v>
      </c>
      <c r="F46" s="486" t="s">
        <v>1536</v>
      </c>
      <c r="G46" s="1166">
        <v>0.0</v>
      </c>
      <c r="H46" s="486" t="s">
        <v>1536</v>
      </c>
      <c r="I46" s="1166">
        <v>0.0</v>
      </c>
    </row>
    <row r="47">
      <c r="A47" s="1282" t="s">
        <v>80</v>
      </c>
      <c r="B47" s="1283">
        <v>265.0</v>
      </c>
      <c r="C47" s="1283">
        <v>130.0</v>
      </c>
      <c r="D47" s="1283">
        <v>84.0</v>
      </c>
      <c r="E47" s="1283">
        <v>17.0</v>
      </c>
      <c r="F47" s="1166">
        <v>20.0</v>
      </c>
      <c r="G47" s="486" t="s">
        <v>1536</v>
      </c>
      <c r="H47" s="486" t="s">
        <v>1536</v>
      </c>
      <c r="I47" s="486" t="s">
        <v>1536</v>
      </c>
    </row>
    <row r="48">
      <c r="A48" s="1282" t="s">
        <v>1557</v>
      </c>
      <c r="B48" s="1282" t="s">
        <v>1536</v>
      </c>
      <c r="C48" s="1282" t="s">
        <v>1536</v>
      </c>
      <c r="D48" s="1283">
        <v>0.0</v>
      </c>
      <c r="E48" s="1282" t="s">
        <v>1536</v>
      </c>
      <c r="F48" s="1166">
        <v>0.0</v>
      </c>
      <c r="G48" s="1166">
        <v>0.0</v>
      </c>
      <c r="H48" s="1166">
        <v>0.0</v>
      </c>
      <c r="I48" s="1166">
        <v>0.0</v>
      </c>
    </row>
    <row r="49">
      <c r="A49" s="1282" t="s">
        <v>1362</v>
      </c>
      <c r="B49" s="1283">
        <v>288.0</v>
      </c>
      <c r="C49" s="1283">
        <v>99.0</v>
      </c>
      <c r="D49" s="1283">
        <v>147.0</v>
      </c>
      <c r="E49" s="1283">
        <v>15.0</v>
      </c>
      <c r="F49" s="1166">
        <v>18.0</v>
      </c>
      <c r="G49" s="486" t="s">
        <v>1536</v>
      </c>
      <c r="H49" s="1166">
        <v>0.0</v>
      </c>
      <c r="I49" s="486" t="s">
        <v>1536</v>
      </c>
    </row>
    <row r="50">
      <c r="A50" s="1282" t="s">
        <v>1558</v>
      </c>
      <c r="B50" s="1283">
        <v>83.0</v>
      </c>
      <c r="C50" s="1283">
        <v>40.0</v>
      </c>
      <c r="D50" s="1283">
        <v>31.0</v>
      </c>
      <c r="E50" s="1282" t="s">
        <v>1536</v>
      </c>
      <c r="F50" s="486" t="s">
        <v>1536</v>
      </c>
      <c r="G50" s="1166">
        <v>0.0</v>
      </c>
      <c r="H50" s="486" t="s">
        <v>1536</v>
      </c>
      <c r="I50" s="1166">
        <v>0.0</v>
      </c>
    </row>
    <row r="51">
      <c r="A51" s="1282" t="s">
        <v>82</v>
      </c>
      <c r="B51" s="1283">
        <v>23.0</v>
      </c>
      <c r="C51" s="1283">
        <v>12.0</v>
      </c>
      <c r="D51" s="1282" t="s">
        <v>1536</v>
      </c>
      <c r="E51" s="1282" t="s">
        <v>1536</v>
      </c>
      <c r="F51" s="486" t="s">
        <v>1536</v>
      </c>
      <c r="G51" s="486" t="s">
        <v>1536</v>
      </c>
      <c r="H51" s="1166">
        <v>0.0</v>
      </c>
      <c r="I51" s="1166">
        <v>0.0</v>
      </c>
    </row>
    <row r="52">
      <c r="A52" s="1282" t="s">
        <v>1559</v>
      </c>
      <c r="B52" s="1283">
        <v>3753.0</v>
      </c>
      <c r="C52" s="1283">
        <v>1452.0</v>
      </c>
      <c r="D52" s="1283">
        <v>1850.0</v>
      </c>
      <c r="E52" s="1283">
        <v>157.0</v>
      </c>
      <c r="F52" s="1166">
        <v>129.0</v>
      </c>
      <c r="G52" s="1166">
        <v>26.0</v>
      </c>
      <c r="H52" s="1166">
        <v>101.0</v>
      </c>
      <c r="I52" s="1166">
        <v>38.0</v>
      </c>
    </row>
    <row r="53">
      <c r="A53" s="1282" t="s">
        <v>84</v>
      </c>
      <c r="B53" s="1283">
        <v>34.0</v>
      </c>
      <c r="C53" s="1283">
        <v>20.0</v>
      </c>
      <c r="D53" s="1282" t="s">
        <v>1536</v>
      </c>
      <c r="E53" s="1282" t="s">
        <v>1536</v>
      </c>
      <c r="F53" s="486" t="s">
        <v>1536</v>
      </c>
      <c r="G53" s="1166">
        <v>0.0</v>
      </c>
      <c r="H53" s="1166">
        <v>0.0</v>
      </c>
      <c r="I53" s="1166">
        <v>0.0</v>
      </c>
    </row>
    <row r="54">
      <c r="A54" s="1282" t="s">
        <v>1560</v>
      </c>
      <c r="B54" s="1282" t="s">
        <v>1536</v>
      </c>
      <c r="C54" s="1282" t="s">
        <v>1536</v>
      </c>
      <c r="D54" s="1282" t="s">
        <v>1536</v>
      </c>
      <c r="E54" s="1283">
        <v>0.0</v>
      </c>
      <c r="F54" s="1166">
        <v>0.0</v>
      </c>
      <c r="G54" s="1166">
        <v>0.0</v>
      </c>
      <c r="H54" s="1166">
        <v>0.0</v>
      </c>
      <c r="I54" s="1166">
        <v>0.0</v>
      </c>
    </row>
    <row r="55">
      <c r="A55" s="1282" t="s">
        <v>1561</v>
      </c>
      <c r="B55" s="1283">
        <v>306.0</v>
      </c>
      <c r="C55" s="1283">
        <v>218.0</v>
      </c>
      <c r="D55" s="1283">
        <v>61.0</v>
      </c>
      <c r="E55" s="1283">
        <v>18.0</v>
      </c>
      <c r="F55" s="486" t="s">
        <v>1536</v>
      </c>
      <c r="G55" s="1166">
        <v>0.0</v>
      </c>
      <c r="H55" s="486" t="s">
        <v>1536</v>
      </c>
      <c r="I55" s="1166">
        <v>0.0</v>
      </c>
    </row>
    <row r="56">
      <c r="A56" s="1282" t="s">
        <v>1562</v>
      </c>
      <c r="B56" s="1283">
        <v>0.0</v>
      </c>
      <c r="C56" s="1283">
        <v>0.0</v>
      </c>
      <c r="D56" s="1283">
        <v>0.0</v>
      </c>
      <c r="E56" s="1283">
        <v>0.0</v>
      </c>
      <c r="F56" s="1166">
        <v>0.0</v>
      </c>
      <c r="G56" s="1166">
        <v>0.0</v>
      </c>
      <c r="H56" s="1166">
        <v>0.0</v>
      </c>
      <c r="I56" s="1166">
        <v>0.0</v>
      </c>
    </row>
    <row r="57">
      <c r="A57" s="1282" t="s">
        <v>869</v>
      </c>
      <c r="B57" s="1283">
        <v>133.0</v>
      </c>
      <c r="C57" s="1283">
        <v>50.0</v>
      </c>
      <c r="D57" s="1283">
        <v>66.0</v>
      </c>
      <c r="E57" s="1282" t="s">
        <v>1536</v>
      </c>
      <c r="F57" s="486" t="s">
        <v>1536</v>
      </c>
      <c r="G57" s="486" t="s">
        <v>1536</v>
      </c>
      <c r="H57" s="1166">
        <v>0.0</v>
      </c>
      <c r="I57" s="486" t="s">
        <v>1536</v>
      </c>
    </row>
    <row r="58">
      <c r="A58" s="1282" t="s">
        <v>629</v>
      </c>
      <c r="B58" s="1283">
        <v>0.0</v>
      </c>
      <c r="C58" s="1283">
        <v>0.0</v>
      </c>
      <c r="D58" s="1283">
        <v>0.0</v>
      </c>
      <c r="E58" s="1283">
        <v>0.0</v>
      </c>
      <c r="F58" s="1166">
        <v>0.0</v>
      </c>
      <c r="G58" s="1166">
        <v>0.0</v>
      </c>
      <c r="H58" s="1166">
        <v>0.0</v>
      </c>
      <c r="I58" s="1166">
        <v>0.0</v>
      </c>
    </row>
    <row r="59">
      <c r="A59" s="1282" t="s">
        <v>1563</v>
      </c>
      <c r="B59" s="1283">
        <v>41.0</v>
      </c>
      <c r="C59" s="1283">
        <v>26.0</v>
      </c>
      <c r="D59" s="1283">
        <v>14.0</v>
      </c>
      <c r="E59" s="1283">
        <v>0.0</v>
      </c>
      <c r="F59" s="1166">
        <v>0.0</v>
      </c>
      <c r="G59" s="486" t="s">
        <v>1536</v>
      </c>
      <c r="H59" s="1166">
        <v>0.0</v>
      </c>
      <c r="I59" s="1166">
        <v>0.0</v>
      </c>
    </row>
    <row r="60">
      <c r="A60" s="1282" t="s">
        <v>1312</v>
      </c>
      <c r="B60" s="1283">
        <v>88.0</v>
      </c>
      <c r="C60" s="1283">
        <v>27.0</v>
      </c>
      <c r="D60" s="1283">
        <v>48.0</v>
      </c>
      <c r="E60" s="1282" t="s">
        <v>1536</v>
      </c>
      <c r="F60" s="486" t="s">
        <v>1536</v>
      </c>
      <c r="G60" s="486" t="s">
        <v>1536</v>
      </c>
      <c r="H60" s="1166">
        <v>0.0</v>
      </c>
      <c r="I60" s="1166">
        <v>0.0</v>
      </c>
    </row>
    <row r="61">
      <c r="A61" s="1282" t="s">
        <v>199</v>
      </c>
      <c r="B61" s="1282" t="s">
        <v>1536</v>
      </c>
      <c r="C61" s="1283">
        <v>0.0</v>
      </c>
      <c r="D61" s="1282" t="s">
        <v>1536</v>
      </c>
      <c r="E61" s="1283">
        <v>0.0</v>
      </c>
      <c r="F61" s="1166">
        <v>0.0</v>
      </c>
      <c r="G61" s="1166">
        <v>0.0</v>
      </c>
      <c r="H61" s="1166">
        <v>0.0</v>
      </c>
      <c r="I61" s="1166">
        <v>0.0</v>
      </c>
    </row>
    <row r="62">
      <c r="A62" s="1282" t="s">
        <v>1564</v>
      </c>
      <c r="B62" s="1283">
        <v>116.0</v>
      </c>
      <c r="C62" s="1283">
        <v>38.0</v>
      </c>
      <c r="D62" s="1283">
        <v>65.0</v>
      </c>
      <c r="E62" s="1283">
        <v>12.0</v>
      </c>
      <c r="F62" s="486" t="s">
        <v>1536</v>
      </c>
      <c r="G62" s="1166">
        <v>0.0</v>
      </c>
      <c r="H62" s="1166">
        <v>0.0</v>
      </c>
      <c r="I62" s="1166">
        <v>0.0</v>
      </c>
    </row>
    <row r="63">
      <c r="A63" s="1282" t="s">
        <v>493</v>
      </c>
      <c r="B63" s="1283">
        <v>35.0</v>
      </c>
      <c r="C63" s="1283">
        <v>19.0</v>
      </c>
      <c r="D63" s="1282" t="s">
        <v>1536</v>
      </c>
      <c r="E63" s="1282" t="s">
        <v>1536</v>
      </c>
      <c r="F63" s="486" t="s">
        <v>1536</v>
      </c>
      <c r="G63" s="1166">
        <v>0.0</v>
      </c>
      <c r="H63" s="1166">
        <v>0.0</v>
      </c>
      <c r="I63" s="486" t="s">
        <v>1536</v>
      </c>
    </row>
    <row r="64">
      <c r="A64" s="1282" t="s">
        <v>94</v>
      </c>
      <c r="B64" s="1283">
        <v>227.0</v>
      </c>
      <c r="C64" s="1283">
        <v>80.0</v>
      </c>
      <c r="D64" s="1283">
        <v>131.0</v>
      </c>
      <c r="E64" s="1282" t="s">
        <v>1536</v>
      </c>
      <c r="F64" s="486" t="s">
        <v>1536</v>
      </c>
      <c r="G64" s="1166">
        <v>0.0</v>
      </c>
      <c r="H64" s="1166">
        <v>0.0</v>
      </c>
      <c r="I64" s="486" t="s">
        <v>1536</v>
      </c>
    </row>
    <row r="65">
      <c r="A65" s="1282" t="s">
        <v>494</v>
      </c>
      <c r="B65" s="1283">
        <v>52.0</v>
      </c>
      <c r="C65" s="1283">
        <v>25.0</v>
      </c>
      <c r="D65" s="1283">
        <v>13.0</v>
      </c>
      <c r="E65" s="1282" t="s">
        <v>1536</v>
      </c>
      <c r="F65" s="486" t="s">
        <v>1536</v>
      </c>
      <c r="G65" s="1166">
        <v>0.0</v>
      </c>
      <c r="H65" s="1166">
        <v>0.0</v>
      </c>
      <c r="I65" s="486" t="s">
        <v>1536</v>
      </c>
    </row>
    <row r="66">
      <c r="A66" s="1282" t="s">
        <v>1565</v>
      </c>
      <c r="B66" s="1283">
        <v>243.0</v>
      </c>
      <c r="C66" s="1283">
        <v>104.0</v>
      </c>
      <c r="D66" s="1283">
        <v>94.0</v>
      </c>
      <c r="E66" s="1283">
        <v>22.0</v>
      </c>
      <c r="F66" s="486" t="s">
        <v>1536</v>
      </c>
      <c r="G66" s="1166">
        <v>0.0</v>
      </c>
      <c r="H66" s="1166">
        <v>0.0</v>
      </c>
      <c r="I66" s="1166">
        <v>11.0</v>
      </c>
    </row>
    <row r="67">
      <c r="A67" s="1282" t="s">
        <v>1316</v>
      </c>
      <c r="B67" s="1283">
        <v>42.0</v>
      </c>
      <c r="C67" s="1283">
        <v>23.0</v>
      </c>
      <c r="D67" s="1283">
        <v>11.0</v>
      </c>
      <c r="E67" s="1283">
        <v>0.0</v>
      </c>
      <c r="F67" s="486" t="s">
        <v>1536</v>
      </c>
      <c r="G67" s="486" t="s">
        <v>1536</v>
      </c>
      <c r="H67" s="1166">
        <v>0.0</v>
      </c>
      <c r="I67" s="486" t="s">
        <v>1536</v>
      </c>
    </row>
    <row r="68">
      <c r="A68" s="1282" t="s">
        <v>871</v>
      </c>
      <c r="B68" s="1283">
        <v>402.0</v>
      </c>
      <c r="C68" s="1283">
        <v>162.0</v>
      </c>
      <c r="D68" s="1283">
        <v>166.0</v>
      </c>
      <c r="E68" s="1283">
        <v>40.0</v>
      </c>
      <c r="F68" s="116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84"/>
      <c r="B572" s="1284"/>
      <c r="C572" s="1284"/>
      <c r="D572" s="1284"/>
      <c r="E572" s="1284"/>
    </row>
    <row r="573">
      <c r="A573" s="1285"/>
      <c r="B573" s="1285"/>
      <c r="C573" s="1285"/>
      <c r="D573" s="1285"/>
      <c r="E573" s="1285"/>
    </row>
    <row r="574">
      <c r="A574" s="1285"/>
      <c r="B574" s="1285"/>
      <c r="C574" s="1285"/>
      <c r="D574" s="1285"/>
      <c r="E574" s="1285"/>
    </row>
    <row r="575">
      <c r="A575" s="1285"/>
      <c r="B575" s="1285"/>
      <c r="C575" s="1285"/>
      <c r="D575" s="1285"/>
      <c r="E575" s="1285"/>
    </row>
    <row r="576">
      <c r="A576" s="1285"/>
      <c r="B576" s="1285"/>
      <c r="C576" s="1285"/>
      <c r="D576" s="1285"/>
      <c r="E576" s="1285"/>
    </row>
    <row r="577">
      <c r="A577" s="1285"/>
      <c r="B577" s="1285"/>
      <c r="C577" s="1285"/>
      <c r="D577" s="1285"/>
      <c r="E577" s="1285"/>
    </row>
    <row r="578">
      <c r="A578" s="1285"/>
      <c r="B578" s="1285"/>
      <c r="C578" s="1285"/>
      <c r="D578" s="1285"/>
      <c r="E578" s="1285"/>
    </row>
    <row r="579">
      <c r="A579" s="1285"/>
      <c r="B579" s="1285"/>
      <c r="C579" s="1285"/>
      <c r="D579" s="1285"/>
      <c r="E579" s="1285"/>
    </row>
    <row r="580">
      <c r="A580" s="1285"/>
      <c r="B580" s="1285"/>
      <c r="C580" s="1285"/>
      <c r="D580" s="1285"/>
      <c r="E580" s="1285"/>
    </row>
    <row r="581">
      <c r="A581" s="1285"/>
      <c r="B581" s="1285"/>
      <c r="C581" s="1285"/>
      <c r="D581" s="1285"/>
      <c r="E581" s="1285"/>
    </row>
    <row r="582">
      <c r="A582" s="1285"/>
      <c r="B582" s="1285"/>
      <c r="C582" s="1285"/>
      <c r="D582" s="1285"/>
      <c r="E582" s="1285"/>
    </row>
    <row r="583">
      <c r="A583" s="1285"/>
      <c r="B583" s="1285"/>
      <c r="C583" s="1285"/>
      <c r="D583" s="1285"/>
      <c r="E583" s="1285"/>
    </row>
    <row r="584">
      <c r="A584" s="1285"/>
      <c r="B584" s="1285"/>
      <c r="C584" s="1285"/>
      <c r="D584" s="1285"/>
      <c r="E584" s="1285"/>
    </row>
    <row r="585">
      <c r="A585" s="1285"/>
      <c r="B585" s="1285"/>
      <c r="C585" s="1285"/>
      <c r="D585" s="1285"/>
      <c r="E585" s="1285"/>
    </row>
    <row r="586">
      <c r="A586" s="1285"/>
      <c r="B586" s="1285"/>
      <c r="C586" s="1285"/>
      <c r="D586" s="1285"/>
      <c r="E586" s="1285"/>
    </row>
    <row r="587">
      <c r="A587" s="1285"/>
      <c r="B587" s="1285"/>
      <c r="C587" s="1285"/>
      <c r="D587" s="1285"/>
      <c r="E587" s="1285"/>
    </row>
    <row r="588">
      <c r="A588" s="1285"/>
      <c r="B588" s="1285"/>
      <c r="C588" s="1285"/>
      <c r="D588" s="1285"/>
      <c r="E588" s="1285"/>
    </row>
    <row r="589">
      <c r="A589" s="1285"/>
      <c r="B589" s="1285"/>
      <c r="C589" s="1285"/>
      <c r="D589" s="1285"/>
      <c r="E589" s="1285"/>
    </row>
    <row r="590">
      <c r="A590" s="1285"/>
      <c r="B590" s="1285"/>
      <c r="C590" s="1285"/>
      <c r="D590" s="1285"/>
      <c r="E590" s="1285"/>
    </row>
    <row r="591">
      <c r="A591" s="1285"/>
      <c r="B591" s="1285"/>
      <c r="C591" s="1285"/>
      <c r="D591" s="1285"/>
      <c r="E591" s="1285"/>
    </row>
    <row r="592">
      <c r="A592" s="1285"/>
      <c r="B592" s="1285"/>
      <c r="C592" s="1285"/>
      <c r="D592" s="1285"/>
      <c r="E592" s="1285"/>
    </row>
    <row r="593">
      <c r="A593" s="1285"/>
      <c r="B593" s="1285"/>
      <c r="C593" s="1285"/>
      <c r="D593" s="1285"/>
      <c r="E593" s="1285"/>
    </row>
    <row r="594">
      <c r="A594" s="1285"/>
      <c r="B594" s="1285"/>
      <c r="C594" s="1285"/>
      <c r="D594" s="1285"/>
      <c r="E594" s="1285"/>
    </row>
    <row r="595">
      <c r="A595" s="1285"/>
      <c r="B595" s="1285"/>
      <c r="C595" s="1285"/>
      <c r="D595" s="1285"/>
      <c r="E595" s="1285"/>
    </row>
    <row r="596">
      <c r="A596" s="1285"/>
      <c r="B596" s="1285"/>
      <c r="C596" s="1285"/>
      <c r="D596" s="1285"/>
      <c r="E596" s="1285"/>
    </row>
    <row r="597">
      <c r="A597" s="1285"/>
      <c r="B597" s="1285"/>
      <c r="C597" s="1285"/>
      <c r="D597" s="1285"/>
      <c r="E597" s="1285"/>
    </row>
    <row r="598">
      <c r="A598" s="1285"/>
      <c r="B598" s="1285"/>
      <c r="C598" s="1285"/>
      <c r="D598" s="1285"/>
      <c r="E598" s="1285"/>
    </row>
    <row r="599">
      <c r="A599" s="1285"/>
      <c r="B599" s="1285"/>
      <c r="C599" s="1285"/>
      <c r="D599" s="1285"/>
      <c r="E599" s="1285"/>
    </row>
    <row r="600">
      <c r="A600" s="1285"/>
      <c r="B600" s="1285"/>
      <c r="C600" s="1285"/>
      <c r="D600" s="1285"/>
      <c r="E600" s="1285"/>
    </row>
    <row r="601">
      <c r="A601" s="1285"/>
      <c r="B601" s="1285"/>
      <c r="C601" s="1285"/>
      <c r="D601" s="1285"/>
      <c r="E601" s="1285"/>
    </row>
    <row r="602">
      <c r="A602" s="1285"/>
      <c r="B602" s="1285"/>
      <c r="C602" s="1285"/>
      <c r="D602" s="1285"/>
      <c r="E602" s="1285"/>
    </row>
    <row r="603">
      <c r="A603" s="1285"/>
      <c r="B603" s="1285"/>
      <c r="C603" s="1285"/>
      <c r="D603" s="1285"/>
      <c r="E603" s="1285"/>
    </row>
    <row r="604">
      <c r="A604" s="1285"/>
      <c r="B604" s="1285"/>
      <c r="C604" s="1285"/>
      <c r="D604" s="1285"/>
      <c r="E604" s="1285"/>
    </row>
    <row r="605">
      <c r="A605" s="1285"/>
      <c r="B605" s="1285"/>
      <c r="C605" s="1285"/>
      <c r="D605" s="1285"/>
      <c r="E605" s="1285"/>
    </row>
    <row r="606">
      <c r="A606" s="1285"/>
      <c r="B606" s="1285"/>
      <c r="C606" s="1285"/>
      <c r="D606" s="1285"/>
      <c r="E606" s="1285"/>
    </row>
    <row r="607">
      <c r="A607" s="1285"/>
      <c r="B607" s="1285"/>
      <c r="C607" s="1285"/>
      <c r="D607" s="1285"/>
      <c r="E607" s="1285"/>
    </row>
    <row r="608">
      <c r="A608" s="1285"/>
      <c r="B608" s="1285"/>
      <c r="C608" s="1285"/>
      <c r="D608" s="1285"/>
      <c r="E608" s="1285"/>
    </row>
    <row r="609">
      <c r="A609" s="1285"/>
      <c r="B609" s="1285"/>
      <c r="C609" s="1285"/>
      <c r="D609" s="1285"/>
      <c r="E609" s="1285"/>
    </row>
    <row r="610">
      <c r="A610" s="1285"/>
      <c r="B610" s="1285"/>
      <c r="C610" s="1285"/>
      <c r="D610" s="1285"/>
      <c r="E610" s="1285"/>
    </row>
    <row r="611">
      <c r="A611" s="1285"/>
      <c r="B611" s="1285"/>
      <c r="C611" s="1285"/>
      <c r="D611" s="1285"/>
      <c r="E611" s="1285"/>
    </row>
    <row r="612">
      <c r="A612" s="1285"/>
      <c r="B612" s="1285"/>
      <c r="C612" s="1285"/>
      <c r="D612" s="1285"/>
      <c r="E612" s="1285"/>
    </row>
    <row r="613">
      <c r="A613" s="1285"/>
      <c r="B613" s="1285"/>
      <c r="C613" s="1285"/>
      <c r="D613" s="1285"/>
      <c r="E613" s="1285"/>
    </row>
    <row r="614">
      <c r="A614" s="1285"/>
      <c r="B614" s="1285"/>
      <c r="C614" s="1285"/>
      <c r="D614" s="1285"/>
      <c r="E614" s="1285"/>
    </row>
    <row r="615">
      <c r="A615" s="1285"/>
      <c r="B615" s="1285"/>
      <c r="C615" s="1285"/>
      <c r="D615" s="1285"/>
      <c r="E615" s="1285"/>
    </row>
    <row r="616">
      <c r="A616" s="1285"/>
      <c r="B616" s="1285"/>
      <c r="C616" s="1285"/>
      <c r="D616" s="1285"/>
      <c r="E616" s="1285"/>
    </row>
    <row r="617">
      <c r="A617" s="1285"/>
      <c r="B617" s="1285"/>
      <c r="C617" s="1285"/>
      <c r="D617" s="1285"/>
      <c r="E617" s="1285"/>
    </row>
    <row r="618">
      <c r="A618" s="1285"/>
      <c r="B618" s="1285"/>
      <c r="C618" s="1285"/>
      <c r="D618" s="1285"/>
      <c r="E618" s="1285"/>
    </row>
    <row r="619">
      <c r="A619" s="1285"/>
      <c r="B619" s="1285"/>
      <c r="C619" s="1285"/>
      <c r="D619" s="1285"/>
      <c r="E619" s="1285"/>
    </row>
    <row r="620">
      <c r="A620" s="1285"/>
      <c r="B620" s="1285"/>
      <c r="C620" s="1285"/>
      <c r="D620" s="1285"/>
      <c r="E620" s="1285"/>
    </row>
    <row r="621">
      <c r="A621" s="1285"/>
      <c r="B621" s="1285"/>
      <c r="C621" s="1285"/>
      <c r="D621" s="1285"/>
      <c r="E621" s="1285"/>
    </row>
    <row r="622">
      <c r="A622" s="1285"/>
      <c r="B622" s="1285"/>
      <c r="C622" s="1285"/>
      <c r="D622" s="1285"/>
      <c r="E622" s="1285"/>
    </row>
    <row r="623">
      <c r="A623" s="1285"/>
      <c r="B623" s="1285"/>
      <c r="C623" s="1285"/>
      <c r="D623" s="1285"/>
      <c r="E623" s="1285"/>
    </row>
    <row r="624">
      <c r="A624" s="1285"/>
      <c r="B624" s="1285"/>
      <c r="C624" s="1285"/>
      <c r="D624" s="1285"/>
      <c r="E624" s="1285"/>
    </row>
    <row r="625">
      <c r="A625" s="1285"/>
      <c r="B625" s="1285"/>
      <c r="C625" s="1285"/>
      <c r="D625" s="1285"/>
      <c r="E625" s="1285"/>
    </row>
    <row r="626">
      <c r="A626" s="1285"/>
      <c r="B626" s="1285"/>
      <c r="C626" s="1285"/>
      <c r="D626" s="1285"/>
      <c r="E626" s="1285"/>
    </row>
    <row r="627">
      <c r="A627" s="1285"/>
      <c r="B627" s="1285"/>
      <c r="C627" s="1285"/>
      <c r="D627" s="1285"/>
      <c r="E627" s="1285"/>
    </row>
    <row r="628">
      <c r="A628" s="1285"/>
      <c r="B628" s="1285"/>
      <c r="C628" s="1285"/>
      <c r="D628" s="1285"/>
      <c r="E628" s="1285"/>
    </row>
    <row r="629">
      <c r="A629" s="1285"/>
      <c r="B629" s="1285"/>
      <c r="C629" s="1285"/>
      <c r="D629" s="1285"/>
      <c r="E629" s="1285"/>
    </row>
    <row r="630">
      <c r="A630" s="1285"/>
      <c r="B630" s="1285"/>
      <c r="C630" s="1285"/>
      <c r="D630" s="1285"/>
      <c r="E630" s="1285"/>
    </row>
    <row r="631">
      <c r="A631" s="1285"/>
      <c r="B631" s="1285"/>
      <c r="C631" s="1285"/>
      <c r="D631" s="1285"/>
      <c r="E631" s="1285"/>
    </row>
    <row r="632">
      <c r="A632" s="1285"/>
      <c r="B632" s="1285"/>
      <c r="C632" s="1285"/>
      <c r="D632" s="1285"/>
      <c r="E632" s="1285"/>
    </row>
    <row r="633">
      <c r="A633" s="1285"/>
      <c r="B633" s="1285"/>
      <c r="C633" s="1285"/>
      <c r="D633" s="1285"/>
      <c r="E633" s="1285"/>
    </row>
    <row r="634">
      <c r="A634" s="1285"/>
      <c r="B634" s="1285"/>
      <c r="C634" s="1285"/>
      <c r="D634" s="1285"/>
      <c r="E634" s="1285"/>
    </row>
    <row r="635">
      <c r="A635" s="1285"/>
      <c r="B635" s="1285"/>
      <c r="C635" s="1285"/>
      <c r="D635" s="1285"/>
      <c r="E635" s="1285"/>
    </row>
    <row r="636">
      <c r="A636" s="1285"/>
      <c r="B636" s="1285"/>
      <c r="C636" s="1285"/>
      <c r="D636" s="1285"/>
      <c r="E636" s="1285"/>
    </row>
    <row r="637">
      <c r="A637" s="1285"/>
      <c r="B637" s="1285"/>
      <c r="C637" s="1285"/>
      <c r="D637" s="1285"/>
      <c r="E637" s="1285"/>
    </row>
    <row r="638">
      <c r="A638" s="1285"/>
      <c r="B638" s="1285"/>
      <c r="C638" s="1285"/>
      <c r="D638" s="1285"/>
      <c r="E638" s="1285"/>
    </row>
    <row r="639">
      <c r="A639" s="1285"/>
      <c r="B639" s="1285"/>
      <c r="C639" s="1285"/>
      <c r="D639" s="1285"/>
      <c r="E639" s="1285"/>
    </row>
    <row r="640">
      <c r="A640" s="1285"/>
      <c r="B640" s="1285"/>
      <c r="C640" s="1285"/>
      <c r="D640" s="1285"/>
      <c r="E640" s="1285"/>
    </row>
    <row r="641">
      <c r="A641" s="1285"/>
      <c r="B641" s="1285"/>
      <c r="C641" s="1285"/>
      <c r="D641" s="1285"/>
      <c r="E641" s="1285"/>
    </row>
    <row r="642">
      <c r="A642" s="1285"/>
      <c r="B642" s="1285"/>
      <c r="C642" s="1285"/>
      <c r="D642" s="1285"/>
      <c r="E642" s="1285"/>
    </row>
    <row r="643">
      <c r="A643" s="1285"/>
      <c r="B643" s="1285"/>
      <c r="C643" s="1285"/>
      <c r="D643" s="1285"/>
      <c r="E643" s="1285"/>
    </row>
    <row r="644">
      <c r="A644" s="1285"/>
      <c r="B644" s="1285"/>
      <c r="C644" s="1285"/>
      <c r="D644" s="1285"/>
      <c r="E644" s="1285"/>
    </row>
    <row r="645">
      <c r="A645" s="1285"/>
      <c r="B645" s="1285"/>
      <c r="C645" s="1285"/>
      <c r="D645" s="1285"/>
      <c r="E645" s="1285"/>
    </row>
    <row r="646">
      <c r="A646" s="1285"/>
      <c r="B646" s="1285"/>
      <c r="C646" s="1285"/>
      <c r="D646" s="1285"/>
      <c r="E646" s="1285"/>
    </row>
    <row r="647">
      <c r="A647" s="1285"/>
      <c r="B647" s="1285"/>
      <c r="C647" s="1285"/>
      <c r="D647" s="1285"/>
      <c r="E647" s="1285"/>
    </row>
    <row r="648">
      <c r="A648" s="1285"/>
      <c r="B648" s="1285"/>
      <c r="C648" s="1285"/>
      <c r="D648" s="1285"/>
      <c r="E648" s="1285"/>
    </row>
    <row r="649">
      <c r="A649" s="1285"/>
      <c r="B649" s="1285"/>
      <c r="C649" s="1285"/>
      <c r="D649" s="1285"/>
      <c r="E649" s="1285"/>
    </row>
    <row r="650">
      <c r="A650" s="1285"/>
      <c r="B650" s="1285"/>
      <c r="C650" s="1285"/>
      <c r="D650" s="1285"/>
      <c r="E650" s="1285"/>
    </row>
    <row r="651">
      <c r="A651" s="1285"/>
      <c r="B651" s="1285"/>
      <c r="C651" s="1285"/>
      <c r="D651" s="1285"/>
      <c r="E651" s="1285"/>
    </row>
    <row r="652">
      <c r="A652" s="1285"/>
      <c r="B652" s="1285"/>
      <c r="C652" s="1285"/>
      <c r="D652" s="1285"/>
      <c r="E652" s="1285"/>
    </row>
    <row r="653">
      <c r="A653" s="1285"/>
      <c r="B653" s="1285"/>
      <c r="C653" s="1285"/>
      <c r="D653" s="1285"/>
      <c r="E653" s="1285"/>
    </row>
    <row r="654">
      <c r="A654" s="1285"/>
      <c r="B654" s="1285"/>
      <c r="C654" s="1285"/>
      <c r="D654" s="1285"/>
      <c r="E654" s="1285"/>
    </row>
    <row r="655">
      <c r="A655" s="1285"/>
      <c r="B655" s="1285"/>
      <c r="C655" s="1285"/>
      <c r="D655" s="1285"/>
      <c r="E655" s="1285"/>
    </row>
    <row r="656">
      <c r="A656" s="1285"/>
      <c r="B656" s="1285"/>
      <c r="C656" s="1285"/>
      <c r="D656" s="1285"/>
      <c r="E656" s="1285"/>
    </row>
    <row r="657">
      <c r="A657" s="1285"/>
      <c r="B657" s="1285"/>
      <c r="C657" s="1285"/>
      <c r="D657" s="1285"/>
      <c r="E657" s="1285"/>
    </row>
    <row r="658">
      <c r="A658" s="1285"/>
      <c r="B658" s="1285"/>
      <c r="C658" s="1285"/>
      <c r="D658" s="1285"/>
      <c r="E658" s="1285"/>
    </row>
    <row r="659">
      <c r="A659" s="1285"/>
      <c r="B659" s="1285"/>
      <c r="C659" s="1285"/>
      <c r="D659" s="1285"/>
      <c r="E659" s="1285"/>
    </row>
    <row r="660">
      <c r="A660" s="1285"/>
      <c r="B660" s="1285"/>
      <c r="C660" s="1285"/>
      <c r="D660" s="1285"/>
      <c r="E660" s="1285"/>
    </row>
    <row r="661">
      <c r="A661" s="1285"/>
      <c r="B661" s="1285"/>
      <c r="C661" s="1285"/>
      <c r="D661" s="1285"/>
      <c r="E661" s="1285"/>
    </row>
    <row r="662">
      <c r="A662" s="1285"/>
      <c r="B662" s="1285"/>
      <c r="C662" s="1285"/>
      <c r="D662" s="1285"/>
      <c r="E662" s="1285"/>
    </row>
    <row r="663">
      <c r="A663" s="1285"/>
      <c r="B663" s="1285"/>
      <c r="C663" s="1285"/>
      <c r="D663" s="1285"/>
      <c r="E663" s="1285"/>
    </row>
    <row r="664">
      <c r="A664" s="1285"/>
      <c r="B664" s="1285"/>
      <c r="C664" s="1285"/>
      <c r="D664" s="1285"/>
      <c r="E664" s="1285"/>
    </row>
    <row r="665">
      <c r="A665" s="1285"/>
      <c r="B665" s="1285"/>
      <c r="C665" s="1285"/>
      <c r="D665" s="1285"/>
      <c r="E665" s="1285"/>
    </row>
    <row r="666">
      <c r="A666" s="1285"/>
      <c r="B666" s="1285"/>
      <c r="C666" s="1285"/>
      <c r="D666" s="1285"/>
      <c r="E666" s="1285"/>
    </row>
    <row r="667">
      <c r="A667" s="1285"/>
      <c r="B667" s="1285"/>
      <c r="C667" s="1285"/>
      <c r="D667" s="1285"/>
      <c r="E667" s="1285"/>
    </row>
    <row r="668">
      <c r="A668" s="1285"/>
      <c r="B668" s="1285"/>
      <c r="C668" s="1285"/>
      <c r="D668" s="1285"/>
      <c r="E668" s="1285"/>
    </row>
    <row r="669">
      <c r="A669" s="1285"/>
      <c r="B669" s="1285"/>
      <c r="C669" s="1285"/>
      <c r="D669" s="1285"/>
      <c r="E669" s="1285"/>
    </row>
    <row r="670">
      <c r="A670" s="1285"/>
      <c r="B670" s="1285"/>
      <c r="C670" s="1285"/>
      <c r="D670" s="1285"/>
      <c r="E670" s="1285"/>
    </row>
    <row r="671">
      <c r="A671" s="1285"/>
      <c r="B671" s="1285"/>
      <c r="C671" s="1285"/>
      <c r="D671" s="1285"/>
      <c r="E671" s="1285"/>
    </row>
    <row r="672">
      <c r="A672" s="1285"/>
      <c r="B672" s="1285"/>
      <c r="C672" s="1285"/>
      <c r="D672" s="1285"/>
      <c r="E672" s="1285"/>
    </row>
    <row r="673">
      <c r="A673" s="1285"/>
      <c r="B673" s="1285"/>
      <c r="C673" s="1285"/>
      <c r="D673" s="1285"/>
      <c r="E673" s="1285"/>
    </row>
    <row r="674">
      <c r="A674" s="1285"/>
      <c r="B674" s="1285"/>
      <c r="C674" s="1285"/>
      <c r="D674" s="1285"/>
      <c r="E674" s="1285"/>
    </row>
    <row r="675">
      <c r="A675" s="1285"/>
      <c r="B675" s="1285"/>
      <c r="C675" s="1285"/>
      <c r="D675" s="1285"/>
      <c r="E675" s="1285"/>
    </row>
    <row r="676">
      <c r="A676" s="1285"/>
      <c r="B676" s="1285"/>
      <c r="C676" s="1285"/>
      <c r="D676" s="1285"/>
      <c r="E676" s="1285"/>
    </row>
    <row r="677">
      <c r="A677" s="1285"/>
      <c r="B677" s="1285"/>
      <c r="C677" s="1285"/>
      <c r="D677" s="1285"/>
      <c r="E677" s="1285"/>
    </row>
    <row r="678">
      <c r="A678" s="1285"/>
      <c r="B678" s="1285"/>
      <c r="C678" s="1285"/>
      <c r="D678" s="1285"/>
      <c r="E678" s="1285"/>
    </row>
    <row r="679">
      <c r="A679" s="1285"/>
      <c r="B679" s="1285"/>
      <c r="C679" s="1285"/>
      <c r="D679" s="1285"/>
      <c r="E679" s="1285"/>
    </row>
    <row r="680">
      <c r="A680" s="1285"/>
      <c r="B680" s="1285"/>
      <c r="C680" s="1285"/>
      <c r="D680" s="1285"/>
      <c r="E680" s="1285"/>
    </row>
    <row r="681">
      <c r="A681" s="1285"/>
      <c r="B681" s="1285"/>
      <c r="C681" s="1285"/>
      <c r="D681" s="1285"/>
      <c r="E681" s="1285"/>
    </row>
    <row r="682">
      <c r="A682" s="1285"/>
      <c r="B682" s="1285"/>
      <c r="C682" s="1285"/>
      <c r="D682" s="1285"/>
      <c r="E682" s="1285"/>
    </row>
    <row r="683">
      <c r="A683" s="1285"/>
      <c r="B683" s="1285"/>
      <c r="C683" s="1285"/>
      <c r="D683" s="1285"/>
      <c r="E683" s="1285"/>
    </row>
    <row r="684">
      <c r="A684" s="1285"/>
      <c r="B684" s="1285"/>
      <c r="C684" s="1285"/>
      <c r="D684" s="1285"/>
      <c r="E684" s="1285"/>
    </row>
    <row r="685">
      <c r="A685" s="1285"/>
      <c r="B685" s="1285"/>
      <c r="C685" s="1285"/>
      <c r="D685" s="1285"/>
      <c r="E685" s="1285"/>
    </row>
    <row r="686">
      <c r="A686" s="1285"/>
      <c r="B686" s="1285"/>
      <c r="C686" s="1285"/>
      <c r="D686" s="1285"/>
      <c r="E686" s="1285"/>
    </row>
    <row r="687">
      <c r="A687" s="1285"/>
      <c r="B687" s="1285"/>
      <c r="C687" s="1285"/>
      <c r="D687" s="1285"/>
      <c r="E687" s="1285"/>
    </row>
    <row r="688">
      <c r="A688" s="1285"/>
      <c r="B688" s="1285"/>
      <c r="C688" s="1285"/>
      <c r="D688" s="1285"/>
      <c r="E688" s="1285"/>
    </row>
    <row r="689">
      <c r="A689" s="1285"/>
      <c r="B689" s="1285"/>
      <c r="C689" s="1285"/>
      <c r="D689" s="1285"/>
      <c r="E689" s="1285"/>
    </row>
    <row r="690">
      <c r="A690" s="1285"/>
      <c r="B690" s="1285"/>
      <c r="C690" s="1285"/>
      <c r="D690" s="1285"/>
      <c r="E690" s="1285"/>
    </row>
    <row r="691">
      <c r="A691" s="1285"/>
      <c r="B691" s="1285"/>
      <c r="C691" s="1285"/>
      <c r="D691" s="1285"/>
      <c r="E691" s="1285"/>
    </row>
    <row r="692">
      <c r="A692" s="1285"/>
      <c r="B692" s="1285"/>
      <c r="C692" s="1285"/>
      <c r="D692" s="1285"/>
      <c r="E692" s="1285"/>
    </row>
    <row r="693">
      <c r="A693" s="1285"/>
      <c r="B693" s="1285"/>
      <c r="C693" s="1285"/>
      <c r="D693" s="1285"/>
      <c r="E693" s="1285"/>
    </row>
    <row r="694">
      <c r="A694" s="1285"/>
      <c r="B694" s="1285"/>
      <c r="C694" s="1285"/>
      <c r="D694" s="1285"/>
      <c r="E694" s="1285"/>
    </row>
    <row r="695">
      <c r="A695" s="1285"/>
      <c r="B695" s="1285"/>
      <c r="C695" s="1285"/>
      <c r="D695" s="1285"/>
      <c r="E695" s="1285"/>
    </row>
    <row r="696">
      <c r="A696" s="1285"/>
      <c r="B696" s="1285"/>
      <c r="C696" s="1285"/>
      <c r="D696" s="1285"/>
      <c r="E696" s="1285"/>
    </row>
    <row r="697">
      <c r="A697" s="1285"/>
      <c r="B697" s="1285"/>
      <c r="C697" s="1285"/>
      <c r="D697" s="1285"/>
      <c r="E697" s="1285"/>
    </row>
    <row r="698">
      <c r="A698" s="1285"/>
      <c r="B698" s="1285"/>
      <c r="C698" s="1285"/>
      <c r="D698" s="1285"/>
      <c r="E698" s="1285"/>
    </row>
    <row r="699">
      <c r="A699" s="1285"/>
      <c r="B699" s="1285"/>
      <c r="C699" s="1285"/>
      <c r="D699" s="1285"/>
      <c r="E699" s="1285"/>
    </row>
    <row r="700">
      <c r="A700" s="1285"/>
      <c r="B700" s="1285"/>
      <c r="C700" s="1285"/>
      <c r="D700" s="1285"/>
      <c r="E700" s="1285"/>
    </row>
    <row r="701">
      <c r="A701" s="1285"/>
      <c r="B701" s="1285"/>
      <c r="C701" s="1285"/>
      <c r="D701" s="1285"/>
      <c r="E701" s="1285"/>
    </row>
    <row r="702">
      <c r="A702" s="1285"/>
      <c r="B702" s="1285"/>
      <c r="C702" s="1285"/>
      <c r="D702" s="1285"/>
      <c r="E702" s="1285"/>
    </row>
    <row r="703">
      <c r="A703" s="1285"/>
      <c r="B703" s="1285"/>
      <c r="C703" s="1285"/>
      <c r="D703" s="1285"/>
      <c r="E703" s="1285"/>
    </row>
    <row r="704">
      <c r="A704" s="1285"/>
      <c r="B704" s="1285"/>
      <c r="C704" s="1285"/>
      <c r="D704" s="1285"/>
      <c r="E704" s="1285"/>
    </row>
    <row r="705">
      <c r="A705" s="1285"/>
      <c r="B705" s="1285"/>
      <c r="C705" s="1285"/>
      <c r="D705" s="1285"/>
      <c r="E705" s="1285"/>
    </row>
    <row r="706">
      <c r="A706" s="1285"/>
      <c r="B706" s="1285"/>
      <c r="C706" s="1285"/>
      <c r="D706" s="1285"/>
      <c r="E706" s="1285"/>
    </row>
    <row r="707">
      <c r="A707" s="1285"/>
      <c r="B707" s="1285"/>
      <c r="C707" s="1285"/>
      <c r="D707" s="1285"/>
      <c r="E707" s="1285"/>
    </row>
    <row r="708">
      <c r="A708" s="1285"/>
      <c r="B708" s="1285"/>
      <c r="C708" s="1285"/>
      <c r="D708" s="1285"/>
      <c r="E708" s="1285"/>
    </row>
    <row r="709">
      <c r="A709" s="1285"/>
      <c r="B709" s="1285"/>
      <c r="C709" s="1285"/>
      <c r="D709" s="1285"/>
      <c r="E709" s="1285"/>
    </row>
    <row r="710">
      <c r="A710" s="1285"/>
      <c r="B710" s="1285"/>
      <c r="C710" s="1285"/>
      <c r="D710" s="1285"/>
      <c r="E710" s="1285"/>
    </row>
    <row r="711">
      <c r="A711" s="1285"/>
      <c r="B711" s="1285"/>
      <c r="C711" s="1285"/>
      <c r="D711" s="1285"/>
      <c r="E711" s="1285"/>
    </row>
    <row r="712">
      <c r="A712" s="1285"/>
      <c r="B712" s="1285"/>
      <c r="C712" s="1285"/>
      <c r="D712" s="1285"/>
      <c r="E712" s="1285"/>
    </row>
    <row r="713">
      <c r="A713" s="1285"/>
      <c r="B713" s="1285"/>
      <c r="C713" s="1285"/>
      <c r="D713" s="1285"/>
      <c r="E713" s="1285"/>
    </row>
    <row r="714">
      <c r="A714" s="1285"/>
      <c r="B714" s="1285"/>
      <c r="C714" s="1285"/>
      <c r="D714" s="1285"/>
      <c r="E714" s="1285"/>
    </row>
    <row r="715">
      <c r="A715" s="1285"/>
      <c r="B715" s="1285"/>
      <c r="C715" s="1285"/>
      <c r="D715" s="1285"/>
      <c r="E715" s="1285"/>
    </row>
    <row r="716">
      <c r="A716" s="1285"/>
      <c r="B716" s="1285"/>
      <c r="C716" s="1285"/>
      <c r="D716" s="1285"/>
      <c r="E716" s="1285"/>
    </row>
    <row r="717">
      <c r="A717" s="1285"/>
      <c r="B717" s="1285"/>
      <c r="C717" s="1285"/>
      <c r="D717" s="1285"/>
      <c r="E717" s="1285"/>
    </row>
    <row r="718">
      <c r="A718" s="1285"/>
      <c r="B718" s="1285"/>
      <c r="C718" s="1285"/>
      <c r="D718" s="1285"/>
      <c r="E718" s="1285"/>
    </row>
    <row r="719">
      <c r="A719" s="1285"/>
      <c r="B719" s="1285"/>
      <c r="C719" s="1285"/>
      <c r="D719" s="1285"/>
      <c r="E719" s="1285"/>
    </row>
    <row r="720">
      <c r="A720" s="1285"/>
      <c r="B720" s="1285"/>
      <c r="C720" s="1285"/>
      <c r="D720" s="1285"/>
      <c r="E720" s="1285"/>
    </row>
    <row r="721">
      <c r="A721" s="1285"/>
      <c r="B721" s="1285"/>
      <c r="C721" s="1285"/>
      <c r="D721" s="1285"/>
      <c r="E721" s="1285"/>
    </row>
    <row r="722">
      <c r="A722" s="1285"/>
      <c r="B722" s="1285"/>
      <c r="C722" s="1285"/>
      <c r="D722" s="1285"/>
      <c r="E722" s="1285"/>
    </row>
    <row r="723">
      <c r="A723" s="1285"/>
      <c r="B723" s="1285"/>
      <c r="C723" s="1285"/>
      <c r="D723" s="1285"/>
      <c r="E723" s="1285"/>
    </row>
    <row r="724">
      <c r="A724" s="1285"/>
      <c r="B724" s="1285"/>
      <c r="C724" s="1285"/>
      <c r="D724" s="1285"/>
      <c r="E724" s="1285"/>
    </row>
    <row r="725">
      <c r="A725" s="1285"/>
      <c r="B725" s="1285"/>
      <c r="C725" s="1285"/>
      <c r="D725" s="1285"/>
      <c r="E725" s="1285"/>
    </row>
    <row r="726">
      <c r="A726" s="1285"/>
      <c r="B726" s="1285"/>
      <c r="C726" s="1285"/>
      <c r="D726" s="1285"/>
      <c r="E726" s="1285"/>
    </row>
    <row r="727">
      <c r="A727" s="1285"/>
      <c r="B727" s="1285"/>
      <c r="C727" s="1285"/>
      <c r="D727" s="1285"/>
      <c r="E727" s="1285"/>
    </row>
    <row r="728">
      <c r="A728" s="1285"/>
      <c r="B728" s="1285"/>
      <c r="C728" s="1285"/>
      <c r="D728" s="1285"/>
      <c r="E728" s="1285"/>
    </row>
    <row r="729">
      <c r="A729" s="1285"/>
      <c r="B729" s="1285"/>
      <c r="C729" s="1285"/>
      <c r="D729" s="1285"/>
      <c r="E729" s="1285"/>
    </row>
    <row r="730">
      <c r="A730" s="1285"/>
      <c r="B730" s="1285"/>
      <c r="C730" s="1285"/>
      <c r="D730" s="1285"/>
      <c r="E730" s="1285"/>
    </row>
    <row r="731">
      <c r="A731" s="1285"/>
      <c r="B731" s="1285"/>
      <c r="C731" s="1285"/>
      <c r="D731" s="1285"/>
      <c r="E731" s="1285"/>
    </row>
    <row r="732">
      <c r="A732" s="1285"/>
      <c r="B732" s="1285"/>
      <c r="C732" s="1285"/>
      <c r="D732" s="1285"/>
      <c r="E732" s="1285"/>
    </row>
    <row r="733">
      <c r="A733" s="1285"/>
      <c r="B733" s="1285"/>
      <c r="C733" s="1285"/>
      <c r="D733" s="1285"/>
      <c r="E733" s="1285"/>
    </row>
    <row r="734">
      <c r="A734" s="1285"/>
      <c r="B734" s="1285"/>
      <c r="C734" s="1285"/>
      <c r="D734" s="1285"/>
      <c r="E734" s="1285"/>
    </row>
    <row r="735">
      <c r="A735" s="1285"/>
      <c r="B735" s="1285"/>
      <c r="C735" s="1285"/>
      <c r="D735" s="1285"/>
      <c r="E735" s="1285"/>
    </row>
    <row r="736">
      <c r="A736" s="1285"/>
      <c r="B736" s="1285"/>
      <c r="C736" s="1285"/>
      <c r="D736" s="1285"/>
      <c r="E736" s="1285"/>
    </row>
    <row r="737">
      <c r="A737" s="1285"/>
      <c r="B737" s="1285"/>
      <c r="C737" s="1285"/>
      <c r="D737" s="1285"/>
      <c r="E737" s="1285"/>
    </row>
    <row r="738">
      <c r="A738" s="1285"/>
      <c r="B738" s="1285"/>
      <c r="C738" s="1285"/>
      <c r="D738" s="1285"/>
      <c r="E738" s="1285"/>
    </row>
    <row r="739">
      <c r="A739" s="1285"/>
      <c r="B739" s="1285"/>
      <c r="C739" s="1285"/>
      <c r="D739" s="1285"/>
      <c r="E739" s="1285"/>
    </row>
    <row r="740">
      <c r="A740" s="1285"/>
      <c r="B740" s="1285"/>
      <c r="C740" s="1285"/>
      <c r="D740" s="1285"/>
      <c r="E740" s="1285"/>
    </row>
    <row r="741">
      <c r="A741" s="1285"/>
      <c r="B741" s="1285"/>
      <c r="C741" s="1285"/>
      <c r="D741" s="1285"/>
      <c r="E741" s="1285"/>
    </row>
    <row r="742">
      <c r="A742" s="1285"/>
      <c r="B742" s="1285"/>
      <c r="C742" s="1285"/>
      <c r="D742" s="1285"/>
      <c r="E742" s="1285"/>
    </row>
    <row r="743">
      <c r="A743" s="1285"/>
      <c r="B743" s="1285"/>
      <c r="C743" s="1285"/>
      <c r="D743" s="1285"/>
      <c r="E743" s="1285"/>
    </row>
    <row r="744">
      <c r="A744" s="1285"/>
      <c r="B744" s="1285"/>
      <c r="C744" s="1285"/>
      <c r="D744" s="1285"/>
      <c r="E744" s="1285"/>
    </row>
    <row r="745">
      <c r="A745" s="1285"/>
      <c r="B745" s="1285"/>
      <c r="C745" s="1285"/>
      <c r="D745" s="1285"/>
      <c r="E745" s="1285"/>
    </row>
    <row r="746">
      <c r="A746" s="1285"/>
      <c r="B746" s="1285"/>
      <c r="C746" s="1285"/>
      <c r="D746" s="1285"/>
      <c r="E746" s="1285"/>
    </row>
    <row r="747">
      <c r="A747" s="1285"/>
      <c r="B747" s="1285"/>
      <c r="C747" s="1285"/>
      <c r="D747" s="1285"/>
      <c r="E747" s="1285"/>
    </row>
    <row r="748">
      <c r="A748" s="1285"/>
      <c r="B748" s="1285"/>
      <c r="C748" s="1285"/>
      <c r="D748" s="1285"/>
      <c r="E748" s="1285"/>
    </row>
    <row r="749">
      <c r="A749" s="1285"/>
      <c r="B749" s="1285"/>
      <c r="C749" s="1285"/>
      <c r="D749" s="1285"/>
      <c r="E749" s="1285"/>
    </row>
    <row r="750">
      <c r="A750" s="1285"/>
      <c r="B750" s="1285"/>
      <c r="C750" s="1285"/>
      <c r="D750" s="1285"/>
      <c r="E750" s="1285"/>
    </row>
    <row r="751">
      <c r="A751" s="1285"/>
      <c r="B751" s="1285"/>
      <c r="C751" s="1285"/>
      <c r="D751" s="1285"/>
      <c r="E751" s="1285"/>
    </row>
    <row r="752">
      <c r="A752" s="1285"/>
      <c r="B752" s="1285"/>
      <c r="C752" s="1285"/>
      <c r="D752" s="1285"/>
      <c r="E752" s="1285"/>
    </row>
    <row r="753">
      <c r="A753" s="1285"/>
      <c r="B753" s="1285"/>
      <c r="C753" s="1285"/>
      <c r="D753" s="1285"/>
      <c r="E753" s="1285"/>
    </row>
    <row r="754">
      <c r="A754" s="1285"/>
      <c r="B754" s="1285"/>
      <c r="C754" s="1285"/>
      <c r="D754" s="1285"/>
      <c r="E754" s="1285"/>
    </row>
    <row r="755">
      <c r="A755" s="1285"/>
      <c r="B755" s="1285"/>
      <c r="C755" s="1285"/>
      <c r="D755" s="1285"/>
      <c r="E755" s="1285"/>
    </row>
    <row r="756">
      <c r="A756" s="1285"/>
      <c r="B756" s="1285"/>
      <c r="C756" s="1285"/>
      <c r="D756" s="1285"/>
      <c r="E756" s="1285"/>
    </row>
    <row r="757">
      <c r="A757" s="1285"/>
      <c r="B757" s="1285"/>
      <c r="C757" s="1285"/>
      <c r="D757" s="1285"/>
      <c r="E757" s="1285"/>
    </row>
    <row r="758">
      <c r="A758" s="1285"/>
      <c r="B758" s="1285"/>
      <c r="C758" s="1285"/>
      <c r="D758" s="1285"/>
      <c r="E758" s="1285"/>
    </row>
    <row r="759">
      <c r="A759" s="1285"/>
      <c r="B759" s="1285"/>
      <c r="C759" s="1285"/>
      <c r="D759" s="1285"/>
      <c r="E759" s="1285"/>
    </row>
    <row r="760">
      <c r="A760" s="1285"/>
      <c r="B760" s="1285"/>
      <c r="C760" s="1285"/>
      <c r="D760" s="1285"/>
      <c r="E760" s="1285"/>
    </row>
    <row r="761">
      <c r="A761" s="1285"/>
      <c r="B761" s="1285"/>
      <c r="C761" s="1285"/>
      <c r="D761" s="1285"/>
      <c r="E761" s="1285"/>
    </row>
    <row r="762">
      <c r="A762" s="1285"/>
      <c r="B762" s="1285"/>
      <c r="C762" s="1285"/>
      <c r="D762" s="1285"/>
      <c r="E762" s="1285"/>
    </row>
    <row r="763">
      <c r="A763" s="1285"/>
      <c r="B763" s="1285"/>
      <c r="C763" s="1285"/>
      <c r="D763" s="1285"/>
      <c r="E763" s="1285"/>
    </row>
    <row r="764">
      <c r="A764" s="1285"/>
      <c r="B764" s="1285"/>
      <c r="C764" s="1285"/>
      <c r="D764" s="1285"/>
      <c r="E764" s="1285"/>
    </row>
    <row r="765">
      <c r="A765" s="1285"/>
      <c r="B765" s="1285"/>
      <c r="C765" s="1285"/>
      <c r="D765" s="1285"/>
      <c r="E765" s="1285"/>
    </row>
    <row r="766">
      <c r="A766" s="1285"/>
      <c r="B766" s="1285"/>
      <c r="C766" s="1285"/>
      <c r="D766" s="1285"/>
      <c r="E766" s="1285"/>
    </row>
    <row r="767">
      <c r="A767" s="1285"/>
      <c r="B767" s="1285"/>
      <c r="C767" s="1285"/>
      <c r="D767" s="1285"/>
      <c r="E767" s="1285"/>
    </row>
    <row r="768">
      <c r="A768" s="1285"/>
      <c r="B768" s="1285"/>
      <c r="C768" s="1285"/>
      <c r="D768" s="1285"/>
      <c r="E768" s="1285"/>
    </row>
    <row r="769">
      <c r="A769" s="1285"/>
      <c r="B769" s="1285"/>
      <c r="C769" s="1285"/>
      <c r="D769" s="1285"/>
      <c r="E769" s="1285"/>
    </row>
    <row r="770">
      <c r="A770" s="1285"/>
      <c r="B770" s="1285"/>
      <c r="C770" s="1285"/>
      <c r="D770" s="1285"/>
      <c r="E770" s="1285"/>
    </row>
    <row r="771">
      <c r="A771" s="1285"/>
      <c r="B771" s="1285"/>
      <c r="C771" s="1285"/>
      <c r="D771" s="1285"/>
      <c r="E771" s="1285"/>
    </row>
    <row r="772">
      <c r="A772" s="1285"/>
      <c r="B772" s="1285"/>
      <c r="C772" s="1285"/>
      <c r="D772" s="1285"/>
      <c r="E772" s="1285"/>
    </row>
    <row r="773">
      <c r="A773" s="1285"/>
      <c r="B773" s="1285"/>
      <c r="C773" s="1285"/>
      <c r="D773" s="1285"/>
      <c r="E773" s="1285"/>
    </row>
    <row r="774">
      <c r="A774" s="1285"/>
      <c r="B774" s="1285"/>
      <c r="C774" s="1285"/>
      <c r="D774" s="1285"/>
      <c r="E774" s="1285"/>
    </row>
    <row r="775">
      <c r="A775" s="1285"/>
      <c r="B775" s="1285"/>
      <c r="C775" s="1285"/>
      <c r="D775" s="1285"/>
      <c r="E775" s="1285"/>
    </row>
    <row r="776">
      <c r="A776" s="1285"/>
      <c r="B776" s="1285"/>
      <c r="C776" s="1285"/>
      <c r="D776" s="1285"/>
      <c r="E776" s="1285"/>
    </row>
    <row r="777">
      <c r="A777" s="1285"/>
      <c r="B777" s="1285"/>
      <c r="C777" s="1285"/>
      <c r="D777" s="1285"/>
      <c r="E777" s="1285"/>
    </row>
    <row r="778">
      <c r="A778" s="1285"/>
      <c r="B778" s="1285"/>
      <c r="C778" s="1285"/>
      <c r="D778" s="1285"/>
      <c r="E778" s="1285"/>
    </row>
    <row r="779">
      <c r="A779" s="1285"/>
      <c r="B779" s="1285"/>
      <c r="C779" s="1285"/>
      <c r="D779" s="1285"/>
      <c r="E779" s="1285"/>
    </row>
    <row r="780">
      <c r="A780" s="1285"/>
      <c r="B780" s="1285"/>
      <c r="C780" s="1285"/>
      <c r="D780" s="1285"/>
      <c r="E780" s="1285"/>
    </row>
    <row r="781">
      <c r="A781" s="1285"/>
      <c r="B781" s="1285"/>
      <c r="C781" s="1285"/>
      <c r="D781" s="1285"/>
      <c r="E781" s="1285"/>
    </row>
    <row r="782">
      <c r="A782" s="1285"/>
      <c r="B782" s="1285"/>
      <c r="C782" s="1285"/>
      <c r="D782" s="1285"/>
      <c r="E782" s="1285"/>
    </row>
    <row r="783">
      <c r="A783" s="1285"/>
      <c r="B783" s="1285"/>
      <c r="C783" s="1285"/>
      <c r="D783" s="1285"/>
      <c r="E783" s="1285"/>
    </row>
    <row r="784">
      <c r="A784" s="1285"/>
      <c r="B784" s="1285"/>
      <c r="C784" s="1285"/>
      <c r="D784" s="1285"/>
      <c r="E784" s="1285"/>
    </row>
    <row r="785">
      <c r="A785" s="1285"/>
      <c r="B785" s="1285"/>
      <c r="C785" s="1285"/>
      <c r="D785" s="1285"/>
      <c r="E785" s="1285"/>
    </row>
    <row r="786">
      <c r="A786" s="1285"/>
      <c r="B786" s="1285"/>
      <c r="C786" s="1285"/>
      <c r="D786" s="1285"/>
      <c r="E786" s="1285"/>
    </row>
    <row r="787">
      <c r="A787" s="1285"/>
      <c r="B787" s="1285"/>
      <c r="C787" s="1285"/>
      <c r="D787" s="1285"/>
      <c r="E787" s="1285"/>
    </row>
    <row r="788">
      <c r="A788" s="1285"/>
      <c r="B788" s="1285"/>
      <c r="C788" s="1285"/>
      <c r="D788" s="1285"/>
      <c r="E788" s="1285"/>
    </row>
    <row r="789">
      <c r="A789" s="1285"/>
      <c r="B789" s="1285"/>
      <c r="C789" s="1285"/>
      <c r="D789" s="1285"/>
      <c r="E789" s="1285"/>
    </row>
    <row r="790">
      <c r="A790" s="1285"/>
      <c r="B790" s="1285"/>
      <c r="C790" s="1285"/>
      <c r="D790" s="1285"/>
      <c r="E790" s="1285"/>
    </row>
    <row r="791">
      <c r="A791" s="1285"/>
      <c r="B791" s="1285"/>
      <c r="C791" s="1285"/>
      <c r="D791" s="1285"/>
      <c r="E791" s="1285"/>
    </row>
    <row r="792">
      <c r="A792" s="1285"/>
      <c r="B792" s="1285"/>
      <c r="C792" s="1285"/>
      <c r="D792" s="1285"/>
      <c r="E792" s="1285"/>
    </row>
    <row r="793">
      <c r="A793" s="1285"/>
      <c r="B793" s="1285"/>
      <c r="C793" s="1285"/>
      <c r="D793" s="1285"/>
      <c r="E793" s="1285"/>
    </row>
    <row r="794">
      <c r="A794" s="1285"/>
      <c r="B794" s="1285"/>
      <c r="C794" s="1285"/>
      <c r="D794" s="1285"/>
      <c r="E794" s="1285"/>
    </row>
    <row r="795">
      <c r="A795" s="1285"/>
      <c r="B795" s="1285"/>
      <c r="C795" s="1285"/>
      <c r="D795" s="1285"/>
      <c r="E795" s="1285"/>
    </row>
    <row r="796">
      <c r="A796" s="1285"/>
      <c r="B796" s="1285"/>
      <c r="C796" s="1285"/>
      <c r="D796" s="1285"/>
      <c r="E796" s="1285"/>
    </row>
    <row r="797">
      <c r="A797" s="1285"/>
      <c r="B797" s="1285"/>
      <c r="C797" s="1285"/>
      <c r="D797" s="1285"/>
      <c r="E797" s="1285"/>
    </row>
    <row r="798">
      <c r="A798" s="1285"/>
      <c r="B798" s="1285"/>
      <c r="C798" s="1285"/>
      <c r="D798" s="1285"/>
      <c r="E798" s="1285"/>
    </row>
    <row r="799">
      <c r="A799" s="1285"/>
      <c r="B799" s="1285"/>
      <c r="C799" s="1285"/>
      <c r="D799" s="1285"/>
      <c r="E799" s="1285"/>
    </row>
    <row r="800">
      <c r="A800" s="1285"/>
      <c r="B800" s="1285"/>
      <c r="C800" s="1285"/>
      <c r="D800" s="1285"/>
      <c r="E800" s="1285"/>
    </row>
    <row r="801">
      <c r="A801" s="1285"/>
      <c r="B801" s="1285"/>
      <c r="C801" s="1285"/>
      <c r="D801" s="1285"/>
      <c r="E801" s="1285"/>
    </row>
    <row r="802">
      <c r="A802" s="1285"/>
      <c r="B802" s="1285"/>
      <c r="C802" s="1285"/>
      <c r="D802" s="1285"/>
      <c r="E802" s="1285"/>
    </row>
    <row r="803">
      <c r="A803" s="1285"/>
      <c r="B803" s="1285"/>
      <c r="C803" s="1285"/>
      <c r="D803" s="1285"/>
      <c r="E803" s="1285"/>
    </row>
    <row r="804">
      <c r="A804" s="1285"/>
      <c r="B804" s="1285"/>
      <c r="C804" s="1285"/>
      <c r="D804" s="1285"/>
      <c r="E804" s="1285"/>
    </row>
    <row r="805">
      <c r="A805" s="1285"/>
      <c r="B805" s="1285"/>
      <c r="C805" s="1285"/>
      <c r="D805" s="1285"/>
      <c r="E805" s="1285"/>
    </row>
    <row r="806">
      <c r="A806" s="1285"/>
      <c r="B806" s="1285"/>
      <c r="C806" s="1285"/>
      <c r="D806" s="1285"/>
      <c r="E806" s="1285"/>
    </row>
    <row r="807">
      <c r="A807" s="1285"/>
      <c r="B807" s="1285"/>
      <c r="C807" s="1285"/>
      <c r="D807" s="1285"/>
      <c r="E807" s="1285"/>
    </row>
    <row r="808">
      <c r="A808" s="1285"/>
      <c r="B808" s="1285"/>
      <c r="C808" s="1285"/>
      <c r="D808" s="1285"/>
      <c r="E808" s="1285"/>
    </row>
    <row r="809">
      <c r="A809" s="1285"/>
      <c r="B809" s="1285"/>
      <c r="C809" s="1285"/>
      <c r="D809" s="1285"/>
      <c r="E809" s="1285"/>
    </row>
    <row r="810">
      <c r="A810" s="1285"/>
      <c r="B810" s="1285"/>
      <c r="C810" s="1285"/>
      <c r="D810" s="1285"/>
      <c r="E810" s="1285"/>
    </row>
    <row r="811">
      <c r="A811" s="1285"/>
      <c r="B811" s="1285"/>
      <c r="C811" s="1285"/>
      <c r="D811" s="1285"/>
      <c r="E811" s="1285"/>
    </row>
    <row r="812">
      <c r="A812" s="1285"/>
      <c r="B812" s="1285"/>
      <c r="C812" s="1285"/>
      <c r="D812" s="1285"/>
      <c r="E812" s="1285"/>
    </row>
    <row r="813">
      <c r="A813" s="1285"/>
      <c r="B813" s="1285"/>
      <c r="C813" s="1285"/>
      <c r="D813" s="1285"/>
      <c r="E813" s="1285"/>
    </row>
    <row r="814">
      <c r="A814" s="1285"/>
      <c r="B814" s="1285"/>
      <c r="C814" s="1285"/>
      <c r="D814" s="1285"/>
      <c r="E814" s="1285"/>
    </row>
    <row r="815">
      <c r="A815" s="1285"/>
      <c r="B815" s="1285"/>
      <c r="C815" s="1285"/>
      <c r="D815" s="1285"/>
      <c r="E815" s="1285"/>
    </row>
    <row r="816">
      <c r="A816" s="1285"/>
      <c r="B816" s="1285"/>
      <c r="C816" s="1285"/>
      <c r="D816" s="1285"/>
      <c r="E816" s="1285"/>
    </row>
    <row r="817">
      <c r="A817" s="1285"/>
      <c r="B817" s="1285"/>
      <c r="C817" s="1285"/>
      <c r="D817" s="1285"/>
      <c r="E817" s="1285"/>
    </row>
    <row r="818">
      <c r="A818" s="1285"/>
      <c r="B818" s="1285"/>
      <c r="C818" s="1285"/>
      <c r="D818" s="1285"/>
      <c r="E818" s="1285"/>
    </row>
    <row r="819">
      <c r="A819" s="1285"/>
      <c r="B819" s="1285"/>
      <c r="C819" s="1285"/>
      <c r="D819" s="1285"/>
      <c r="E819" s="1285"/>
    </row>
    <row r="820">
      <c r="A820" s="1285"/>
      <c r="B820" s="1285"/>
      <c r="C820" s="1285"/>
      <c r="D820" s="1285"/>
      <c r="E820" s="1285"/>
    </row>
    <row r="821">
      <c r="A821" s="1285"/>
      <c r="B821" s="1285"/>
      <c r="C821" s="1285"/>
      <c r="D821" s="1285"/>
      <c r="E821" s="1285"/>
    </row>
    <row r="822">
      <c r="A822" s="1285"/>
      <c r="B822" s="1285"/>
      <c r="C822" s="1285"/>
      <c r="D822" s="1285"/>
      <c r="E822" s="1285"/>
    </row>
    <row r="823">
      <c r="A823" s="1285"/>
      <c r="B823" s="1285"/>
      <c r="C823" s="1285"/>
      <c r="D823" s="1285"/>
      <c r="E823" s="1285"/>
    </row>
    <row r="824">
      <c r="A824" s="1285"/>
      <c r="B824" s="1285"/>
      <c r="C824" s="1285"/>
      <c r="D824" s="1285"/>
      <c r="E824" s="1285"/>
    </row>
    <row r="825">
      <c r="A825" s="1285"/>
      <c r="B825" s="1285"/>
      <c r="C825" s="1285"/>
      <c r="D825" s="1285"/>
      <c r="E825" s="1285"/>
    </row>
    <row r="826">
      <c r="A826" s="1285"/>
      <c r="B826" s="1285"/>
      <c r="C826" s="1285"/>
      <c r="D826" s="1285"/>
      <c r="E826" s="1285"/>
    </row>
    <row r="827">
      <c r="A827" s="1285"/>
      <c r="B827" s="1285"/>
      <c r="C827" s="1285"/>
      <c r="D827" s="1285"/>
      <c r="E827" s="1285"/>
    </row>
    <row r="828">
      <c r="A828" s="1285"/>
      <c r="B828" s="1285"/>
      <c r="C828" s="1285"/>
      <c r="D828" s="1285"/>
      <c r="E828" s="1285"/>
    </row>
    <row r="829">
      <c r="A829" s="1285"/>
      <c r="B829" s="1285"/>
      <c r="C829" s="1285"/>
      <c r="D829" s="1285"/>
      <c r="E829" s="1285"/>
    </row>
    <row r="830">
      <c r="A830" s="1285"/>
      <c r="B830" s="1285"/>
      <c r="C830" s="1285"/>
      <c r="D830" s="1285"/>
      <c r="E830" s="1285"/>
    </row>
    <row r="831">
      <c r="A831" s="1285"/>
      <c r="B831" s="1285"/>
      <c r="C831" s="1285"/>
      <c r="D831" s="1285"/>
      <c r="E831" s="1285"/>
    </row>
    <row r="832">
      <c r="A832" s="1285"/>
      <c r="B832" s="1285"/>
      <c r="C832" s="1285"/>
      <c r="D832" s="1285"/>
      <c r="E832" s="1285"/>
    </row>
    <row r="833">
      <c r="A833" s="1285"/>
      <c r="B833" s="1285"/>
      <c r="C833" s="1285"/>
      <c r="D833" s="1285"/>
      <c r="E833" s="1285"/>
    </row>
    <row r="834">
      <c r="A834" s="1285"/>
      <c r="B834" s="1285"/>
      <c r="C834" s="1285"/>
      <c r="D834" s="1285"/>
      <c r="E834" s="1285"/>
    </row>
    <row r="835">
      <c r="A835" s="1285"/>
      <c r="B835" s="1285"/>
      <c r="C835" s="1285"/>
      <c r="D835" s="1285"/>
      <c r="E835" s="1285"/>
    </row>
    <row r="836">
      <c r="A836" s="1285"/>
      <c r="B836" s="1285"/>
      <c r="C836" s="1285"/>
      <c r="D836" s="1285"/>
      <c r="E836" s="1285"/>
    </row>
    <row r="837">
      <c r="A837" s="1285"/>
      <c r="B837" s="1285"/>
      <c r="C837" s="1285"/>
      <c r="D837" s="1285"/>
      <c r="E837" s="1285"/>
    </row>
    <row r="838">
      <c r="A838" s="1285"/>
      <c r="B838" s="1285"/>
      <c r="C838" s="1285"/>
      <c r="D838" s="1285"/>
      <c r="E838" s="1285"/>
    </row>
    <row r="839">
      <c r="A839" s="1285"/>
      <c r="B839" s="1285"/>
      <c r="C839" s="1285"/>
      <c r="D839" s="1285"/>
      <c r="E839" s="1285"/>
    </row>
    <row r="840">
      <c r="A840" s="1285"/>
      <c r="B840" s="1285"/>
      <c r="C840" s="1285"/>
      <c r="D840" s="1285"/>
      <c r="E840" s="1285"/>
    </row>
    <row r="841">
      <c r="A841" s="1285"/>
      <c r="B841" s="1285"/>
      <c r="C841" s="1285"/>
      <c r="D841" s="1285"/>
      <c r="E841" s="1285"/>
    </row>
    <row r="842">
      <c r="A842" s="1285"/>
      <c r="B842" s="1285"/>
      <c r="C842" s="1285"/>
      <c r="D842" s="1285"/>
      <c r="E842" s="1285"/>
    </row>
    <row r="843">
      <c r="A843" s="1285"/>
      <c r="B843" s="1285"/>
      <c r="C843" s="1285"/>
      <c r="D843" s="1285"/>
      <c r="E843" s="1285"/>
    </row>
    <row r="844">
      <c r="A844" s="1285"/>
      <c r="B844" s="1285"/>
      <c r="C844" s="1285"/>
      <c r="D844" s="1285"/>
      <c r="E844" s="1285"/>
    </row>
    <row r="845">
      <c r="A845" s="1285"/>
      <c r="B845" s="1285"/>
      <c r="C845" s="1285"/>
      <c r="D845" s="1285"/>
      <c r="E845" s="1285"/>
    </row>
    <row r="846">
      <c r="A846" s="1285"/>
      <c r="B846" s="1285"/>
      <c r="C846" s="1285"/>
      <c r="D846" s="1285"/>
      <c r="E846" s="1285"/>
    </row>
    <row r="847">
      <c r="A847" s="1285"/>
      <c r="B847" s="1285"/>
      <c r="C847" s="1285"/>
      <c r="D847" s="1285"/>
      <c r="E847" s="1285"/>
    </row>
    <row r="848">
      <c r="A848" s="1285"/>
      <c r="B848" s="1285"/>
      <c r="C848" s="1285"/>
      <c r="D848" s="1285"/>
      <c r="E848" s="1285"/>
    </row>
    <row r="849">
      <c r="A849" s="1285"/>
      <c r="B849" s="1285"/>
      <c r="C849" s="1285"/>
      <c r="D849" s="1285"/>
      <c r="E849" s="1285"/>
    </row>
    <row r="850">
      <c r="A850" s="1285"/>
      <c r="B850" s="1285"/>
      <c r="C850" s="1285"/>
      <c r="D850" s="1285"/>
      <c r="E850" s="1285"/>
    </row>
    <row r="851">
      <c r="A851" s="1285"/>
      <c r="B851" s="1285"/>
      <c r="C851" s="1285"/>
      <c r="D851" s="1285"/>
      <c r="E851" s="1285"/>
    </row>
    <row r="852">
      <c r="A852" s="1285"/>
      <c r="B852" s="1285"/>
      <c r="C852" s="1285"/>
      <c r="D852" s="1285"/>
      <c r="E852" s="1285"/>
    </row>
    <row r="853">
      <c r="A853" s="1285"/>
      <c r="B853" s="1285"/>
      <c r="C853" s="1285"/>
      <c r="D853" s="1285"/>
      <c r="E853" s="1285"/>
    </row>
    <row r="854">
      <c r="A854" s="1285"/>
      <c r="B854" s="1285"/>
      <c r="C854" s="1285"/>
      <c r="D854" s="1285"/>
      <c r="E854" s="1285"/>
    </row>
    <row r="855">
      <c r="A855" s="1285"/>
      <c r="B855" s="1285"/>
      <c r="C855" s="1285"/>
      <c r="D855" s="1285"/>
      <c r="E855" s="1285"/>
    </row>
    <row r="856">
      <c r="A856" s="1285"/>
      <c r="B856" s="1285"/>
      <c r="C856" s="1285"/>
      <c r="D856" s="1285"/>
      <c r="E856" s="1285"/>
    </row>
    <row r="857">
      <c r="A857" s="1285"/>
      <c r="B857" s="1285"/>
      <c r="C857" s="1285"/>
      <c r="D857" s="1285"/>
      <c r="E857" s="1285"/>
    </row>
    <row r="858">
      <c r="A858" s="1285"/>
      <c r="B858" s="1285"/>
      <c r="C858" s="1285"/>
      <c r="D858" s="1285"/>
      <c r="E858" s="1285"/>
    </row>
    <row r="859">
      <c r="A859" s="1285"/>
      <c r="B859" s="1285"/>
      <c r="C859" s="1285"/>
      <c r="D859" s="1285"/>
      <c r="E859" s="1285"/>
    </row>
    <row r="860">
      <c r="A860" s="1285"/>
      <c r="B860" s="1285"/>
      <c r="C860" s="1285"/>
      <c r="D860" s="1285"/>
      <c r="E860" s="1285"/>
    </row>
    <row r="861">
      <c r="A861" s="1285"/>
      <c r="B861" s="1285"/>
      <c r="C861" s="1285"/>
      <c r="D861" s="1285"/>
      <c r="E861" s="1285"/>
    </row>
    <row r="862">
      <c r="A862" s="1285"/>
      <c r="B862" s="1285"/>
      <c r="C862" s="1285"/>
      <c r="D862" s="1285"/>
      <c r="E862" s="1285"/>
    </row>
    <row r="863">
      <c r="A863" s="1285"/>
      <c r="B863" s="1285"/>
      <c r="C863" s="1285"/>
      <c r="D863" s="1285"/>
      <c r="E863" s="1285"/>
    </row>
    <row r="864">
      <c r="A864" s="1285"/>
      <c r="B864" s="1285"/>
      <c r="C864" s="1285"/>
      <c r="D864" s="1285"/>
      <c r="E864" s="1285"/>
    </row>
    <row r="865">
      <c r="A865" s="1285"/>
      <c r="B865" s="1285"/>
      <c r="C865" s="1285"/>
      <c r="D865" s="1285"/>
      <c r="E865" s="1285"/>
    </row>
    <row r="866">
      <c r="A866" s="1285"/>
      <c r="B866" s="1285"/>
      <c r="C866" s="1285"/>
      <c r="D866" s="1285"/>
      <c r="E866" s="1285"/>
    </row>
    <row r="867">
      <c r="A867" s="1285"/>
      <c r="B867" s="1285"/>
      <c r="C867" s="1285"/>
      <c r="D867" s="1285"/>
      <c r="E867" s="1285"/>
    </row>
    <row r="868">
      <c r="A868" s="1285"/>
      <c r="B868" s="1285"/>
      <c r="C868" s="1285"/>
      <c r="D868" s="1285"/>
      <c r="E868" s="1285"/>
    </row>
    <row r="869">
      <c r="A869" s="1285"/>
      <c r="B869" s="1285"/>
      <c r="C869" s="1285"/>
      <c r="D869" s="1285"/>
      <c r="E869" s="1285"/>
    </row>
    <row r="870">
      <c r="A870" s="1285"/>
      <c r="B870" s="1285"/>
      <c r="C870" s="1285"/>
      <c r="D870" s="1285"/>
      <c r="E870" s="1285"/>
    </row>
    <row r="871">
      <c r="A871" s="1285"/>
      <c r="B871" s="1285"/>
      <c r="C871" s="1285"/>
      <c r="D871" s="1285"/>
      <c r="E871" s="1285"/>
    </row>
    <row r="872">
      <c r="A872" s="1285"/>
      <c r="B872" s="1285"/>
      <c r="C872" s="1285"/>
      <c r="D872" s="1285"/>
      <c r="E872" s="1285"/>
    </row>
    <row r="873">
      <c r="A873" s="1285"/>
      <c r="B873" s="1285"/>
      <c r="C873" s="1285"/>
      <c r="D873" s="1285"/>
      <c r="E873" s="1285"/>
    </row>
    <row r="874">
      <c r="A874" s="1285"/>
      <c r="B874" s="1285"/>
      <c r="C874" s="1285"/>
      <c r="D874" s="1285"/>
      <c r="E874" s="1285"/>
    </row>
    <row r="875">
      <c r="A875" s="1285"/>
      <c r="B875" s="1285"/>
      <c r="C875" s="1285"/>
      <c r="D875" s="1285"/>
      <c r="E875" s="1285"/>
    </row>
    <row r="876">
      <c r="A876" s="1285"/>
      <c r="B876" s="1285"/>
      <c r="C876" s="1285"/>
      <c r="D876" s="1285"/>
      <c r="E876" s="1285"/>
    </row>
    <row r="877">
      <c r="A877" s="1285"/>
      <c r="B877" s="1285"/>
      <c r="C877" s="1285"/>
      <c r="D877" s="1285"/>
      <c r="E877" s="1285"/>
    </row>
    <row r="878">
      <c r="A878" s="1285"/>
      <c r="B878" s="1285"/>
      <c r="C878" s="1285"/>
      <c r="D878" s="1285"/>
      <c r="E878" s="1285"/>
    </row>
    <row r="879">
      <c r="A879" s="1285"/>
      <c r="B879" s="1285"/>
      <c r="C879" s="1285"/>
      <c r="D879" s="1285"/>
      <c r="E879" s="1285"/>
    </row>
    <row r="880">
      <c r="A880" s="1285"/>
      <c r="B880" s="1285"/>
      <c r="C880" s="1285"/>
      <c r="D880" s="1285"/>
      <c r="E880" s="1285"/>
    </row>
    <row r="881">
      <c r="A881" s="1285"/>
      <c r="B881" s="1285"/>
      <c r="C881" s="1285"/>
      <c r="D881" s="1285"/>
      <c r="E881" s="1285"/>
    </row>
    <row r="882">
      <c r="A882" s="1285"/>
      <c r="B882" s="1285"/>
      <c r="C882" s="1285"/>
      <c r="D882" s="1285"/>
      <c r="E882" s="1285"/>
    </row>
    <row r="883">
      <c r="A883" s="1285"/>
      <c r="B883" s="1285"/>
      <c r="C883" s="1285"/>
      <c r="D883" s="1285"/>
      <c r="E883" s="1285"/>
    </row>
    <row r="884">
      <c r="A884" s="1285"/>
      <c r="B884" s="1285"/>
      <c r="C884" s="1285"/>
      <c r="D884" s="1285"/>
      <c r="E884" s="1285"/>
    </row>
    <row r="885">
      <c r="A885" s="1285"/>
      <c r="B885" s="1285"/>
      <c r="C885" s="1285"/>
      <c r="D885" s="1285"/>
      <c r="E885" s="1285"/>
    </row>
    <row r="886">
      <c r="A886" s="1285"/>
      <c r="B886" s="1285"/>
      <c r="C886" s="1285"/>
      <c r="D886" s="1285"/>
      <c r="E886" s="1285"/>
    </row>
    <row r="887">
      <c r="A887" s="1285"/>
      <c r="B887" s="1285"/>
      <c r="C887" s="1285"/>
      <c r="D887" s="1285"/>
      <c r="E887" s="1285"/>
    </row>
    <row r="888">
      <c r="A888" s="1285"/>
      <c r="B888" s="1285"/>
      <c r="C888" s="1285"/>
      <c r="D888" s="1285"/>
      <c r="E888" s="1285"/>
    </row>
    <row r="889">
      <c r="A889" s="1285"/>
      <c r="B889" s="1285"/>
      <c r="C889" s="1285"/>
      <c r="D889" s="1285"/>
      <c r="E889" s="1285"/>
    </row>
    <row r="890">
      <c r="A890" s="1285"/>
      <c r="B890" s="1285"/>
      <c r="C890" s="1285"/>
      <c r="D890" s="1285"/>
      <c r="E890" s="1285"/>
    </row>
    <row r="891">
      <c r="A891" s="1285"/>
      <c r="B891" s="1285"/>
      <c r="C891" s="1285"/>
      <c r="D891" s="1285"/>
      <c r="E891" s="1285"/>
    </row>
    <row r="892">
      <c r="A892" s="1285"/>
      <c r="B892" s="1285"/>
      <c r="C892" s="1285"/>
      <c r="D892" s="1285"/>
      <c r="E892" s="1285"/>
    </row>
    <row r="893">
      <c r="A893" s="1285"/>
      <c r="B893" s="1285"/>
      <c r="C893" s="1285"/>
      <c r="D893" s="1285"/>
      <c r="E893" s="1285"/>
    </row>
    <row r="894">
      <c r="A894" s="1285"/>
      <c r="B894" s="1285"/>
      <c r="C894" s="1285"/>
      <c r="D894" s="1285"/>
      <c r="E894" s="1285"/>
    </row>
    <row r="895">
      <c r="A895" s="1285"/>
      <c r="B895" s="1285"/>
      <c r="C895" s="1285"/>
      <c r="D895" s="1285"/>
      <c r="E895" s="1285"/>
    </row>
    <row r="896">
      <c r="A896" s="1285"/>
      <c r="B896" s="1285"/>
      <c r="C896" s="1285"/>
      <c r="D896" s="1285"/>
      <c r="E896" s="1285"/>
    </row>
    <row r="897">
      <c r="A897" s="1285"/>
      <c r="B897" s="1285"/>
      <c r="C897" s="1285"/>
      <c r="D897" s="1285"/>
      <c r="E897" s="1285"/>
    </row>
    <row r="898">
      <c r="A898" s="1285"/>
      <c r="B898" s="1285"/>
      <c r="C898" s="1285"/>
      <c r="D898" s="1285"/>
      <c r="E898" s="1285"/>
    </row>
    <row r="899">
      <c r="A899" s="1285"/>
      <c r="B899" s="1285"/>
      <c r="C899" s="1285"/>
      <c r="D899" s="1285"/>
      <c r="E899" s="1285"/>
    </row>
    <row r="900">
      <c r="A900" s="1285"/>
      <c r="B900" s="1285"/>
      <c r="C900" s="1285"/>
      <c r="D900" s="1285"/>
      <c r="E900" s="1285"/>
    </row>
    <row r="901">
      <c r="A901" s="1285"/>
      <c r="B901" s="1285"/>
      <c r="C901" s="1285"/>
      <c r="D901" s="1285"/>
      <c r="E901" s="1285"/>
    </row>
    <row r="902">
      <c r="A902" s="1285"/>
      <c r="B902" s="1285"/>
      <c r="C902" s="1285"/>
      <c r="D902" s="1285"/>
      <c r="E902" s="1285"/>
    </row>
    <row r="903">
      <c r="A903" s="1285"/>
      <c r="B903" s="1285"/>
      <c r="C903" s="1285"/>
      <c r="D903" s="1285"/>
      <c r="E903" s="1285"/>
    </row>
    <row r="904">
      <c r="A904" s="1285"/>
      <c r="B904" s="1285"/>
      <c r="C904" s="1285"/>
      <c r="D904" s="1285"/>
      <c r="E904" s="1285"/>
    </row>
    <row r="905">
      <c r="A905" s="1285"/>
      <c r="B905" s="1285"/>
      <c r="C905" s="1285"/>
      <c r="D905" s="1285"/>
      <c r="E905" s="1285"/>
    </row>
    <row r="906">
      <c r="A906" s="1285"/>
      <c r="B906" s="1285"/>
      <c r="C906" s="1285"/>
      <c r="D906" s="1285"/>
      <c r="E906" s="1285"/>
    </row>
    <row r="907">
      <c r="A907" s="1285"/>
      <c r="B907" s="1285"/>
      <c r="C907" s="1285"/>
      <c r="D907" s="1285"/>
      <c r="E907" s="1285"/>
    </row>
    <row r="908">
      <c r="A908" s="1285"/>
      <c r="B908" s="1285"/>
      <c r="C908" s="1285"/>
      <c r="D908" s="1285"/>
      <c r="E908" s="1285"/>
    </row>
    <row r="909">
      <c r="A909" s="1285"/>
      <c r="B909" s="1285"/>
      <c r="C909" s="1285"/>
      <c r="D909" s="1285"/>
      <c r="E909" s="1285"/>
    </row>
    <row r="910">
      <c r="A910" s="1285"/>
      <c r="B910" s="1285"/>
      <c r="C910" s="1285"/>
      <c r="D910" s="1285"/>
      <c r="E910" s="1285"/>
    </row>
    <row r="911">
      <c r="A911" s="1285"/>
      <c r="B911" s="1285"/>
      <c r="C911" s="1285"/>
      <c r="D911" s="1285"/>
      <c r="E911" s="1285"/>
    </row>
    <row r="912">
      <c r="A912" s="1285"/>
      <c r="B912" s="1285"/>
      <c r="C912" s="1285"/>
      <c r="D912" s="1285"/>
      <c r="E912" s="1285"/>
    </row>
    <row r="913">
      <c r="A913" s="1285"/>
      <c r="B913" s="1285"/>
      <c r="C913" s="1285"/>
      <c r="D913" s="1285"/>
      <c r="E913" s="1285"/>
    </row>
    <row r="914">
      <c r="A914" s="1285"/>
      <c r="B914" s="1285"/>
      <c r="C914" s="1285"/>
      <c r="D914" s="1285"/>
      <c r="E914" s="1285"/>
    </row>
    <row r="915">
      <c r="A915" s="1285"/>
      <c r="B915" s="1285"/>
      <c r="C915" s="1285"/>
      <c r="D915" s="1285"/>
      <c r="E915" s="1285"/>
    </row>
    <row r="916">
      <c r="A916" s="1285"/>
      <c r="B916" s="1285"/>
      <c r="C916" s="1285"/>
      <c r="D916" s="1285"/>
      <c r="E916" s="1285"/>
    </row>
    <row r="917">
      <c r="A917" s="1285"/>
      <c r="B917" s="1285"/>
      <c r="C917" s="1285"/>
      <c r="D917" s="1285"/>
      <c r="E917" s="1285"/>
    </row>
    <row r="918">
      <c r="A918" s="1285"/>
      <c r="B918" s="1285"/>
      <c r="C918" s="1285"/>
      <c r="D918" s="1285"/>
      <c r="E918" s="1285"/>
    </row>
    <row r="919">
      <c r="A919" s="1285"/>
      <c r="B919" s="1285"/>
      <c r="C919" s="1285"/>
      <c r="D919" s="1285"/>
      <c r="E919" s="1285"/>
    </row>
    <row r="920">
      <c r="A920" s="1285"/>
      <c r="B920" s="1285"/>
      <c r="C920" s="1285"/>
      <c r="D920" s="1285"/>
      <c r="E920" s="1285"/>
    </row>
    <row r="921">
      <c r="A921" s="1285"/>
      <c r="B921" s="1285"/>
      <c r="C921" s="1285"/>
      <c r="D921" s="1285"/>
      <c r="E921" s="1285"/>
    </row>
    <row r="922">
      <c r="A922" s="1285"/>
      <c r="B922" s="1285"/>
      <c r="C922" s="1285"/>
      <c r="D922" s="1285"/>
      <c r="E922" s="1285"/>
    </row>
    <row r="923">
      <c r="A923" s="1285"/>
      <c r="B923" s="1285"/>
      <c r="C923" s="1285"/>
      <c r="D923" s="1285"/>
      <c r="E923" s="1285"/>
    </row>
    <row r="924">
      <c r="A924" s="1285"/>
      <c r="B924" s="1285"/>
      <c r="C924" s="1285"/>
      <c r="D924" s="1285"/>
      <c r="E924" s="1285"/>
    </row>
    <row r="925">
      <c r="A925" s="1285"/>
      <c r="B925" s="1285"/>
      <c r="C925" s="1285"/>
      <c r="D925" s="1285"/>
      <c r="E925" s="1285"/>
    </row>
    <row r="926">
      <c r="A926" s="1285"/>
      <c r="B926" s="1285"/>
      <c r="C926" s="1285"/>
      <c r="D926" s="1285"/>
      <c r="E926" s="1285"/>
    </row>
    <row r="927">
      <c r="A927" s="1285"/>
      <c r="B927" s="1285"/>
      <c r="C927" s="1285"/>
      <c r="D927" s="1285"/>
      <c r="E927" s="1285"/>
    </row>
    <row r="928">
      <c r="A928" s="1285"/>
      <c r="B928" s="1285"/>
      <c r="C928" s="1285"/>
      <c r="D928" s="1285"/>
      <c r="E928" s="1285"/>
    </row>
    <row r="929">
      <c r="A929" s="1285"/>
      <c r="B929" s="1285"/>
      <c r="C929" s="1285"/>
      <c r="D929" s="1285"/>
      <c r="E929" s="1285"/>
    </row>
    <row r="930">
      <c r="A930" s="1285"/>
      <c r="B930" s="1285"/>
      <c r="C930" s="1285"/>
      <c r="D930" s="1285"/>
      <c r="E930" s="1285"/>
    </row>
    <row r="931">
      <c r="A931" s="1285"/>
      <c r="B931" s="1285"/>
      <c r="C931" s="1285"/>
      <c r="D931" s="1285"/>
      <c r="E931" s="1285"/>
    </row>
    <row r="932">
      <c r="A932" s="1285"/>
      <c r="B932" s="1285"/>
      <c r="C932" s="1285"/>
      <c r="D932" s="1285"/>
      <c r="E932" s="1285"/>
    </row>
    <row r="933">
      <c r="A933" s="1285"/>
      <c r="B933" s="1285"/>
      <c r="C933" s="1285"/>
      <c r="D933" s="1285"/>
      <c r="E933" s="1285"/>
    </row>
    <row r="934">
      <c r="A934" s="1285"/>
      <c r="B934" s="1285"/>
      <c r="C934" s="1285"/>
      <c r="D934" s="1285"/>
      <c r="E934" s="1285"/>
    </row>
    <row r="935">
      <c r="A935" s="1285"/>
      <c r="B935" s="1285"/>
      <c r="C935" s="1285"/>
      <c r="D935" s="1285"/>
      <c r="E935" s="1285"/>
    </row>
    <row r="936">
      <c r="A936" s="1285"/>
      <c r="B936" s="1285"/>
      <c r="C936" s="1285"/>
      <c r="D936" s="1285"/>
      <c r="E936" s="1285"/>
    </row>
    <row r="937">
      <c r="A937" s="1285"/>
      <c r="B937" s="1285"/>
      <c r="C937" s="1285"/>
      <c r="D937" s="1285"/>
      <c r="E937" s="1285"/>
    </row>
    <row r="938">
      <c r="A938" s="1285"/>
      <c r="B938" s="1285"/>
      <c r="C938" s="1285"/>
      <c r="D938" s="1285"/>
      <c r="E938" s="1285"/>
    </row>
    <row r="939">
      <c r="A939" s="1285"/>
      <c r="B939" s="1285"/>
      <c r="C939" s="1285"/>
      <c r="D939" s="1285"/>
      <c r="E939" s="1285"/>
    </row>
    <row r="940">
      <c r="A940" s="1285"/>
      <c r="B940" s="1285"/>
      <c r="C940" s="1285"/>
      <c r="D940" s="1285"/>
      <c r="E940" s="1285"/>
    </row>
    <row r="941">
      <c r="A941" s="1285"/>
      <c r="B941" s="1285"/>
      <c r="C941" s="1285"/>
      <c r="D941" s="1285"/>
      <c r="E941" s="1285"/>
    </row>
    <row r="942">
      <c r="A942" s="1285"/>
      <c r="B942" s="1285"/>
      <c r="C942" s="1285"/>
      <c r="D942" s="1285"/>
      <c r="E942" s="1285"/>
    </row>
    <row r="943">
      <c r="A943" s="1285"/>
      <c r="B943" s="1285"/>
      <c r="C943" s="1285"/>
      <c r="D943" s="1285"/>
      <c r="E943" s="1285"/>
    </row>
    <row r="944">
      <c r="A944" s="1285"/>
      <c r="B944" s="1285"/>
      <c r="C944" s="1285"/>
      <c r="D944" s="1285"/>
      <c r="E944" s="1285"/>
    </row>
    <row r="945">
      <c r="A945" s="1285"/>
      <c r="B945" s="1285"/>
      <c r="C945" s="1285"/>
      <c r="D945" s="1285"/>
      <c r="E945" s="1285"/>
    </row>
    <row r="946">
      <c r="A946" s="1285"/>
      <c r="B946" s="1285"/>
      <c r="C946" s="1285"/>
      <c r="D946" s="1285"/>
      <c r="E946" s="1285"/>
    </row>
    <row r="947">
      <c r="A947" s="1285"/>
      <c r="B947" s="1285"/>
      <c r="C947" s="1285"/>
      <c r="D947" s="1285"/>
      <c r="E947" s="1285"/>
    </row>
    <row r="948">
      <c r="A948" s="1285"/>
      <c r="B948" s="1285"/>
      <c r="C948" s="1285"/>
      <c r="D948" s="1285"/>
      <c r="E948" s="1285"/>
    </row>
    <row r="949">
      <c r="A949" s="1285"/>
      <c r="B949" s="1285"/>
      <c r="C949" s="1285"/>
      <c r="D949" s="1285"/>
      <c r="E949" s="1285"/>
    </row>
    <row r="950">
      <c r="A950" s="1285"/>
      <c r="B950" s="1285"/>
      <c r="C950" s="1285"/>
      <c r="D950" s="1285"/>
      <c r="E950" s="1285"/>
    </row>
    <row r="951">
      <c r="A951" s="1285"/>
      <c r="B951" s="1285"/>
      <c r="C951" s="1285"/>
      <c r="D951" s="1285"/>
      <c r="E951" s="1285"/>
    </row>
    <row r="952">
      <c r="A952" s="1285"/>
      <c r="B952" s="1285"/>
      <c r="C952" s="1285"/>
      <c r="D952" s="1285"/>
      <c r="E952" s="1285"/>
    </row>
    <row r="953">
      <c r="A953" s="1285"/>
      <c r="B953" s="1285"/>
      <c r="C953" s="1285"/>
      <c r="D953" s="1285"/>
      <c r="E953" s="1285"/>
    </row>
    <row r="954">
      <c r="A954" s="1285"/>
      <c r="B954" s="1285"/>
      <c r="C954" s="1285"/>
      <c r="D954" s="1285"/>
      <c r="E954" s="1285"/>
    </row>
    <row r="955">
      <c r="A955" s="1285"/>
      <c r="B955" s="1285"/>
      <c r="C955" s="1285"/>
      <c r="D955" s="1285"/>
      <c r="E955" s="1285"/>
    </row>
    <row r="956">
      <c r="A956" s="1285"/>
      <c r="B956" s="1285"/>
      <c r="C956" s="1285"/>
      <c r="D956" s="1285"/>
      <c r="E956" s="1285"/>
    </row>
    <row r="957">
      <c r="A957" s="1285"/>
      <c r="B957" s="1285"/>
      <c r="C957" s="1285"/>
      <c r="D957" s="1285"/>
      <c r="E957" s="1285"/>
    </row>
    <row r="958">
      <c r="A958" s="1285"/>
      <c r="B958" s="1285"/>
      <c r="C958" s="1285"/>
      <c r="D958" s="1285"/>
      <c r="E958" s="1285"/>
    </row>
    <row r="959">
      <c r="A959" s="1285"/>
      <c r="B959" s="1285"/>
      <c r="C959" s="1285"/>
      <c r="D959" s="1285"/>
      <c r="E959" s="1285"/>
    </row>
    <row r="960">
      <c r="A960" s="1285"/>
      <c r="B960" s="1285"/>
      <c r="C960" s="1285"/>
      <c r="D960" s="1285"/>
      <c r="E960" s="1285"/>
    </row>
    <row r="961">
      <c r="A961" s="1285"/>
      <c r="B961" s="1285"/>
      <c r="C961" s="1285"/>
      <c r="D961" s="1285"/>
      <c r="E961" s="1285"/>
    </row>
    <row r="962">
      <c r="A962" s="1285"/>
      <c r="B962" s="1285"/>
      <c r="C962" s="1285"/>
      <c r="D962" s="1285"/>
      <c r="E962" s="1285"/>
    </row>
    <row r="963">
      <c r="A963" s="1285"/>
      <c r="B963" s="1285"/>
      <c r="C963" s="1285"/>
      <c r="D963" s="1285"/>
      <c r="E963" s="1285"/>
    </row>
    <row r="964">
      <c r="A964" s="1285"/>
      <c r="B964" s="1285"/>
      <c r="C964" s="1285"/>
      <c r="D964" s="1285"/>
      <c r="E964" s="1285"/>
    </row>
    <row r="965">
      <c r="A965" s="1285"/>
      <c r="B965" s="1285"/>
      <c r="C965" s="1285"/>
      <c r="D965" s="1285"/>
      <c r="E965" s="1285"/>
    </row>
    <row r="966">
      <c r="A966" s="1285"/>
      <c r="B966" s="1285"/>
      <c r="C966" s="1285"/>
      <c r="D966" s="1285"/>
      <c r="E966" s="1285"/>
    </row>
    <row r="967">
      <c r="A967" s="1285"/>
      <c r="B967" s="1285"/>
      <c r="C967" s="1285"/>
      <c r="D967" s="1285"/>
      <c r="E967" s="1285"/>
    </row>
    <row r="968">
      <c r="A968" s="1285"/>
      <c r="B968" s="1285"/>
      <c r="C968" s="1285"/>
      <c r="D968" s="1285"/>
      <c r="E968" s="1285"/>
    </row>
    <row r="969">
      <c r="A969" s="1285"/>
      <c r="B969" s="1285"/>
      <c r="C969" s="1285"/>
      <c r="D969" s="1285"/>
      <c r="E969" s="1285"/>
    </row>
    <row r="970">
      <c r="A970" s="1285"/>
      <c r="B970" s="1285"/>
      <c r="C970" s="1285"/>
      <c r="D970" s="1285"/>
      <c r="E970" s="1285"/>
    </row>
    <row r="971">
      <c r="A971" s="1285"/>
      <c r="B971" s="1285"/>
      <c r="C971" s="1285"/>
      <c r="D971" s="1285"/>
      <c r="E971" s="1285"/>
    </row>
    <row r="972">
      <c r="A972" s="1285"/>
      <c r="B972" s="1285"/>
      <c r="C972" s="1285"/>
      <c r="D972" s="1285"/>
      <c r="E972" s="1285"/>
    </row>
    <row r="973">
      <c r="A973" s="1285"/>
      <c r="B973" s="1285"/>
      <c r="C973" s="1285"/>
      <c r="D973" s="1285"/>
      <c r="E973" s="1285"/>
    </row>
    <row r="974">
      <c r="A974" s="1285"/>
      <c r="B974" s="1285"/>
      <c r="C974" s="1285"/>
      <c r="D974" s="1285"/>
      <c r="E974" s="1285"/>
    </row>
    <row r="975">
      <c r="A975" s="1285"/>
      <c r="B975" s="1285"/>
      <c r="C975" s="1285"/>
      <c r="D975" s="1285"/>
      <c r="E975" s="1285"/>
    </row>
    <row r="976">
      <c r="A976" s="1285"/>
      <c r="B976" s="1285"/>
      <c r="C976" s="1285"/>
      <c r="D976" s="1285"/>
      <c r="E976" s="1285"/>
    </row>
    <row r="977">
      <c r="A977" s="1285"/>
      <c r="B977" s="1285"/>
      <c r="C977" s="1285"/>
      <c r="D977" s="1285"/>
      <c r="E977" s="1285"/>
    </row>
    <row r="978">
      <c r="A978" s="1285"/>
      <c r="B978" s="1285"/>
      <c r="C978" s="1285"/>
      <c r="D978" s="1285"/>
      <c r="E978" s="1285"/>
    </row>
    <row r="979">
      <c r="A979" s="1285"/>
      <c r="B979" s="1285"/>
      <c r="C979" s="1285"/>
      <c r="D979" s="1285"/>
      <c r="E979" s="1285"/>
    </row>
    <row r="980">
      <c r="A980" s="1285"/>
      <c r="B980" s="1285"/>
      <c r="C980" s="1285"/>
      <c r="D980" s="1285"/>
      <c r="E980" s="1285"/>
    </row>
    <row r="981">
      <c r="A981" s="1285"/>
      <c r="B981" s="1285"/>
      <c r="C981" s="1285"/>
      <c r="D981" s="1285"/>
      <c r="E981" s="1285"/>
    </row>
    <row r="982">
      <c r="A982" s="1285"/>
      <c r="B982" s="1285"/>
      <c r="C982" s="1285"/>
      <c r="D982" s="1285"/>
      <c r="E982" s="1285"/>
    </row>
    <row r="983">
      <c r="A983" s="1285"/>
      <c r="B983" s="1285"/>
      <c r="C983" s="1285"/>
      <c r="D983" s="1285"/>
      <c r="E983" s="1285"/>
    </row>
    <row r="984">
      <c r="A984" s="1285"/>
      <c r="B984" s="1285"/>
      <c r="C984" s="1285"/>
      <c r="D984" s="1285"/>
      <c r="E984" s="1285"/>
    </row>
    <row r="985">
      <c r="A985" s="1285"/>
      <c r="B985" s="1285"/>
      <c r="C985" s="1285"/>
      <c r="D985" s="1285"/>
      <c r="E985" s="1285"/>
    </row>
    <row r="986">
      <c r="A986" s="1285"/>
      <c r="B986" s="1285"/>
      <c r="C986" s="1285"/>
      <c r="D986" s="1285"/>
      <c r="E986" s="1285"/>
    </row>
    <row r="987">
      <c r="A987" s="1285"/>
      <c r="B987" s="1285"/>
      <c r="C987" s="1285"/>
      <c r="D987" s="1285"/>
      <c r="E987" s="1285"/>
    </row>
    <row r="988">
      <c r="A988" s="1285"/>
      <c r="B988" s="1285"/>
      <c r="C988" s="1285"/>
      <c r="D988" s="1285"/>
      <c r="E988" s="1285"/>
    </row>
    <row r="989">
      <c r="A989" s="1285"/>
      <c r="B989" s="1285"/>
      <c r="C989" s="1285"/>
      <c r="D989" s="1285"/>
      <c r="E989" s="1285"/>
    </row>
    <row r="990">
      <c r="A990" s="1285"/>
      <c r="B990" s="1285"/>
      <c r="C990" s="1285"/>
      <c r="D990" s="1285"/>
      <c r="E990" s="1285"/>
    </row>
    <row r="991">
      <c r="A991" s="1285"/>
      <c r="B991" s="1285"/>
      <c r="C991" s="1285"/>
      <c r="D991" s="1285"/>
      <c r="E991" s="1285"/>
    </row>
    <row r="992">
      <c r="A992" s="1285"/>
      <c r="B992" s="1285"/>
      <c r="C992" s="1285"/>
      <c r="D992" s="1285"/>
      <c r="E992" s="1285"/>
    </row>
    <row r="993">
      <c r="A993" s="1285"/>
      <c r="B993" s="1285"/>
      <c r="C993" s="1285"/>
      <c r="D993" s="1285"/>
      <c r="E993" s="1285"/>
    </row>
    <row r="994">
      <c r="A994" s="1285"/>
      <c r="B994" s="1285"/>
      <c r="C994" s="1285"/>
      <c r="D994" s="1285"/>
      <c r="E994" s="1285"/>
    </row>
    <row r="995">
      <c r="A995" s="1285"/>
      <c r="B995" s="1285"/>
      <c r="C995" s="1285"/>
      <c r="D995" s="1285"/>
      <c r="E995" s="1285"/>
    </row>
    <row r="996">
      <c r="A996" s="1285"/>
      <c r="B996" s="1285"/>
      <c r="C996" s="1285"/>
      <c r="D996" s="1285"/>
      <c r="E996" s="1285"/>
    </row>
    <row r="997">
      <c r="A997" s="1285"/>
      <c r="B997" s="1285"/>
      <c r="C997" s="1285"/>
      <c r="D997" s="1285"/>
      <c r="E997" s="1285"/>
    </row>
    <row r="998">
      <c r="A998" s="1285"/>
      <c r="B998" s="1285"/>
      <c r="C998" s="1285"/>
      <c r="D998" s="1285"/>
      <c r="E998" s="1285"/>
    </row>
    <row r="999">
      <c r="A999" s="1285"/>
      <c r="B999" s="1285"/>
      <c r="C999" s="1285"/>
      <c r="D999" s="1285"/>
      <c r="E999" s="1285"/>
    </row>
    <row r="1000">
      <c r="A1000" s="1285"/>
      <c r="B1000" s="1285"/>
      <c r="C1000" s="1285"/>
      <c r="D1000" s="1285"/>
      <c r="E1000" s="1285"/>
    </row>
    <row r="1001">
      <c r="A1001" s="1285"/>
      <c r="B1001" s="1285"/>
      <c r="C1001" s="1285"/>
      <c r="D1001" s="1285"/>
      <c r="E1001" s="1285"/>
    </row>
    <row r="1002">
      <c r="A1002" s="1285"/>
      <c r="B1002" s="1285"/>
      <c r="C1002" s="1285"/>
      <c r="D1002" s="1285"/>
      <c r="E1002" s="1285"/>
    </row>
    <row r="1003">
      <c r="A1003" s="1285"/>
      <c r="B1003" s="1285"/>
      <c r="C1003" s="1285"/>
      <c r="D1003" s="1285"/>
      <c r="E1003" s="1285"/>
    </row>
    <row r="1004">
      <c r="A1004" s="1285"/>
      <c r="B1004" s="1285"/>
      <c r="C1004" s="1285"/>
      <c r="D1004" s="1285"/>
      <c r="E1004" s="1285"/>
    </row>
    <row r="1005">
      <c r="A1005" s="1285"/>
      <c r="B1005" s="1285"/>
      <c r="C1005" s="1285"/>
      <c r="D1005" s="1285"/>
      <c r="E1005" s="1285"/>
    </row>
    <row r="1006">
      <c r="A1006" s="1285"/>
      <c r="B1006" s="1285"/>
      <c r="C1006" s="1285"/>
      <c r="D1006" s="1285"/>
      <c r="E1006" s="1285"/>
    </row>
    <row r="1007">
      <c r="A1007" s="1285"/>
      <c r="B1007" s="1285"/>
      <c r="C1007" s="1285"/>
      <c r="D1007" s="1285"/>
      <c r="E1007" s="1285"/>
    </row>
    <row r="1008">
      <c r="A1008" s="1285"/>
      <c r="B1008" s="1285"/>
      <c r="C1008" s="1285"/>
      <c r="D1008" s="1285"/>
      <c r="E1008" s="1285"/>
    </row>
    <row r="1009">
      <c r="A1009" s="1285"/>
      <c r="B1009" s="1285"/>
      <c r="C1009" s="1285"/>
      <c r="D1009" s="1285"/>
      <c r="E1009" s="1285"/>
    </row>
    <row r="1010">
      <c r="A1010" s="1285"/>
      <c r="B1010" s="1285"/>
      <c r="C1010" s="1285"/>
      <c r="D1010" s="1285"/>
      <c r="E1010" s="1285"/>
    </row>
    <row r="1011">
      <c r="A1011" s="1285"/>
      <c r="B1011" s="1285"/>
      <c r="C1011" s="1285"/>
      <c r="D1011" s="1285"/>
      <c r="E1011" s="1285"/>
    </row>
    <row r="1012">
      <c r="A1012" s="1285"/>
      <c r="B1012" s="1285"/>
      <c r="C1012" s="1285"/>
      <c r="D1012" s="1285"/>
      <c r="E1012" s="1285"/>
    </row>
    <row r="1013">
      <c r="A1013" s="1285"/>
      <c r="B1013" s="1285"/>
      <c r="C1013" s="1285"/>
      <c r="D1013" s="1285"/>
      <c r="E1013" s="1285"/>
    </row>
    <row r="1014">
      <c r="A1014" s="1285"/>
      <c r="B1014" s="1285"/>
      <c r="C1014" s="1285"/>
      <c r="D1014" s="1285"/>
      <c r="E1014" s="1285"/>
    </row>
    <row r="1015">
      <c r="A1015" s="1285"/>
      <c r="B1015" s="1285"/>
      <c r="C1015" s="1285"/>
      <c r="D1015" s="1285"/>
      <c r="E1015" s="1285"/>
    </row>
    <row r="1016">
      <c r="A1016" s="1285"/>
      <c r="B1016" s="1285"/>
      <c r="C1016" s="1285"/>
      <c r="D1016" s="1285"/>
      <c r="E1016" s="1285"/>
    </row>
    <row r="1017">
      <c r="A1017" s="1285"/>
      <c r="B1017" s="1285"/>
      <c r="C1017" s="1285"/>
      <c r="D1017" s="1285"/>
      <c r="E1017" s="1285"/>
    </row>
    <row r="1018">
      <c r="A1018" s="1285"/>
      <c r="B1018" s="1285"/>
      <c r="C1018" s="1285"/>
      <c r="D1018" s="1285"/>
      <c r="E1018" s="1285"/>
    </row>
    <row r="1019">
      <c r="A1019" s="1285"/>
      <c r="B1019" s="1285"/>
      <c r="C1019" s="1285"/>
      <c r="D1019" s="1285"/>
      <c r="E1019" s="1285"/>
    </row>
    <row r="1020">
      <c r="A1020" s="1285"/>
      <c r="B1020" s="1285"/>
      <c r="C1020" s="1285"/>
      <c r="D1020" s="1285"/>
      <c r="E1020" s="1285"/>
    </row>
    <row r="1021">
      <c r="A1021" s="1285"/>
      <c r="B1021" s="1285"/>
      <c r="C1021" s="1285"/>
      <c r="D1021" s="1285"/>
      <c r="E1021" s="1285"/>
    </row>
    <row r="1022">
      <c r="A1022" s="1285"/>
      <c r="B1022" s="1285"/>
      <c r="C1022" s="1285"/>
      <c r="D1022" s="1285"/>
      <c r="E1022" s="1285"/>
    </row>
    <row r="1023">
      <c r="A1023" s="1285"/>
      <c r="B1023" s="1285"/>
      <c r="C1023" s="1285"/>
      <c r="D1023" s="1285"/>
      <c r="E1023" s="1285"/>
    </row>
    <row r="1024">
      <c r="A1024" s="1285"/>
      <c r="B1024" s="1285"/>
      <c r="C1024" s="1285"/>
      <c r="D1024" s="1285"/>
      <c r="E1024" s="1285"/>
    </row>
    <row r="1025">
      <c r="A1025" s="1285"/>
      <c r="B1025" s="1285"/>
      <c r="C1025" s="1285"/>
      <c r="D1025" s="1285"/>
      <c r="E1025" s="1285"/>
    </row>
    <row r="1026">
      <c r="A1026" s="1285"/>
      <c r="B1026" s="1285"/>
      <c r="C1026" s="1285"/>
      <c r="D1026" s="1285"/>
      <c r="E1026" s="1285"/>
    </row>
    <row r="1027">
      <c r="A1027" s="1285"/>
      <c r="B1027" s="1285"/>
      <c r="C1027" s="1285"/>
      <c r="D1027" s="1285"/>
      <c r="E1027" s="1285"/>
    </row>
    <row r="1028">
      <c r="A1028" s="1285"/>
      <c r="B1028" s="1285"/>
      <c r="C1028" s="1285"/>
      <c r="D1028" s="1285"/>
      <c r="E1028" s="1285"/>
    </row>
    <row r="1029">
      <c r="A1029" s="1285"/>
      <c r="B1029" s="1285"/>
      <c r="C1029" s="1285"/>
      <c r="D1029" s="1285"/>
      <c r="E1029" s="1285"/>
    </row>
    <row r="1030">
      <c r="A1030" s="1285"/>
      <c r="B1030" s="1285"/>
      <c r="C1030" s="1285"/>
      <c r="D1030" s="1285"/>
      <c r="E1030" s="1285"/>
    </row>
    <row r="1031">
      <c r="A1031" s="1285"/>
      <c r="B1031" s="1285"/>
      <c r="C1031" s="1285"/>
      <c r="D1031" s="1285"/>
      <c r="E1031" s="1285"/>
    </row>
    <row r="1032">
      <c r="A1032" s="1285"/>
      <c r="B1032" s="1285"/>
      <c r="C1032" s="1285"/>
      <c r="D1032" s="1285"/>
      <c r="E1032" s="1285"/>
    </row>
    <row r="1033">
      <c r="A1033" s="1285"/>
      <c r="B1033" s="1285"/>
      <c r="C1033" s="1285"/>
      <c r="D1033" s="1285"/>
      <c r="E1033" s="1285"/>
    </row>
    <row r="1034">
      <c r="A1034" s="1285"/>
      <c r="B1034" s="1285"/>
      <c r="C1034" s="1285"/>
      <c r="D1034" s="1285"/>
      <c r="E1034" s="1285"/>
    </row>
    <row r="1035">
      <c r="A1035" s="1285"/>
      <c r="B1035" s="1285"/>
      <c r="C1035" s="1285"/>
      <c r="D1035" s="1285"/>
      <c r="E1035" s="1285"/>
    </row>
    <row r="1036">
      <c r="A1036" s="1285"/>
      <c r="B1036" s="1285"/>
      <c r="C1036" s="1285"/>
      <c r="D1036" s="1285"/>
      <c r="E1036" s="1285"/>
    </row>
    <row r="1037">
      <c r="A1037" s="1285"/>
      <c r="B1037" s="1285"/>
      <c r="C1037" s="1285"/>
      <c r="D1037" s="1285"/>
      <c r="E1037" s="1285"/>
    </row>
    <row r="1038">
      <c r="A1038" s="1285"/>
      <c r="B1038" s="1285"/>
      <c r="C1038" s="1285"/>
      <c r="D1038" s="1285"/>
      <c r="E1038" s="1285"/>
    </row>
    <row r="1039">
      <c r="A1039" s="1285"/>
      <c r="B1039" s="1285"/>
      <c r="C1039" s="1285"/>
      <c r="D1039" s="1285"/>
      <c r="E1039" s="1285"/>
    </row>
    <row r="1040">
      <c r="A1040" s="1285"/>
      <c r="B1040" s="1285"/>
      <c r="C1040" s="1285"/>
      <c r="D1040" s="1285"/>
      <c r="E1040" s="1285"/>
    </row>
    <row r="1041">
      <c r="A1041" s="1285"/>
      <c r="B1041" s="1285"/>
      <c r="C1041" s="1285"/>
      <c r="D1041" s="1285"/>
      <c r="E1041" s="1285"/>
    </row>
    <row r="1042">
      <c r="A1042" s="1285"/>
      <c r="B1042" s="1285"/>
      <c r="C1042" s="1285"/>
      <c r="D1042" s="1285"/>
      <c r="E1042" s="1285"/>
    </row>
    <row r="1043">
      <c r="A1043" s="1285"/>
      <c r="B1043" s="1285"/>
      <c r="C1043" s="1285"/>
      <c r="D1043" s="1285"/>
      <c r="E1043" s="1285"/>
    </row>
    <row r="1044">
      <c r="A1044" s="1285"/>
      <c r="B1044" s="1285"/>
      <c r="C1044" s="1285"/>
      <c r="D1044" s="1285"/>
      <c r="E1044" s="1285"/>
    </row>
    <row r="1045">
      <c r="A1045" s="1285"/>
      <c r="B1045" s="1285"/>
      <c r="C1045" s="1285"/>
      <c r="D1045" s="1285"/>
      <c r="E1045" s="1285"/>
    </row>
    <row r="1046">
      <c r="A1046" s="1285"/>
      <c r="B1046" s="1285"/>
      <c r="C1046" s="1285"/>
      <c r="D1046" s="1285"/>
      <c r="E1046" s="1285"/>
    </row>
    <row r="1047">
      <c r="A1047" s="1285"/>
      <c r="B1047" s="1285"/>
      <c r="C1047" s="1285"/>
      <c r="D1047" s="1285"/>
      <c r="E1047" s="1285"/>
    </row>
    <row r="1048">
      <c r="A1048" s="1285"/>
      <c r="B1048" s="1285"/>
      <c r="C1048" s="1285"/>
      <c r="D1048" s="1285"/>
      <c r="E1048" s="1285"/>
    </row>
    <row r="1049">
      <c r="A1049" s="1285"/>
      <c r="B1049" s="1285"/>
      <c r="C1049" s="1285"/>
      <c r="D1049" s="1285"/>
      <c r="E1049" s="1285"/>
    </row>
    <row r="1050">
      <c r="A1050" s="1285"/>
      <c r="B1050" s="1285"/>
      <c r="C1050" s="1285"/>
      <c r="D1050" s="1285"/>
      <c r="E1050" s="1285"/>
    </row>
    <row r="1051">
      <c r="A1051" s="1285"/>
      <c r="B1051" s="1285"/>
      <c r="C1051" s="1285"/>
      <c r="D1051" s="1285"/>
      <c r="E1051" s="1285"/>
    </row>
    <row r="1052">
      <c r="A1052" s="1285"/>
      <c r="B1052" s="1285"/>
      <c r="C1052" s="1285"/>
      <c r="D1052" s="1285"/>
      <c r="E1052" s="1285"/>
    </row>
    <row r="1053">
      <c r="A1053" s="1285"/>
      <c r="B1053" s="1285"/>
      <c r="C1053" s="1285"/>
      <c r="D1053" s="1285"/>
      <c r="E1053" s="1285"/>
    </row>
    <row r="1054">
      <c r="A1054" s="1285"/>
      <c r="B1054" s="1285"/>
      <c r="C1054" s="1285"/>
      <c r="D1054" s="1285"/>
      <c r="E1054" s="1285"/>
    </row>
    <row r="1055">
      <c r="A1055" s="1285"/>
      <c r="B1055" s="1285"/>
      <c r="C1055" s="1285"/>
      <c r="D1055" s="1285"/>
      <c r="E1055" s="1285"/>
    </row>
    <row r="1056">
      <c r="A1056" s="1285"/>
      <c r="B1056" s="1285"/>
      <c r="C1056" s="1285"/>
      <c r="D1056" s="1285"/>
      <c r="E1056" s="1285"/>
    </row>
    <row r="1057">
      <c r="A1057" s="1285"/>
      <c r="B1057" s="1285"/>
      <c r="C1057" s="1285"/>
      <c r="D1057" s="1285"/>
      <c r="E1057" s="1285"/>
    </row>
    <row r="1058">
      <c r="A1058" s="1285"/>
      <c r="B1058" s="1285"/>
      <c r="C1058" s="1285"/>
      <c r="D1058" s="1285"/>
      <c r="E1058" s="1285"/>
    </row>
    <row r="1059">
      <c r="A1059" s="1285"/>
      <c r="B1059" s="1285"/>
      <c r="C1059" s="1285"/>
      <c r="D1059" s="1285"/>
      <c r="E1059" s="1285"/>
    </row>
    <row r="1060">
      <c r="A1060" s="1285"/>
      <c r="B1060" s="1285"/>
      <c r="C1060" s="1285"/>
      <c r="D1060" s="1285"/>
      <c r="E1060" s="1285"/>
    </row>
    <row r="1061">
      <c r="A1061" s="1285"/>
      <c r="B1061" s="1285"/>
      <c r="C1061" s="1285"/>
      <c r="D1061" s="1285"/>
      <c r="E1061" s="1285"/>
    </row>
    <row r="1062">
      <c r="A1062" s="1285"/>
      <c r="B1062" s="1285"/>
      <c r="C1062" s="1285"/>
      <c r="D1062" s="1285"/>
      <c r="E1062" s="1285"/>
    </row>
    <row r="1063">
      <c r="A1063" s="1285"/>
      <c r="B1063" s="1285"/>
      <c r="C1063" s="1285"/>
      <c r="D1063" s="1285"/>
      <c r="E1063" s="1285"/>
    </row>
    <row r="1064">
      <c r="A1064" s="1285"/>
      <c r="B1064" s="1285"/>
      <c r="C1064" s="1285"/>
      <c r="D1064" s="1285"/>
      <c r="E1064" s="1285"/>
    </row>
    <row r="1065">
      <c r="A1065" s="1285"/>
      <c r="B1065" s="1285"/>
      <c r="C1065" s="1285"/>
      <c r="D1065" s="1285"/>
      <c r="E1065" s="1285"/>
    </row>
    <row r="1066">
      <c r="A1066" s="1285"/>
      <c r="B1066" s="1285"/>
      <c r="C1066" s="1285"/>
      <c r="D1066" s="1285"/>
      <c r="E1066" s="1285"/>
    </row>
    <row r="1067">
      <c r="A1067" s="1285"/>
      <c r="B1067" s="1285"/>
      <c r="C1067" s="1285"/>
      <c r="D1067" s="1285"/>
      <c r="E1067" s="1285"/>
    </row>
    <row r="1068">
      <c r="A1068" s="1285"/>
      <c r="B1068" s="1285"/>
      <c r="C1068" s="1285"/>
      <c r="D1068" s="1285"/>
      <c r="E1068" s="1285"/>
    </row>
    <row r="1069">
      <c r="A1069" s="1285"/>
      <c r="B1069" s="1285"/>
      <c r="C1069" s="1285"/>
      <c r="D1069" s="1285"/>
      <c r="E1069" s="1285"/>
    </row>
    <row r="1070">
      <c r="A1070" s="1285"/>
      <c r="B1070" s="1285"/>
      <c r="C1070" s="1285"/>
      <c r="D1070" s="1285"/>
      <c r="E1070" s="1285"/>
    </row>
    <row r="1071">
      <c r="A1071" s="1285"/>
      <c r="B1071" s="1285"/>
      <c r="C1071" s="1285"/>
      <c r="D1071" s="1285"/>
      <c r="E1071" s="1285"/>
    </row>
    <row r="1072">
      <c r="A1072" s="1285"/>
      <c r="B1072" s="1285"/>
      <c r="C1072" s="1285"/>
      <c r="D1072" s="1285"/>
      <c r="E1072" s="1285"/>
    </row>
    <row r="1073">
      <c r="A1073" s="1285"/>
      <c r="B1073" s="1285"/>
      <c r="C1073" s="1285"/>
      <c r="D1073" s="1285"/>
      <c r="E1073" s="1285"/>
    </row>
    <row r="1074">
      <c r="A1074" s="1285"/>
      <c r="B1074" s="1285"/>
      <c r="C1074" s="1285"/>
      <c r="D1074" s="1285"/>
      <c r="E1074" s="1285"/>
    </row>
    <row r="1075">
      <c r="A1075" s="1285"/>
      <c r="B1075" s="1285"/>
      <c r="C1075" s="1285"/>
      <c r="D1075" s="1285"/>
      <c r="E1075" s="1285"/>
    </row>
    <row r="1076">
      <c r="A1076" s="1285"/>
      <c r="B1076" s="1285"/>
      <c r="C1076" s="1285"/>
      <c r="D1076" s="1285"/>
      <c r="E1076" s="1285"/>
    </row>
    <row r="1077">
      <c r="A1077" s="1285"/>
      <c r="B1077" s="1285"/>
      <c r="C1077" s="1285"/>
      <c r="D1077" s="1285"/>
      <c r="E1077" s="1285"/>
    </row>
    <row r="1078">
      <c r="A1078" s="1285"/>
      <c r="B1078" s="1285"/>
      <c r="C1078" s="1285"/>
      <c r="D1078" s="1285"/>
      <c r="E1078" s="1285"/>
    </row>
    <row r="1079">
      <c r="A1079" s="1285"/>
      <c r="B1079" s="1285"/>
      <c r="C1079" s="1285"/>
      <c r="D1079" s="1285"/>
      <c r="E1079" s="1285"/>
    </row>
    <row r="1080">
      <c r="A1080" s="1285"/>
      <c r="B1080" s="1285"/>
      <c r="C1080" s="1285"/>
      <c r="D1080" s="1285"/>
      <c r="E1080" s="1285"/>
    </row>
    <row r="1081">
      <c r="A1081" s="1285"/>
      <c r="B1081" s="1285"/>
      <c r="C1081" s="1285"/>
      <c r="D1081" s="1285"/>
      <c r="E1081" s="1285"/>
    </row>
    <row r="1082">
      <c r="A1082" s="1285"/>
      <c r="B1082" s="1285"/>
      <c r="C1082" s="1285"/>
      <c r="D1082" s="1285"/>
      <c r="E1082" s="1285"/>
    </row>
    <row r="1083">
      <c r="A1083" s="1285"/>
      <c r="B1083" s="1285"/>
      <c r="C1083" s="1285"/>
      <c r="D1083" s="1285"/>
      <c r="E1083" s="1285"/>
    </row>
    <row r="1084">
      <c r="A1084" s="1285"/>
      <c r="B1084" s="1285"/>
      <c r="C1084" s="1285"/>
      <c r="D1084" s="1285"/>
      <c r="E1084" s="1285"/>
    </row>
    <row r="1085">
      <c r="A1085" s="1285"/>
      <c r="B1085" s="1285"/>
      <c r="C1085" s="1285"/>
      <c r="D1085" s="1285"/>
      <c r="E1085" s="1285"/>
    </row>
    <row r="1086">
      <c r="A1086" s="1285"/>
      <c r="B1086" s="1285"/>
      <c r="C1086" s="1285"/>
      <c r="D1086" s="1285"/>
      <c r="E1086" s="1285"/>
    </row>
    <row r="1087">
      <c r="A1087" s="1285"/>
      <c r="B1087" s="1285"/>
      <c r="C1087" s="1285"/>
      <c r="D1087" s="1285"/>
      <c r="E1087" s="1285"/>
    </row>
    <row r="1088">
      <c r="A1088" s="1285"/>
      <c r="B1088" s="1285"/>
      <c r="C1088" s="1285"/>
      <c r="D1088" s="1285"/>
      <c r="E1088" s="1285"/>
    </row>
    <row r="1089">
      <c r="A1089" s="1285"/>
      <c r="B1089" s="1285"/>
      <c r="C1089" s="1285"/>
      <c r="D1089" s="1285"/>
      <c r="E1089" s="1285"/>
    </row>
    <row r="1090">
      <c r="A1090" s="1285"/>
      <c r="B1090" s="1285"/>
      <c r="C1090" s="1285"/>
      <c r="D1090" s="1285"/>
      <c r="E1090" s="1285"/>
    </row>
    <row r="1091">
      <c r="A1091" s="1285"/>
      <c r="B1091" s="1285"/>
      <c r="C1091" s="1285"/>
      <c r="D1091" s="1285"/>
      <c r="E1091" s="1285"/>
    </row>
    <row r="1092">
      <c r="A1092" s="1285"/>
      <c r="B1092" s="1285"/>
      <c r="C1092" s="1285"/>
      <c r="D1092" s="1285"/>
      <c r="E1092" s="1285"/>
    </row>
    <row r="1093">
      <c r="A1093" s="1285"/>
      <c r="B1093" s="1285"/>
      <c r="C1093" s="1285"/>
      <c r="D1093" s="1285"/>
      <c r="E1093" s="1285"/>
    </row>
    <row r="1094">
      <c r="A1094" s="1285"/>
      <c r="B1094" s="1285"/>
      <c r="C1094" s="1285"/>
      <c r="D1094" s="1285"/>
      <c r="E1094" s="1285"/>
    </row>
    <row r="1095">
      <c r="A1095" s="1285"/>
      <c r="B1095" s="1285"/>
      <c r="C1095" s="1285"/>
      <c r="D1095" s="1285"/>
      <c r="E1095" s="1285"/>
    </row>
    <row r="1096">
      <c r="A1096" s="1285"/>
      <c r="B1096" s="1285"/>
      <c r="C1096" s="1285"/>
      <c r="D1096" s="1285"/>
      <c r="E1096" s="1285"/>
    </row>
    <row r="1097">
      <c r="A1097" s="1285"/>
      <c r="B1097" s="1285"/>
      <c r="C1097" s="1285"/>
      <c r="D1097" s="1285"/>
      <c r="E1097" s="1285"/>
    </row>
    <row r="1098">
      <c r="A1098" s="1285"/>
      <c r="B1098" s="1285"/>
      <c r="C1098" s="1285"/>
      <c r="D1098" s="1285"/>
      <c r="E1098" s="1285"/>
    </row>
    <row r="1099">
      <c r="A1099" s="1285"/>
      <c r="B1099" s="1285"/>
      <c r="C1099" s="1285"/>
      <c r="D1099" s="1285"/>
      <c r="E1099" s="1285"/>
    </row>
    <row r="1100">
      <c r="A1100" s="1285"/>
      <c r="B1100" s="1285"/>
      <c r="C1100" s="1285"/>
      <c r="D1100" s="1285"/>
      <c r="E1100" s="1285"/>
    </row>
    <row r="1101">
      <c r="A1101" s="1285"/>
      <c r="B1101" s="1285"/>
      <c r="C1101" s="1285"/>
      <c r="D1101" s="1285"/>
      <c r="E1101" s="1285"/>
    </row>
    <row r="1102">
      <c r="A1102" s="1285"/>
      <c r="B1102" s="1285"/>
      <c r="C1102" s="1285"/>
      <c r="D1102" s="1285"/>
      <c r="E1102" s="1285"/>
    </row>
    <row r="1103">
      <c r="A1103" s="1285"/>
      <c r="B1103" s="1285"/>
      <c r="C1103" s="1285"/>
      <c r="D1103" s="1285"/>
      <c r="E1103" s="1285"/>
    </row>
    <row r="1104">
      <c r="A1104" s="1285"/>
      <c r="B1104" s="1285"/>
      <c r="C1104" s="1285"/>
      <c r="D1104" s="1285"/>
      <c r="E1104" s="1285"/>
    </row>
    <row r="1105">
      <c r="A1105" s="1285"/>
      <c r="B1105" s="1285"/>
      <c r="C1105" s="1285"/>
      <c r="D1105" s="1285"/>
      <c r="E1105" s="1285"/>
    </row>
    <row r="1106">
      <c r="A1106" s="1285"/>
      <c r="B1106" s="1285"/>
      <c r="C1106" s="1285"/>
      <c r="D1106" s="1285"/>
      <c r="E1106" s="1285"/>
    </row>
    <row r="1107">
      <c r="A1107" s="1285"/>
      <c r="B1107" s="1285"/>
      <c r="C1107" s="1285"/>
      <c r="D1107" s="1285"/>
      <c r="E1107" s="1285"/>
    </row>
    <row r="1108">
      <c r="A1108" s="1285"/>
      <c r="B1108" s="1285"/>
      <c r="C1108" s="1285"/>
      <c r="D1108" s="1285"/>
      <c r="E1108" s="1285"/>
    </row>
    <row r="1109">
      <c r="A1109" s="1285"/>
      <c r="B1109" s="1285"/>
      <c r="C1109" s="1285"/>
      <c r="D1109" s="1285"/>
      <c r="E1109" s="1285"/>
    </row>
    <row r="1110">
      <c r="A1110" s="1285"/>
      <c r="B1110" s="1285"/>
      <c r="C1110" s="1285"/>
      <c r="D1110" s="1285"/>
      <c r="E1110" s="1285"/>
    </row>
    <row r="1111">
      <c r="A1111" s="1285"/>
      <c r="B1111" s="1285"/>
      <c r="C1111" s="1285"/>
      <c r="D1111" s="1285"/>
      <c r="E1111" s="128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6">
        <v>0.723</v>
      </c>
      <c r="L9" s="288" t="s">
        <v>29</v>
      </c>
      <c r="M9" s="344" t="s">
        <v>29</v>
      </c>
      <c r="N9" s="289" t="s">
        <v>29</v>
      </c>
      <c r="O9" s="1137" t="s">
        <v>29</v>
      </c>
      <c r="P9" s="227">
        <f>SUM(P3:P7)</f>
        <v>550</v>
      </c>
      <c r="Q9" s="113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7" t="s">
        <v>2116</v>
      </c>
      <c r="B1" s="1288"/>
      <c r="C1" s="1288"/>
      <c r="D1" s="1289" t="s">
        <v>2117</v>
      </c>
      <c r="E1" s="1289" t="s">
        <v>4031</v>
      </c>
      <c r="F1" s="1288"/>
      <c r="G1" s="1288"/>
      <c r="H1" s="1289" t="s">
        <v>2119</v>
      </c>
      <c r="I1" s="1290">
        <v>45455.0</v>
      </c>
      <c r="J1" s="1289" t="s">
        <v>2120</v>
      </c>
      <c r="K1" s="1290">
        <v>45383.0</v>
      </c>
      <c r="L1" s="129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4032</v>
      </c>
      <c r="G3" s="360" t="s">
        <v>4033</v>
      </c>
      <c r="H3" s="557"/>
      <c r="I3" s="360" t="s">
        <v>4034</v>
      </c>
      <c r="J3" s="557"/>
      <c r="K3" s="360" t="s">
        <v>4035</v>
      </c>
      <c r="L3" s="557"/>
      <c r="M3" s="360" t="s">
        <v>2318</v>
      </c>
      <c r="N3" s="557"/>
      <c r="O3" s="360" t="s">
        <v>2319</v>
      </c>
      <c r="P3" s="557"/>
    </row>
    <row r="4">
      <c r="A4" s="1292" t="s">
        <v>4036</v>
      </c>
      <c r="B4" s="1293" t="s">
        <v>4037</v>
      </c>
      <c r="C4" s="1293"/>
      <c r="D4" s="1293"/>
      <c r="E4" s="1293"/>
      <c r="F4" s="1293" t="s">
        <v>4038</v>
      </c>
      <c r="G4" s="1293" t="s">
        <v>4039</v>
      </c>
      <c r="H4" s="1293" t="s">
        <v>4040</v>
      </c>
      <c r="I4" s="1294" t="s">
        <v>4041</v>
      </c>
      <c r="J4" s="837" t="s">
        <v>4042</v>
      </c>
      <c r="K4" s="837" t="s">
        <v>4043</v>
      </c>
      <c r="L4" s="837" t="s">
        <v>4044</v>
      </c>
      <c r="M4" s="837" t="s">
        <v>4045</v>
      </c>
      <c r="N4" s="837" t="s">
        <v>4046</v>
      </c>
      <c r="O4" s="837" t="s">
        <v>4047</v>
      </c>
      <c r="P4" s="837" t="s">
        <v>4048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66" t="s">
        <v>4049</v>
      </c>
      <c r="B5" s="1295" t="s">
        <v>4050</v>
      </c>
      <c r="C5" s="1295"/>
      <c r="D5" s="1295"/>
      <c r="E5" s="1295"/>
      <c r="F5" s="1295">
        <v>27.0</v>
      </c>
      <c r="G5" s="1295">
        <v>2.0</v>
      </c>
      <c r="H5" s="129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97" t="s">
        <v>1575</v>
      </c>
      <c r="B6" s="1295" t="s">
        <v>4051</v>
      </c>
      <c r="C6" s="1295" t="str">
        <f>IFERROR(__xludf.DUMMYFUNCTION("SPLIT(B6,"" "")"),"ALLENDALE")</f>
        <v>ALLENDALE</v>
      </c>
      <c r="D6" s="1295" t="str">
        <f>IFERROR(__xludf.DUMMYFUNCTION("""COMPUTED_VALUE"""),"COUNTY")</f>
        <v>COUNTY</v>
      </c>
      <c r="E6" s="1295" t="str">
        <f>IFERROR(__xludf.DUMMYFUNCTION("""COMPUTED_VALUE"""),"DSS")</f>
        <v>DSS</v>
      </c>
      <c r="F6" s="1295">
        <v>1.0</v>
      </c>
      <c r="G6" s="1295">
        <v>1.0</v>
      </c>
      <c r="H6" s="129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66" t="s">
        <v>1325</v>
      </c>
      <c r="B7" s="1295" t="s">
        <v>4052</v>
      </c>
      <c r="C7" s="1295" t="str">
        <f>IFERROR(__xludf.DUMMYFUNCTION("SPLIT(B7,"" "")"),"BEAUFORT")</f>
        <v>BEAUFORT</v>
      </c>
      <c r="D7" s="1295" t="str">
        <f>IFERROR(__xludf.DUMMYFUNCTION("""COMPUTED_VALUE"""),"COUNTY")</f>
        <v>COUNTY</v>
      </c>
      <c r="E7" s="1295" t="str">
        <f>IFERROR(__xludf.DUMMYFUNCTION("""COMPUTED_VALUE"""),"DSS")</f>
        <v>DSS</v>
      </c>
      <c r="F7" s="1295">
        <v>48.0</v>
      </c>
      <c r="G7" s="1295">
        <v>6.0</v>
      </c>
      <c r="H7" s="129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66" t="s">
        <v>1579</v>
      </c>
      <c r="B8" s="1295" t="s">
        <v>4053</v>
      </c>
      <c r="C8" s="1295" t="str">
        <f>IFERROR(__xludf.DUMMYFUNCTION("SPLIT(B8,"" "")"),"BERKELEY")</f>
        <v>BERKELEY</v>
      </c>
      <c r="D8" s="1295" t="str">
        <f>IFERROR(__xludf.DUMMYFUNCTION("""COMPUTED_VALUE"""),"COUNTY")</f>
        <v>COUNTY</v>
      </c>
      <c r="E8" s="1295" t="str">
        <f>IFERROR(__xludf.DUMMYFUNCTION("""COMPUTED_VALUE"""),"DSS")</f>
        <v>DSS</v>
      </c>
      <c r="F8" s="1295">
        <v>145.0</v>
      </c>
      <c r="G8" s="1295">
        <v>44.0</v>
      </c>
      <c r="H8" s="129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66" t="s">
        <v>37</v>
      </c>
      <c r="B9" s="1295" t="s">
        <v>4054</v>
      </c>
      <c r="C9" s="1295" t="str">
        <f>IFERROR(__xludf.DUMMYFUNCTION("SPLIT(B9,"" "")"),"CALHOUN")</f>
        <v>CALHOUN</v>
      </c>
      <c r="D9" s="1295" t="str">
        <f>IFERROR(__xludf.DUMMYFUNCTION("""COMPUTED_VALUE"""),"COUNTY")</f>
        <v>COUNTY</v>
      </c>
      <c r="E9" s="1295" t="str">
        <f>IFERROR(__xludf.DUMMYFUNCTION("""COMPUTED_VALUE"""),"DSS")</f>
        <v>DSS</v>
      </c>
      <c r="F9" s="1295">
        <v>1.0</v>
      </c>
      <c r="G9" s="1295"/>
      <c r="H9" s="129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66" t="s">
        <v>1580</v>
      </c>
      <c r="B10" s="1295" t="s">
        <v>4055</v>
      </c>
      <c r="C10" s="1295" t="str">
        <f>IFERROR(__xludf.DUMMYFUNCTION("SPLIT(B10,"" "")"),"CHARLESTON")</f>
        <v>CHARLESTON</v>
      </c>
      <c r="D10" s="1295" t="str">
        <f>IFERROR(__xludf.DUMMYFUNCTION("""COMPUTED_VALUE"""),"COUNTY")</f>
        <v>COUNTY</v>
      </c>
      <c r="E10" s="1295" t="str">
        <f>IFERROR(__xludf.DUMMYFUNCTION("""COMPUTED_VALUE"""),"DSS")</f>
        <v>DSS</v>
      </c>
      <c r="F10" s="1295">
        <v>186.0</v>
      </c>
      <c r="G10" s="1295">
        <v>45.0</v>
      </c>
      <c r="H10" s="129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66" t="s">
        <v>1583</v>
      </c>
      <c r="B11" s="1295" t="s">
        <v>4056</v>
      </c>
      <c r="C11" s="1295" t="str">
        <f>IFERROR(__xludf.DUMMYFUNCTION("SPLIT(B11,"" "")"),"COLLETON")</f>
        <v>COLLETON</v>
      </c>
      <c r="D11" s="1295" t="str">
        <f>IFERROR(__xludf.DUMMYFUNCTION("""COMPUTED_VALUE"""),"COUNTY")</f>
        <v>COUNTY</v>
      </c>
      <c r="E11" s="1295" t="str">
        <f>IFERROR(__xludf.DUMMYFUNCTION("""COMPUTED_VALUE"""),"DSS")</f>
        <v>DSS</v>
      </c>
      <c r="F11" s="1295">
        <v>41.0</v>
      </c>
      <c r="G11" s="1295">
        <v>12.0</v>
      </c>
      <c r="H11" s="129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66" t="s">
        <v>881</v>
      </c>
      <c r="B12" s="1295" t="s">
        <v>4057</v>
      </c>
      <c r="C12" s="1295" t="str">
        <f>IFERROR(__xludf.DUMMYFUNCTION("SPLIT(B12,"" "")"),"DORCHESTER")</f>
        <v>DORCHESTER</v>
      </c>
      <c r="D12" s="1295" t="str">
        <f>IFERROR(__xludf.DUMMYFUNCTION("""COMPUTED_VALUE"""),"COUNTY")</f>
        <v>COUNTY</v>
      </c>
      <c r="E12" s="1295" t="str">
        <f>IFERROR(__xludf.DUMMYFUNCTION("""COMPUTED_VALUE"""),"DSS")</f>
        <v>DSS</v>
      </c>
      <c r="F12" s="1295">
        <v>63.0</v>
      </c>
      <c r="G12" s="1295">
        <v>11.0</v>
      </c>
      <c r="H12" s="129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66" t="s">
        <v>1590</v>
      </c>
      <c r="B13" s="1295" t="s">
        <v>4058</v>
      </c>
      <c r="C13" s="1295" t="str">
        <f>IFERROR(__xludf.DUMMYFUNCTION("SPLIT(B13,"" "")"),"HAMPTON")</f>
        <v>HAMPTON</v>
      </c>
      <c r="D13" s="1295" t="str">
        <f>IFERROR(__xludf.DUMMYFUNCTION("""COMPUTED_VALUE"""),"COUNTY")</f>
        <v>COUNTY</v>
      </c>
      <c r="E13" s="1295" t="str">
        <f>IFERROR(__xludf.DUMMYFUNCTION("""COMPUTED_VALUE"""),"DSS")</f>
        <v>DSS</v>
      </c>
      <c r="F13" s="1295">
        <v>13.0</v>
      </c>
      <c r="G13" s="1295">
        <v>3.0</v>
      </c>
      <c r="H13" s="129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66" t="s">
        <v>450</v>
      </c>
      <c r="B14" s="1295" t="s">
        <v>4059</v>
      </c>
      <c r="C14" s="1295" t="str">
        <f>IFERROR(__xludf.DUMMYFUNCTION("SPLIT(B14,"" "")"),"JASPER")</f>
        <v>JASPER</v>
      </c>
      <c r="D14" s="1295" t="str">
        <f>IFERROR(__xludf.DUMMYFUNCTION("""COMPUTED_VALUE"""),"COUNTY")</f>
        <v>COUNTY</v>
      </c>
      <c r="E14" s="1295" t="str">
        <f>IFERROR(__xludf.DUMMYFUNCTION("""COMPUTED_VALUE"""),"DSS")</f>
        <v>DSS</v>
      </c>
      <c r="F14" s="1295">
        <v>31.0</v>
      </c>
      <c r="G14" s="1295">
        <v>5.0</v>
      </c>
      <c r="H14" s="129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66" t="s">
        <v>1597</v>
      </c>
      <c r="B15" s="1295" t="s">
        <v>4060</v>
      </c>
      <c r="C15" s="1295" t="str">
        <f>IFERROR(__xludf.DUMMYFUNCTION("SPLIT(B15,"" "")"),"ORANGEBURG")</f>
        <v>ORANGEBURG</v>
      </c>
      <c r="D15" s="1295" t="str">
        <f>IFERROR(__xludf.DUMMYFUNCTION("""COMPUTED_VALUE"""),"COUNTY")</f>
        <v>COUNTY</v>
      </c>
      <c r="E15" s="1295" t="str">
        <f>IFERROR(__xludf.DUMMYFUNCTION("""COMPUTED_VALUE"""),"DSS")</f>
        <v>DSS</v>
      </c>
      <c r="F15" s="1295">
        <v>90.0</v>
      </c>
      <c r="G15" s="1295">
        <v>33.0</v>
      </c>
      <c r="H15" s="129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66"/>
      <c r="B16" s="1295"/>
      <c r="C16" s="1295" t="str">
        <f>IFERROR(__xludf.DUMMYFUNCTION("SPLIT(B16,"" "")"),"#VALUE!")</f>
        <v>#VALUE!</v>
      </c>
      <c r="D16" s="1295"/>
      <c r="E16" s="1295"/>
      <c r="F16" s="1295">
        <v>646.0</v>
      </c>
      <c r="G16" s="1295">
        <v>162.0</v>
      </c>
      <c r="H16" s="129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66" t="s">
        <v>4061</v>
      </c>
      <c r="B17" s="1295" t="s">
        <v>4062</v>
      </c>
      <c r="C17" s="1295" t="str">
        <f>IFERROR(__xludf.DUMMYFUNCTION("SPLIT(B17,"" "")"),"#REF!")</f>
        <v>#REF!</v>
      </c>
      <c r="D17" s="1295"/>
      <c r="E17" s="1295"/>
      <c r="F17" s="1295">
        <v>77.0</v>
      </c>
      <c r="G17" s="1295">
        <v>13.0</v>
      </c>
      <c r="H17" s="129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66" t="s">
        <v>4063</v>
      </c>
      <c r="B18" s="1295" t="s">
        <v>4064</v>
      </c>
      <c r="C18" s="1295" t="str">
        <f>IFERROR(__xludf.DUMMYFUNCTION("SPLIT(B18,"" "")"),"#REF!")</f>
        <v>#REF!</v>
      </c>
      <c r="D18" s="1295"/>
      <c r="E18" s="1295"/>
      <c r="F18" s="1295">
        <v>28.0</v>
      </c>
      <c r="G18" s="1295">
        <v>4.0</v>
      </c>
      <c r="H18" s="129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66" t="s">
        <v>4065</v>
      </c>
      <c r="B19" s="1295" t="s">
        <v>4066</v>
      </c>
      <c r="C19" s="1295" t="str">
        <f>IFERROR(__xludf.DUMMYFUNCTION("SPLIT(B19,"" "")"),"#REF!")</f>
        <v>#REF!</v>
      </c>
      <c r="D19" s="1295"/>
      <c r="E19" s="1295"/>
      <c r="F19" s="1295">
        <v>87.0</v>
      </c>
      <c r="G19" s="1295">
        <v>13.0</v>
      </c>
      <c r="H19" s="129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66" t="s">
        <v>1574</v>
      </c>
      <c r="B20" s="1295" t="s">
        <v>4067</v>
      </c>
      <c r="C20" s="1295" t="str">
        <f>IFERROR(__xludf.DUMMYFUNCTION("SPLIT(B20,"" "")"),"AIKEN")</f>
        <v>AIKEN</v>
      </c>
      <c r="D20" s="1295" t="str">
        <f>IFERROR(__xludf.DUMMYFUNCTION("""COMPUTED_VALUE"""),"COUNTY")</f>
        <v>COUNTY</v>
      </c>
      <c r="E20" s="1295" t="str">
        <f>IFERROR(__xludf.DUMMYFUNCTION("""COMPUTED_VALUE"""),"DSS")</f>
        <v>DSS</v>
      </c>
      <c r="F20" s="1295">
        <v>96.0</v>
      </c>
      <c r="G20" s="1295">
        <v>42.0</v>
      </c>
      <c r="H20" s="129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66" t="s">
        <v>1577</v>
      </c>
      <c r="B21" s="1295" t="s">
        <v>4068</v>
      </c>
      <c r="C21" s="1295" t="str">
        <f>IFERROR(__xludf.DUMMYFUNCTION("SPLIT(B21,"" "")"),"BAMBERG")</f>
        <v>BAMBERG</v>
      </c>
      <c r="D21" s="1295" t="str">
        <f>IFERROR(__xludf.DUMMYFUNCTION("""COMPUTED_VALUE"""),"COUNTY")</f>
        <v>COUNTY</v>
      </c>
      <c r="E21" s="1295" t="str">
        <f>IFERROR(__xludf.DUMMYFUNCTION("""COMPUTED_VALUE"""),"DSS")</f>
        <v>DSS</v>
      </c>
      <c r="F21" s="1295">
        <v>7.0</v>
      </c>
      <c r="G21" s="1295">
        <v>2.0</v>
      </c>
      <c r="H21" s="129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66" t="s">
        <v>1578</v>
      </c>
      <c r="B22" s="1295" t="s">
        <v>4069</v>
      </c>
      <c r="C22" s="1295" t="str">
        <f>IFERROR(__xludf.DUMMYFUNCTION("SPLIT(B22,"" "")"),"BARNWELL")</f>
        <v>BARNWELL</v>
      </c>
      <c r="D22" s="1295" t="str">
        <f>IFERROR(__xludf.DUMMYFUNCTION("""COMPUTED_VALUE"""),"COUNTY")</f>
        <v>COUNTY</v>
      </c>
      <c r="E22" s="1295" t="str">
        <f>IFERROR(__xludf.DUMMYFUNCTION("""COMPUTED_VALUE"""),"DSS")</f>
        <v>DSS</v>
      </c>
      <c r="F22" s="1295">
        <v>7.0</v>
      </c>
      <c r="G22" s="1295">
        <v>3.0</v>
      </c>
      <c r="H22" s="129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66" t="s">
        <v>1543</v>
      </c>
      <c r="B23" s="1295" t="s">
        <v>4070</v>
      </c>
      <c r="C23" s="1295" t="str">
        <f>IFERROR(__xludf.DUMMYFUNCTION("SPLIT(B23,"" "")"),"CHESTER")</f>
        <v>CHESTER</v>
      </c>
      <c r="D23" s="1295" t="str">
        <f>IFERROR(__xludf.DUMMYFUNCTION("""COMPUTED_VALUE"""),"COUNTY")</f>
        <v>COUNTY</v>
      </c>
      <c r="E23" s="1295" t="str">
        <f>IFERROR(__xludf.DUMMYFUNCTION("""COMPUTED_VALUE"""),"DSS")</f>
        <v>DSS</v>
      </c>
      <c r="F23" s="1295">
        <v>37.0</v>
      </c>
      <c r="G23" s="1295">
        <v>18.0</v>
      </c>
      <c r="H23" s="129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66" t="s">
        <v>1586</v>
      </c>
      <c r="B24" s="1295" t="s">
        <v>4071</v>
      </c>
      <c r="C24" s="1295" t="str">
        <f>IFERROR(__xludf.DUMMYFUNCTION("SPLIT(B24,"" "")"),"EDGEFIELD")</f>
        <v>EDGEFIELD</v>
      </c>
      <c r="D24" s="1295" t="str">
        <f>IFERROR(__xludf.DUMMYFUNCTION("""COMPUTED_VALUE"""),"COUNTY")</f>
        <v>COUNTY</v>
      </c>
      <c r="E24" s="1295" t="str">
        <f>IFERROR(__xludf.DUMMYFUNCTION("""COMPUTED_VALUE"""),"DSS")</f>
        <v>DSS</v>
      </c>
      <c r="F24" s="1295">
        <v>8.0</v>
      </c>
      <c r="G24" s="1295">
        <v>1.0</v>
      </c>
      <c r="H24" s="129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66" t="s">
        <v>325</v>
      </c>
      <c r="B25" s="1295" t="s">
        <v>4072</v>
      </c>
      <c r="C25" s="1295" t="str">
        <f>IFERROR(__xludf.DUMMYFUNCTION("SPLIT(B25,"" "")"),"FAIRFIELD")</f>
        <v>FAIRFIELD</v>
      </c>
      <c r="D25" s="1295" t="str">
        <f>IFERROR(__xludf.DUMMYFUNCTION("""COMPUTED_VALUE"""),"COUNTY")</f>
        <v>COUNTY</v>
      </c>
      <c r="E25" s="1295" t="str">
        <f>IFERROR(__xludf.DUMMYFUNCTION("""COMPUTED_VALUE"""),"DSS")</f>
        <v>DSS</v>
      </c>
      <c r="F25" s="1295">
        <v>16.0</v>
      </c>
      <c r="G25" s="1295">
        <v>9.0</v>
      </c>
      <c r="H25" s="129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66" t="s">
        <v>1592</v>
      </c>
      <c r="B26" s="1295" t="s">
        <v>4073</v>
      </c>
      <c r="C26" s="1295" t="str">
        <f>IFERROR(__xludf.DUMMYFUNCTION("SPLIT(B26,"" "")"),"KERSHAW")</f>
        <v>KERSHAW</v>
      </c>
      <c r="D26" s="1295" t="str">
        <f>IFERROR(__xludf.DUMMYFUNCTION("""COMPUTED_VALUE"""),"COUNTY")</f>
        <v>COUNTY</v>
      </c>
      <c r="E26" s="1295" t="str">
        <f>IFERROR(__xludf.DUMMYFUNCTION("""COMPUTED_VALUE"""),"DSS")</f>
        <v>DSS</v>
      </c>
      <c r="F26" s="1295">
        <v>87.0</v>
      </c>
      <c r="G26" s="1295">
        <v>34.0</v>
      </c>
      <c r="H26" s="129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66" t="s">
        <v>1212</v>
      </c>
      <c r="B27" s="1295" t="s">
        <v>4074</v>
      </c>
      <c r="C27" s="1295" t="str">
        <f>IFERROR(__xludf.DUMMYFUNCTION("SPLIT(B27,"" "")"),"LANCASTER")</f>
        <v>LANCASTER</v>
      </c>
      <c r="D27" s="1295" t="str">
        <f>IFERROR(__xludf.DUMMYFUNCTION("""COMPUTED_VALUE"""),"COUNTY")</f>
        <v>COUNTY</v>
      </c>
      <c r="E27" s="1295" t="str">
        <f>IFERROR(__xludf.DUMMYFUNCTION("""COMPUTED_VALUE"""),"DSS")</f>
        <v>DSS</v>
      </c>
      <c r="F27" s="1295">
        <v>47.0</v>
      </c>
      <c r="G27" s="1295">
        <v>8.0</v>
      </c>
      <c r="H27" s="129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66" t="s">
        <v>1593</v>
      </c>
      <c r="B28" s="1295" t="s">
        <v>4075</v>
      </c>
      <c r="C28" s="1295" t="str">
        <f>IFERROR(__xludf.DUMMYFUNCTION("SPLIT(B28,"" "")"),"LEXINGTON")</f>
        <v>LEXINGTON</v>
      </c>
      <c r="D28" s="1295" t="str">
        <f>IFERROR(__xludf.DUMMYFUNCTION("""COMPUTED_VALUE"""),"COUNTY")</f>
        <v>COUNTY</v>
      </c>
      <c r="E28" s="1295" t="str">
        <f>IFERROR(__xludf.DUMMYFUNCTION("""COMPUTED_VALUE"""),"DSS")</f>
        <v>DSS</v>
      </c>
      <c r="F28" s="1295">
        <v>124.0</v>
      </c>
      <c r="G28" s="1295">
        <v>31.0</v>
      </c>
      <c r="H28" s="129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66" t="s">
        <v>1594</v>
      </c>
      <c r="B29" s="1295" t="s">
        <v>4076</v>
      </c>
      <c r="C29" s="1295" t="str">
        <f>IFERROR(__xludf.DUMMYFUNCTION("SPLIT(B29,"" "")"),"MCCORMICK")</f>
        <v>MCCORMICK</v>
      </c>
      <c r="D29" s="1295" t="str">
        <f>IFERROR(__xludf.DUMMYFUNCTION("""COMPUTED_VALUE"""),"COUNTY")</f>
        <v>COUNTY</v>
      </c>
      <c r="E29" s="1295" t="str">
        <f>IFERROR(__xludf.DUMMYFUNCTION("""COMPUTED_VALUE"""),"DSS")</f>
        <v>DSS</v>
      </c>
      <c r="F29" s="1295">
        <v>1.0</v>
      </c>
      <c r="G29" s="1295"/>
      <c r="H29" s="129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66" t="s">
        <v>583</v>
      </c>
      <c r="B30" s="1295" t="s">
        <v>4077</v>
      </c>
      <c r="C30" s="1295" t="str">
        <f>IFERROR(__xludf.DUMMYFUNCTION("SPLIT(B30,"" "")"),"RICHLAND")</f>
        <v>RICHLAND</v>
      </c>
      <c r="D30" s="1295" t="str">
        <f>IFERROR(__xludf.DUMMYFUNCTION("""COMPUTED_VALUE"""),"COUNTY")</f>
        <v>COUNTY</v>
      </c>
      <c r="E30" s="1295" t="str">
        <f>IFERROR(__xludf.DUMMYFUNCTION("""COMPUTED_VALUE"""),"DSS")</f>
        <v>DSS</v>
      </c>
      <c r="F30" s="1295">
        <v>444.0</v>
      </c>
      <c r="G30" s="1295">
        <v>169.0</v>
      </c>
      <c r="H30" s="129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66" t="s">
        <v>1598</v>
      </c>
      <c r="B31" s="1295" t="s">
        <v>4078</v>
      </c>
      <c r="C31" s="1295" t="str">
        <f>IFERROR(__xludf.DUMMYFUNCTION("SPLIT(B31,"" "")"),"SALUDA")</f>
        <v>SALUDA</v>
      </c>
      <c r="D31" s="1295" t="str">
        <f>IFERROR(__xludf.DUMMYFUNCTION("""COMPUTED_VALUE"""),"COUNTY")</f>
        <v>COUNTY</v>
      </c>
      <c r="E31" s="1295" t="str">
        <f>IFERROR(__xludf.DUMMYFUNCTION("""COMPUTED_VALUE"""),"DSS")</f>
        <v>DSS</v>
      </c>
      <c r="F31" s="1295">
        <v>8.0</v>
      </c>
      <c r="G31" s="1295"/>
      <c r="H31" s="129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66" t="s">
        <v>871</v>
      </c>
      <c r="B32" s="1295" t="s">
        <v>4079</v>
      </c>
      <c r="C32" s="1295" t="str">
        <f>IFERROR(__xludf.DUMMYFUNCTION("SPLIT(B32,"" "")"),"YORK")</f>
        <v>YORK</v>
      </c>
      <c r="D32" s="1295" t="str">
        <f>IFERROR(__xludf.DUMMYFUNCTION("""COMPUTED_VALUE"""),"COUNTY")</f>
        <v>COUNTY</v>
      </c>
      <c r="E32" s="1295" t="str">
        <f>IFERROR(__xludf.DUMMYFUNCTION("""COMPUTED_VALUE"""),"DSS")</f>
        <v>DSS</v>
      </c>
      <c r="F32" s="1295">
        <v>116.0</v>
      </c>
      <c r="G32" s="1295">
        <v>30.0</v>
      </c>
      <c r="H32" s="129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66"/>
      <c r="B33" s="1295"/>
      <c r="C33" s="1295" t="str">
        <f>IFERROR(__xludf.DUMMYFUNCTION("SPLIT(B33,"" "")"),"#VALUE!")</f>
        <v>#VALUE!</v>
      </c>
      <c r="D33" s="1295"/>
      <c r="E33" s="1295"/>
      <c r="F33" s="1295">
        <v>1190.0</v>
      </c>
      <c r="G33" s="1295">
        <v>377.0</v>
      </c>
      <c r="H33" s="129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66" t="s">
        <v>4080</v>
      </c>
      <c r="B34" s="1295" t="s">
        <v>4081</v>
      </c>
      <c r="C34" s="1295" t="str">
        <f>IFERROR(__xludf.DUMMYFUNCTION("SPLIT(B34,"" "")"),"#REF!")</f>
        <v>#REF!</v>
      </c>
      <c r="D34" s="1295"/>
      <c r="E34" s="1295"/>
      <c r="F34" s="1295">
        <v>123.0</v>
      </c>
      <c r="G34" s="1295">
        <v>31.0</v>
      </c>
      <c r="H34" s="129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66" t="s">
        <v>1581</v>
      </c>
      <c r="B35" s="1295" t="s">
        <v>4082</v>
      </c>
      <c r="C35" s="1295" t="str">
        <f>IFERROR(__xludf.DUMMYFUNCTION("SPLIT(B35,"" "")"),"CHESTERFIELD")</f>
        <v>CHESTERFIELD</v>
      </c>
      <c r="D35" s="1295" t="str">
        <f>IFERROR(__xludf.DUMMYFUNCTION("""COMPUTED_VALUE"""),"COUNTY")</f>
        <v>COUNTY</v>
      </c>
      <c r="E35" s="1295" t="str">
        <f>IFERROR(__xludf.DUMMYFUNCTION("""COMPUTED_VALUE"""),"DSS")</f>
        <v>DSS</v>
      </c>
      <c r="F35" s="1295">
        <v>12.0</v>
      </c>
      <c r="G35" s="1295">
        <v>4.0</v>
      </c>
      <c r="H35" s="129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66" t="s">
        <v>1582</v>
      </c>
      <c r="B36" s="1295" t="s">
        <v>4083</v>
      </c>
      <c r="C36" s="1295" t="str">
        <f>IFERROR(__xludf.DUMMYFUNCTION("SPLIT(B36,"" "")"),"CLARENDON")</f>
        <v>CLARENDON</v>
      </c>
      <c r="D36" s="1295" t="str">
        <f>IFERROR(__xludf.DUMMYFUNCTION("""COMPUTED_VALUE"""),"COUNTY")</f>
        <v>COUNTY</v>
      </c>
      <c r="E36" s="1295" t="str">
        <f>IFERROR(__xludf.DUMMYFUNCTION("""COMPUTED_VALUE"""),"DSS")</f>
        <v>DSS</v>
      </c>
      <c r="F36" s="1295">
        <v>24.0</v>
      </c>
      <c r="G36" s="1295">
        <v>12.0</v>
      </c>
      <c r="H36" s="129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66" t="s">
        <v>1584</v>
      </c>
      <c r="B37" s="1295" t="s">
        <v>4084</v>
      </c>
      <c r="C37" s="1295" t="str">
        <f>IFERROR(__xludf.DUMMYFUNCTION("SPLIT(B37,"" "")"),"DARLINGTON")</f>
        <v>DARLINGTON</v>
      </c>
      <c r="D37" s="1295" t="str">
        <f>IFERROR(__xludf.DUMMYFUNCTION("""COMPUTED_VALUE"""),"COUNTY")</f>
        <v>COUNTY</v>
      </c>
      <c r="E37" s="1295" t="str">
        <f>IFERROR(__xludf.DUMMYFUNCTION("""COMPUTED_VALUE"""),"DSS")</f>
        <v>DSS</v>
      </c>
      <c r="F37" s="1295">
        <v>61.0</v>
      </c>
      <c r="G37" s="1295">
        <v>21.0</v>
      </c>
      <c r="H37" s="129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66" t="s">
        <v>1585</v>
      </c>
      <c r="B38" s="1295" t="s">
        <v>4085</v>
      </c>
      <c r="C38" s="1295" t="str">
        <f>IFERROR(__xludf.DUMMYFUNCTION("SPLIT(B38,"" "")"),"DILLON")</f>
        <v>DILLON</v>
      </c>
      <c r="D38" s="1295" t="str">
        <f>IFERROR(__xludf.DUMMYFUNCTION("""COMPUTED_VALUE"""),"COUNTY")</f>
        <v>COUNTY</v>
      </c>
      <c r="E38" s="1295" t="str">
        <f>IFERROR(__xludf.DUMMYFUNCTION("""COMPUTED_VALUE"""),"DSS")</f>
        <v>DSS</v>
      </c>
      <c r="F38" s="1295">
        <v>31.0</v>
      </c>
      <c r="G38" s="1295">
        <v>9.0</v>
      </c>
      <c r="H38" s="129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66" t="s">
        <v>1587</v>
      </c>
      <c r="B39" s="1295" t="s">
        <v>4086</v>
      </c>
      <c r="C39" s="1295" t="str">
        <f>IFERROR(__xludf.DUMMYFUNCTION("SPLIT(B39,"" "")"),"FLORENCE")</f>
        <v>FLORENCE</v>
      </c>
      <c r="D39" s="1295" t="str">
        <f>IFERROR(__xludf.DUMMYFUNCTION("""COMPUTED_VALUE"""),"COUNTY")</f>
        <v>COUNTY</v>
      </c>
      <c r="E39" s="1295" t="str">
        <f>IFERROR(__xludf.DUMMYFUNCTION("""COMPUTED_VALUE"""),"DSS")</f>
        <v>DSS</v>
      </c>
      <c r="F39" s="1295">
        <v>68.0</v>
      </c>
      <c r="G39" s="1295">
        <v>32.0</v>
      </c>
      <c r="H39" s="129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66" t="s">
        <v>1588</v>
      </c>
      <c r="B40" s="1295" t="s">
        <v>4087</v>
      </c>
      <c r="C40" s="1295" t="str">
        <f>IFERROR(__xludf.DUMMYFUNCTION("SPLIT(B40,"" "")"),"GEORGETOWN")</f>
        <v>GEORGETOWN</v>
      </c>
      <c r="D40" s="1295" t="str">
        <f>IFERROR(__xludf.DUMMYFUNCTION("""COMPUTED_VALUE"""),"COUNTY")</f>
        <v>COUNTY</v>
      </c>
      <c r="E40" s="1295" t="str">
        <f>IFERROR(__xludf.DUMMYFUNCTION("""COMPUTED_VALUE"""),"DSS")</f>
        <v>DSS</v>
      </c>
      <c r="F40" s="1295">
        <v>20.0</v>
      </c>
      <c r="G40" s="1295">
        <v>14.0</v>
      </c>
      <c r="H40" s="129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66" t="s">
        <v>1591</v>
      </c>
      <c r="B41" s="1295" t="s">
        <v>4088</v>
      </c>
      <c r="C41" s="1295" t="str">
        <f>IFERROR(__xludf.DUMMYFUNCTION("SPLIT(B41,"" "")"),"HORRY")</f>
        <v>HORRY</v>
      </c>
      <c r="D41" s="1295" t="str">
        <f>IFERROR(__xludf.DUMMYFUNCTION("""COMPUTED_VALUE"""),"COUNTY")</f>
        <v>COUNTY</v>
      </c>
      <c r="E41" s="1295" t="str">
        <f>IFERROR(__xludf.DUMMYFUNCTION("""COMPUTED_VALUE"""),"DSS")</f>
        <v>DSS</v>
      </c>
      <c r="F41" s="1295">
        <v>164.0</v>
      </c>
      <c r="G41" s="1295">
        <v>49.0</v>
      </c>
      <c r="H41" s="129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66" t="s">
        <v>70</v>
      </c>
      <c r="B42" s="1295" t="s">
        <v>4089</v>
      </c>
      <c r="C42" s="1295" t="str">
        <f>IFERROR(__xludf.DUMMYFUNCTION("SPLIT(B42,"" "")"),"LEE")</f>
        <v>LEE</v>
      </c>
      <c r="D42" s="1295" t="str">
        <f>IFERROR(__xludf.DUMMYFUNCTION("""COMPUTED_VALUE"""),"COUNTY")</f>
        <v>COUNTY</v>
      </c>
      <c r="E42" s="1295" t="str">
        <f>IFERROR(__xludf.DUMMYFUNCTION("""COMPUTED_VALUE"""),"DSS")</f>
        <v>DSS</v>
      </c>
      <c r="F42" s="1295">
        <v>16.0</v>
      </c>
      <c r="G42" s="1295">
        <v>6.0</v>
      </c>
      <c r="H42" s="129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66" t="s">
        <v>76</v>
      </c>
      <c r="B43" s="1295" t="s">
        <v>4090</v>
      </c>
      <c r="C43" s="1295" t="str">
        <f>IFERROR(__xludf.DUMMYFUNCTION("SPLIT(B43,"" "")"),"MARION")</f>
        <v>MARION</v>
      </c>
      <c r="D43" s="1295" t="str">
        <f>IFERROR(__xludf.DUMMYFUNCTION("""COMPUTED_VALUE"""),"COUNTY")</f>
        <v>COUNTY</v>
      </c>
      <c r="E43" s="1295" t="str">
        <f>IFERROR(__xludf.DUMMYFUNCTION("""COMPUTED_VALUE"""),"DSS")</f>
        <v>DSS</v>
      </c>
      <c r="F43" s="1295">
        <v>29.0</v>
      </c>
      <c r="G43" s="1295">
        <v>12.0</v>
      </c>
      <c r="H43" s="129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66" t="s">
        <v>1595</v>
      </c>
      <c r="B44" s="1295" t="s">
        <v>4091</v>
      </c>
      <c r="C44" s="1295" t="str">
        <f>IFERROR(__xludf.DUMMYFUNCTION("SPLIT(B44,"" "")"),"MARLBORO")</f>
        <v>MARLBORO</v>
      </c>
      <c r="D44" s="1295" t="str">
        <f>IFERROR(__xludf.DUMMYFUNCTION("""COMPUTED_VALUE"""),"COUNTY")</f>
        <v>COUNTY</v>
      </c>
      <c r="E44" s="1295" t="str">
        <f>IFERROR(__xludf.DUMMYFUNCTION("""COMPUTED_VALUE"""),"DSS")</f>
        <v>DSS</v>
      </c>
      <c r="F44" s="1295">
        <v>11.0</v>
      </c>
      <c r="G44" s="1295">
        <v>2.0</v>
      </c>
      <c r="H44" s="129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66" t="s">
        <v>89</v>
      </c>
      <c r="B45" s="1295" t="s">
        <v>4092</v>
      </c>
      <c r="C45" s="1295" t="str">
        <f>IFERROR(__xludf.DUMMYFUNCTION("SPLIT(B45,"" "")"),"SUMTER")</f>
        <v>SUMTER</v>
      </c>
      <c r="D45" s="1295" t="str">
        <f>IFERROR(__xludf.DUMMYFUNCTION("""COMPUTED_VALUE"""),"COUNTY")</f>
        <v>COUNTY</v>
      </c>
      <c r="E45" s="1295" t="str">
        <f>IFERROR(__xludf.DUMMYFUNCTION("""COMPUTED_VALUE"""),"DSS")</f>
        <v>DSS</v>
      </c>
      <c r="F45" s="1295">
        <v>40.0</v>
      </c>
      <c r="G45" s="1295">
        <v>10.0</v>
      </c>
      <c r="H45" s="129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66" t="s">
        <v>1600</v>
      </c>
      <c r="B46" s="1295" t="s">
        <v>4093</v>
      </c>
      <c r="C46" s="1295" t="str">
        <f>IFERROR(__xludf.DUMMYFUNCTION("SPLIT(B46,"" "")"),"WILLIAMSBURG")</f>
        <v>WILLIAMSBURG</v>
      </c>
      <c r="D46" s="1295" t="str">
        <f>IFERROR(__xludf.DUMMYFUNCTION("""COMPUTED_VALUE"""),"COUNTY")</f>
        <v>COUNTY</v>
      </c>
      <c r="E46" s="1295" t="str">
        <f>IFERROR(__xludf.DUMMYFUNCTION("""COMPUTED_VALUE"""),"DSS")</f>
        <v>DSS</v>
      </c>
      <c r="F46" s="1295">
        <v>11.0</v>
      </c>
      <c r="G46" s="1295">
        <v>4.0</v>
      </c>
      <c r="H46" s="129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66"/>
      <c r="B47" s="1295"/>
      <c r="C47" s="1295" t="str">
        <f>IFERROR(__xludf.DUMMYFUNCTION("SPLIT(B47,"" "")"),"#VALUE!")</f>
        <v>#VALUE!</v>
      </c>
      <c r="D47" s="1295"/>
      <c r="E47" s="1295"/>
      <c r="F47" s="1295">
        <v>610.0</v>
      </c>
      <c r="G47" s="1295">
        <v>206.0</v>
      </c>
      <c r="H47" s="129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66" t="s">
        <v>1572</v>
      </c>
      <c r="B48" s="1295" t="s">
        <v>4094</v>
      </c>
      <c r="C48" s="1295" t="str">
        <f>IFERROR(__xludf.DUMMYFUNCTION("SPLIT(B48,"" "")"),"ABBEVILLE")</f>
        <v>ABBEVILLE</v>
      </c>
      <c r="D48" s="1295" t="str">
        <f>IFERROR(__xludf.DUMMYFUNCTION("""COMPUTED_VALUE"""),"COUNTY")</f>
        <v>COUNTY</v>
      </c>
      <c r="E48" s="1295" t="str">
        <f>IFERROR(__xludf.DUMMYFUNCTION("""COMPUTED_VALUE"""),"DSS")</f>
        <v>DSS</v>
      </c>
      <c r="F48" s="1295">
        <v>18.0</v>
      </c>
      <c r="G48" s="1295">
        <v>7.0</v>
      </c>
      <c r="H48" s="129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66" t="s">
        <v>4095</v>
      </c>
      <c r="B49" s="1295" t="s">
        <v>4096</v>
      </c>
      <c r="C49" s="1295" t="str">
        <f>IFERROR(__xludf.DUMMYFUNCTION("SPLIT(B49,"" "")"),"#REF!")</f>
        <v>#REF!</v>
      </c>
      <c r="D49" s="1295"/>
      <c r="E49" s="1295"/>
      <c r="F49" s="1295">
        <v>183.0</v>
      </c>
      <c r="G49" s="1295">
        <v>32.0</v>
      </c>
      <c r="H49" s="129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66" t="s">
        <v>4097</v>
      </c>
      <c r="B50" s="1295" t="s">
        <v>4098</v>
      </c>
      <c r="C50" s="1295" t="str">
        <f>IFERROR(__xludf.DUMMYFUNCTION("SPLIT(B50,"" "")"),"ADOPTION")</f>
        <v>ADOPTION</v>
      </c>
      <c r="D50" s="1295" t="str">
        <f>IFERROR(__xludf.DUMMYFUNCTION("""COMPUTED_VALUE"""),"SERVICES")</f>
        <v>SERVICES</v>
      </c>
      <c r="E50" s="1295" t="str">
        <f>IFERROR(__xludf.DUMMYFUNCTION("""COMPUTED_VALUE"""),"UPSTATE")</f>
        <v>UPSTATE</v>
      </c>
      <c r="F50" s="1295" t="str">
        <f>IFERROR(__xludf.DUMMYFUNCTION("""COMPUTED_VALUE"""),"LAURENS")</f>
        <v>LAURENS</v>
      </c>
      <c r="G50" s="1295"/>
      <c r="H50" s="1295"/>
      <c r="I50" s="353"/>
      <c r="J50" s="557"/>
      <c r="K50" s="557"/>
      <c r="L50" s="557"/>
      <c r="M50" s="557"/>
      <c r="N50" s="557"/>
      <c r="O50" s="557"/>
      <c r="P50" s="557"/>
    </row>
    <row r="51">
      <c r="A51" s="1266" t="s">
        <v>688</v>
      </c>
      <c r="B51" s="1197" t="s">
        <v>4099</v>
      </c>
      <c r="C51" s="129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8">
        <v>0.16</v>
      </c>
      <c r="I51" s="119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66" t="s">
        <v>39</v>
      </c>
      <c r="B52" s="1295" t="s">
        <v>4100</v>
      </c>
      <c r="C52" s="129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66" t="s">
        <v>1589</v>
      </c>
      <c r="B53" s="1295" t="s">
        <v>4101</v>
      </c>
      <c r="C53" s="129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66" t="s">
        <v>708</v>
      </c>
      <c r="B54" s="1295" t="s">
        <v>4102</v>
      </c>
      <c r="C54" s="129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66" t="s">
        <v>455</v>
      </c>
      <c r="B55" s="1295" t="s">
        <v>4103</v>
      </c>
      <c r="C55" s="129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66" t="s">
        <v>1596</v>
      </c>
      <c r="B56" s="1295" t="s">
        <v>4104</v>
      </c>
      <c r="C56" s="129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66" t="s">
        <v>464</v>
      </c>
      <c r="B57" s="1295" t="s">
        <v>4105</v>
      </c>
      <c r="C57" s="129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66" t="s">
        <v>83</v>
      </c>
      <c r="B58" s="1295" t="s">
        <v>4106</v>
      </c>
      <c r="C58" s="129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71" t="s">
        <v>1599</v>
      </c>
      <c r="B59" s="1071" t="s">
        <v>4107</v>
      </c>
      <c r="C59" s="129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4108</v>
      </c>
      <c r="C60" s="129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4109</v>
      </c>
      <c r="F64" s="235"/>
      <c r="G64" s="235"/>
      <c r="H64" s="236" t="s">
        <v>2119</v>
      </c>
      <c r="I64" s="1299">
        <v>45455.0</v>
      </c>
      <c r="J64" s="236" t="s">
        <v>2120</v>
      </c>
      <c r="K64" s="1299">
        <v>45411.0</v>
      </c>
      <c r="L64" s="595"/>
    </row>
    <row r="66">
      <c r="A66" s="1300" t="s">
        <v>2526</v>
      </c>
      <c r="B66" s="1301" t="s">
        <v>4110</v>
      </c>
    </row>
    <row r="67">
      <c r="A67" s="1266" t="s">
        <v>4111</v>
      </c>
      <c r="B67" s="1295">
        <v>967.0</v>
      </c>
    </row>
    <row r="68">
      <c r="A68" s="1266" t="s">
        <v>4112</v>
      </c>
      <c r="B68" s="1295">
        <v>3.0</v>
      </c>
    </row>
    <row r="69">
      <c r="A69" s="1266" t="s">
        <v>4113</v>
      </c>
      <c r="B69" s="1295">
        <v>75.0</v>
      </c>
    </row>
    <row r="70">
      <c r="A70" s="1266" t="s">
        <v>4114</v>
      </c>
      <c r="B70" s="1295">
        <v>220.0</v>
      </c>
    </row>
    <row r="71">
      <c r="A71" s="1266" t="s">
        <v>2140</v>
      </c>
      <c r="B71" s="1295">
        <v>5.0</v>
      </c>
    </row>
    <row r="72">
      <c r="A72" s="1266" t="s">
        <v>4115</v>
      </c>
      <c r="B72" s="1295">
        <v>334.0</v>
      </c>
    </row>
    <row r="73">
      <c r="A73" s="1266" t="s">
        <v>4116</v>
      </c>
      <c r="B73" s="1295">
        <v>29.0</v>
      </c>
    </row>
    <row r="74">
      <c r="A74" s="1266" t="s">
        <v>4117</v>
      </c>
      <c r="B74" s="1295">
        <v>138.0</v>
      </c>
    </row>
    <row r="75">
      <c r="A75" s="1266" t="s">
        <v>4118</v>
      </c>
      <c r="B75" s="1295">
        <v>35.0</v>
      </c>
    </row>
    <row r="76">
      <c r="A76" s="1266" t="s">
        <v>2592</v>
      </c>
      <c r="B76" s="1295">
        <v>38.0</v>
      </c>
    </row>
    <row r="77">
      <c r="A77" s="1266" t="s">
        <v>4119</v>
      </c>
      <c r="B77" s="1295">
        <v>90.0</v>
      </c>
    </row>
    <row r="78">
      <c r="A78" s="1266" t="s">
        <v>4120</v>
      </c>
      <c r="B78" s="1295">
        <v>1097.0</v>
      </c>
    </row>
    <row r="79">
      <c r="A79" s="1266" t="s">
        <v>4121</v>
      </c>
      <c r="B79" s="1295">
        <v>60.0</v>
      </c>
    </row>
    <row r="80">
      <c r="A80" s="1266" t="s">
        <v>4122</v>
      </c>
      <c r="B80" s="1295">
        <v>3.0</v>
      </c>
    </row>
    <row r="81">
      <c r="A81" s="1266" t="s">
        <v>4123</v>
      </c>
      <c r="B81" s="1295">
        <v>16.0</v>
      </c>
    </row>
    <row r="82">
      <c r="A82" s="1266" t="s">
        <v>2993</v>
      </c>
      <c r="B82" s="1295">
        <v>56.0</v>
      </c>
    </row>
    <row r="83">
      <c r="A83" s="1266" t="s">
        <v>4124</v>
      </c>
      <c r="B83" s="1295">
        <v>16.0</v>
      </c>
    </row>
    <row r="84">
      <c r="A84" s="1266" t="s">
        <v>4125</v>
      </c>
      <c r="B84" s="1295">
        <v>11.0</v>
      </c>
    </row>
    <row r="85">
      <c r="A85" s="1266" t="s">
        <v>4126</v>
      </c>
      <c r="B85" s="1295">
        <v>76.0</v>
      </c>
    </row>
    <row r="86">
      <c r="A86" s="1266" t="s">
        <v>3151</v>
      </c>
      <c r="B86" s="1295">
        <v>72.0</v>
      </c>
    </row>
    <row r="87">
      <c r="A87" s="1266" t="s">
        <v>3163</v>
      </c>
      <c r="B87" s="1295">
        <v>114.0</v>
      </c>
    </row>
    <row r="88">
      <c r="A88" s="1266" t="s">
        <v>4127</v>
      </c>
      <c r="B88" s="1295">
        <v>8.0</v>
      </c>
    </row>
    <row r="89">
      <c r="A89" s="1266" t="s">
        <v>2614</v>
      </c>
      <c r="B89" s="1295">
        <v>444.0</v>
      </c>
    </row>
    <row r="90">
      <c r="A90" s="1266" t="s">
        <v>4128</v>
      </c>
      <c r="B90" s="1295">
        <v>14.0</v>
      </c>
    </row>
    <row r="91">
      <c r="A91" s="1266" t="s">
        <v>4129</v>
      </c>
      <c r="B91" s="1295">
        <v>208.0</v>
      </c>
    </row>
    <row r="92">
      <c r="A92" s="1266" t="s">
        <v>4130</v>
      </c>
      <c r="B92" s="1295">
        <v>722.0</v>
      </c>
    </row>
    <row r="93">
      <c r="A93" s="1266" t="s">
        <v>2995</v>
      </c>
      <c r="B93" s="1295">
        <v>16.0</v>
      </c>
    </row>
    <row r="94">
      <c r="A94" s="1266" t="s">
        <v>4131</v>
      </c>
      <c r="B94" s="1295">
        <v>10.0</v>
      </c>
    </row>
    <row r="95">
      <c r="A95" s="1266" t="s">
        <v>4132</v>
      </c>
      <c r="B95" s="1295">
        <v>114.0</v>
      </c>
    </row>
    <row r="96">
      <c r="A96" s="1266" t="s">
        <v>4133</v>
      </c>
      <c r="B96" s="1295">
        <v>46.0</v>
      </c>
    </row>
    <row r="97">
      <c r="A97" s="1266" t="s">
        <v>4134</v>
      </c>
      <c r="B97" s="1295">
        <v>107.0</v>
      </c>
    </row>
    <row r="98">
      <c r="A98" s="1266" t="s">
        <v>3081</v>
      </c>
      <c r="B98" s="1295">
        <v>30.0</v>
      </c>
    </row>
    <row r="99">
      <c r="A99" s="1266" t="s">
        <v>4135</v>
      </c>
      <c r="B99" s="1295">
        <v>235.0</v>
      </c>
    </row>
    <row r="100">
      <c r="A100" s="1266" t="s">
        <v>2167</v>
      </c>
      <c r="B100" s="1295">
        <v>24.0</v>
      </c>
    </row>
    <row r="101">
      <c r="A101" s="1266" t="s">
        <v>2197</v>
      </c>
      <c r="B101" s="1295">
        <v>35.0</v>
      </c>
    </row>
    <row r="102">
      <c r="A102" s="1266" t="s">
        <v>4136</v>
      </c>
      <c r="B102" s="1295">
        <v>27.0</v>
      </c>
    </row>
    <row r="103">
      <c r="A103" s="1266" t="s">
        <v>2201</v>
      </c>
      <c r="B103" s="1295">
        <v>57.0</v>
      </c>
    </row>
    <row r="104">
      <c r="A104" s="1266" t="s">
        <v>3489</v>
      </c>
      <c r="B104" s="1295">
        <v>21.0</v>
      </c>
    </row>
    <row r="105">
      <c r="A105" s="1266" t="s">
        <v>4137</v>
      </c>
      <c r="B105" s="1295">
        <v>1364.0</v>
      </c>
    </row>
    <row r="106">
      <c r="A106" s="1266" t="s">
        <v>4138</v>
      </c>
      <c r="B106" s="1295">
        <v>12.0</v>
      </c>
    </row>
    <row r="107">
      <c r="A107" s="1266" t="s">
        <v>4139</v>
      </c>
      <c r="B107" s="1295">
        <v>217.0</v>
      </c>
    </row>
    <row r="108">
      <c r="A108" s="1266" t="s">
        <v>2142</v>
      </c>
      <c r="B108" s="1295">
        <v>93.0</v>
      </c>
    </row>
    <row r="109">
      <c r="A109" s="1266" t="s">
        <v>4140</v>
      </c>
      <c r="B109" s="1295">
        <v>470.0</v>
      </c>
    </row>
    <row r="110">
      <c r="A110" s="1266" t="s">
        <v>4141</v>
      </c>
      <c r="B110" s="1295">
        <v>59.0</v>
      </c>
    </row>
    <row r="111">
      <c r="A111" s="1266" t="s">
        <v>4142</v>
      </c>
      <c r="B111" s="1295">
        <v>83.0</v>
      </c>
    </row>
    <row r="112">
      <c r="A112" s="1266" t="s">
        <v>4143</v>
      </c>
      <c r="B112" s="1295">
        <v>29.0</v>
      </c>
    </row>
    <row r="113">
      <c r="A113" s="1266" t="s">
        <v>4144</v>
      </c>
      <c r="B113" s="1302">
        <v>70.0</v>
      </c>
    </row>
    <row r="114">
      <c r="A114" s="360" t="s">
        <v>2200</v>
      </c>
      <c r="B114" s="360">
        <v>78.0</v>
      </c>
    </row>
    <row r="115">
      <c r="A115" s="360" t="s">
        <v>4145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4109</v>
      </c>
      <c r="F120" s="235"/>
      <c r="G120" s="235"/>
      <c r="H120" s="236" t="s">
        <v>2119</v>
      </c>
      <c r="I120" s="1299">
        <v>45455.0</v>
      </c>
      <c r="J120" s="236" t="s">
        <v>2120</v>
      </c>
      <c r="K120" s="1299">
        <v>45411.0</v>
      </c>
      <c r="L120" s="595"/>
    </row>
    <row r="122">
      <c r="A122" s="1300" t="s">
        <v>4146</v>
      </c>
      <c r="B122" s="1303" t="s">
        <v>4147</v>
      </c>
      <c r="C122" s="1303" t="s">
        <v>4148</v>
      </c>
      <c r="D122" s="1294" t="s">
        <v>2217</v>
      </c>
      <c r="E122" s="58"/>
    </row>
    <row r="123">
      <c r="A123" s="1266" t="s">
        <v>2749</v>
      </c>
      <c r="B123" s="1295">
        <v>3.0</v>
      </c>
      <c r="C123" s="1295"/>
      <c r="D123" s="360">
        <v>3.0</v>
      </c>
      <c r="E123" s="575"/>
    </row>
    <row r="124">
      <c r="A124" s="1266"/>
      <c r="B124" s="1295">
        <v>3.0</v>
      </c>
      <c r="C124" s="1295"/>
      <c r="D124" s="360">
        <v>3.0</v>
      </c>
      <c r="E124" s="575"/>
    </row>
    <row r="125">
      <c r="A125" s="1266" t="s">
        <v>4112</v>
      </c>
      <c r="B125" s="1295">
        <v>1.0</v>
      </c>
      <c r="C125" s="1295"/>
      <c r="D125" s="360">
        <v>1.0</v>
      </c>
      <c r="E125" s="575"/>
    </row>
    <row r="126">
      <c r="A126" s="1266" t="s">
        <v>4113</v>
      </c>
      <c r="B126" s="1295">
        <v>43.0</v>
      </c>
      <c r="C126" s="1295">
        <v>1.0</v>
      </c>
      <c r="D126" s="360">
        <v>44.0</v>
      </c>
      <c r="E126" s="575"/>
    </row>
    <row r="127">
      <c r="A127" s="1266" t="s">
        <v>4114</v>
      </c>
      <c r="B127" s="1295">
        <v>90.0</v>
      </c>
      <c r="C127" s="1295">
        <v>2.0</v>
      </c>
      <c r="D127" s="360">
        <v>92.0</v>
      </c>
      <c r="E127" s="575"/>
    </row>
    <row r="128">
      <c r="A128" s="1266" t="s">
        <v>2140</v>
      </c>
      <c r="B128" s="1295">
        <v>5.0</v>
      </c>
      <c r="C128" s="1295"/>
      <c r="D128" s="360">
        <v>5.0</v>
      </c>
      <c r="E128" s="575"/>
    </row>
    <row r="129">
      <c r="A129" s="1266" t="s">
        <v>4115</v>
      </c>
      <c r="B129" s="1295">
        <v>93.0</v>
      </c>
      <c r="C129" s="1295"/>
      <c r="D129" s="360">
        <v>93.0</v>
      </c>
      <c r="E129" s="575"/>
    </row>
    <row r="130">
      <c r="A130" s="1266" t="s">
        <v>4116</v>
      </c>
      <c r="B130" s="1295">
        <v>9.0</v>
      </c>
      <c r="C130" s="1295"/>
      <c r="D130" s="360">
        <v>9.0</v>
      </c>
      <c r="E130" s="575"/>
    </row>
    <row r="131">
      <c r="A131" s="1266" t="s">
        <v>4117</v>
      </c>
      <c r="B131" s="1295">
        <v>63.0</v>
      </c>
      <c r="C131" s="1295"/>
      <c r="D131" s="360">
        <v>63.0</v>
      </c>
      <c r="E131" s="575"/>
    </row>
    <row r="132">
      <c r="A132" s="1266" t="s">
        <v>4118</v>
      </c>
      <c r="B132" s="1295">
        <v>8.0</v>
      </c>
      <c r="C132" s="1295"/>
      <c r="D132" s="360">
        <v>8.0</v>
      </c>
      <c r="E132" s="575"/>
    </row>
    <row r="133">
      <c r="A133" s="1266" t="s">
        <v>2592</v>
      </c>
      <c r="B133" s="1295">
        <v>8.0</v>
      </c>
      <c r="C133" s="1295"/>
      <c r="D133" s="360">
        <v>8.0</v>
      </c>
      <c r="E133" s="575"/>
    </row>
    <row r="134">
      <c r="A134" s="1266" t="s">
        <v>4119</v>
      </c>
      <c r="B134" s="1295">
        <v>45.0</v>
      </c>
      <c r="C134" s="1295">
        <v>1.0</v>
      </c>
      <c r="D134" s="360">
        <v>46.0</v>
      </c>
      <c r="E134" s="575"/>
    </row>
    <row r="135">
      <c r="A135" s="1266"/>
      <c r="B135" s="1295">
        <v>365.0</v>
      </c>
      <c r="C135" s="1295">
        <v>4.0</v>
      </c>
      <c r="D135" s="360">
        <v>369.0</v>
      </c>
      <c r="E135" s="575"/>
    </row>
    <row r="136">
      <c r="A136" s="1266" t="s">
        <v>4121</v>
      </c>
      <c r="B136" s="1295">
        <v>57.0</v>
      </c>
      <c r="C136" s="1295">
        <v>2.0</v>
      </c>
      <c r="D136" s="360">
        <v>59.0</v>
      </c>
      <c r="E136" s="575"/>
    </row>
    <row r="137">
      <c r="A137" s="1266" t="s">
        <v>4122</v>
      </c>
      <c r="B137" s="1295">
        <v>8.0</v>
      </c>
      <c r="C137" s="1295"/>
      <c r="D137" s="360">
        <v>8.0</v>
      </c>
      <c r="E137" s="575"/>
    </row>
    <row r="138">
      <c r="A138" s="1266" t="s">
        <v>4123</v>
      </c>
      <c r="B138" s="1295">
        <v>2.0</v>
      </c>
      <c r="C138" s="1295"/>
      <c r="D138" s="360">
        <v>2.0</v>
      </c>
      <c r="E138" s="575"/>
    </row>
    <row r="139">
      <c r="A139" s="1266" t="s">
        <v>2993</v>
      </c>
      <c r="B139" s="1295">
        <v>11.0</v>
      </c>
      <c r="C139" s="1295"/>
      <c r="D139" s="360">
        <v>11.0</v>
      </c>
      <c r="E139" s="575"/>
    </row>
    <row r="140">
      <c r="A140" s="1266" t="s">
        <v>4124</v>
      </c>
      <c r="B140" s="1295">
        <v>4.0</v>
      </c>
      <c r="C140" s="1295"/>
      <c r="D140" s="360">
        <v>4.0</v>
      </c>
      <c r="E140" s="575"/>
    </row>
    <row r="141">
      <c r="A141" s="1266" t="s">
        <v>4125</v>
      </c>
      <c r="B141" s="1295">
        <v>6.0</v>
      </c>
      <c r="C141" s="1295"/>
      <c r="D141" s="360">
        <v>6.0</v>
      </c>
      <c r="E141" s="575"/>
    </row>
    <row r="142">
      <c r="A142" s="1266" t="s">
        <v>4126</v>
      </c>
      <c r="B142" s="1295">
        <v>48.0</v>
      </c>
      <c r="C142" s="1295">
        <v>1.0</v>
      </c>
      <c r="D142" s="360">
        <v>49.0</v>
      </c>
      <c r="E142" s="575"/>
    </row>
    <row r="143">
      <c r="A143" s="1266" t="s">
        <v>3151</v>
      </c>
      <c r="B143" s="1295">
        <v>32.0</v>
      </c>
      <c r="C143" s="1295"/>
      <c r="D143" s="360">
        <v>32.0</v>
      </c>
      <c r="E143" s="575"/>
    </row>
    <row r="144">
      <c r="A144" s="1266" t="s">
        <v>3163</v>
      </c>
      <c r="B144" s="1295">
        <v>126.0</v>
      </c>
      <c r="C144" s="1295">
        <v>3.0</v>
      </c>
      <c r="D144" s="360">
        <v>129.0</v>
      </c>
      <c r="E144" s="575"/>
    </row>
    <row r="145">
      <c r="A145" s="1266" t="s">
        <v>4127</v>
      </c>
      <c r="B145" s="1295">
        <v>2.0</v>
      </c>
      <c r="C145" s="1295"/>
      <c r="D145" s="360">
        <v>2.0</v>
      </c>
      <c r="E145" s="575"/>
    </row>
    <row r="146">
      <c r="A146" s="1266" t="s">
        <v>2614</v>
      </c>
      <c r="B146" s="1295">
        <v>272.0</v>
      </c>
      <c r="C146" s="1295">
        <v>7.0</v>
      </c>
      <c r="D146" s="360">
        <v>279.0</v>
      </c>
      <c r="E146" s="575"/>
    </row>
    <row r="147">
      <c r="A147" s="1266" t="s">
        <v>4128</v>
      </c>
      <c r="B147" s="1295">
        <v>2.0</v>
      </c>
      <c r="C147" s="1295"/>
      <c r="D147" s="360">
        <v>2.0</v>
      </c>
      <c r="E147" s="575"/>
    </row>
    <row r="148">
      <c r="A148" s="1266" t="s">
        <v>4129</v>
      </c>
      <c r="B148" s="1295">
        <v>97.0</v>
      </c>
      <c r="C148" s="1295">
        <v>1.0</v>
      </c>
      <c r="D148" s="360">
        <v>98.0</v>
      </c>
      <c r="E148" s="575"/>
    </row>
    <row r="149">
      <c r="A149" s="1266"/>
      <c r="B149" s="1295">
        <v>667.0</v>
      </c>
      <c r="C149" s="1295">
        <v>14.0</v>
      </c>
      <c r="D149" s="360">
        <v>681.0</v>
      </c>
      <c r="E149" s="575"/>
    </row>
    <row r="150">
      <c r="A150" s="1266" t="s">
        <v>2995</v>
      </c>
      <c r="B150" s="1295">
        <v>17.0</v>
      </c>
      <c r="C150" s="1295"/>
      <c r="D150" s="360">
        <v>17.0</v>
      </c>
      <c r="E150" s="575"/>
    </row>
    <row r="151">
      <c r="A151" s="1266" t="s">
        <v>4131</v>
      </c>
      <c r="B151" s="1295">
        <v>18.0</v>
      </c>
      <c r="C151" s="1295"/>
      <c r="D151" s="360">
        <v>18.0</v>
      </c>
      <c r="E151" s="575"/>
    </row>
    <row r="152">
      <c r="A152" s="1266" t="s">
        <v>4132</v>
      </c>
      <c r="B152" s="1295">
        <v>21.0</v>
      </c>
      <c r="C152" s="1295"/>
      <c r="D152" s="360">
        <v>21.0</v>
      </c>
      <c r="E152" s="575"/>
    </row>
    <row r="153">
      <c r="A153" s="1266" t="s">
        <v>4133</v>
      </c>
      <c r="B153" s="1295">
        <v>13.0</v>
      </c>
      <c r="C153" s="1295"/>
      <c r="D153" s="360">
        <v>13.0</v>
      </c>
      <c r="E153" s="575"/>
    </row>
    <row r="154">
      <c r="A154" s="1266" t="s">
        <v>4134</v>
      </c>
      <c r="B154" s="1295">
        <v>119.0</v>
      </c>
      <c r="C154" s="1295"/>
      <c r="D154" s="360">
        <v>119.0</v>
      </c>
      <c r="E154" s="575"/>
    </row>
    <row r="155">
      <c r="A155" s="1266" t="s">
        <v>3081</v>
      </c>
      <c r="B155" s="1295">
        <v>38.0</v>
      </c>
      <c r="C155" s="1295"/>
      <c r="D155" s="360">
        <v>38.0</v>
      </c>
      <c r="E155" s="575"/>
    </row>
    <row r="156">
      <c r="A156" s="1266" t="s">
        <v>4135</v>
      </c>
      <c r="B156" s="1295">
        <v>125.0</v>
      </c>
      <c r="C156" s="1295"/>
      <c r="D156" s="360">
        <v>125.0</v>
      </c>
      <c r="E156" s="575"/>
    </row>
    <row r="157">
      <c r="A157" s="1266" t="s">
        <v>2167</v>
      </c>
      <c r="B157" s="1295">
        <v>5.0</v>
      </c>
      <c r="C157" s="1295"/>
      <c r="D157" s="360">
        <v>5.0</v>
      </c>
      <c r="E157" s="575"/>
    </row>
    <row r="158">
      <c r="A158" s="1266" t="s">
        <v>2197</v>
      </c>
      <c r="B158" s="1295">
        <v>19.0</v>
      </c>
      <c r="C158" s="1295"/>
      <c r="D158" s="360">
        <v>19.0</v>
      </c>
      <c r="E158" s="575"/>
    </row>
    <row r="159">
      <c r="A159" s="1266" t="s">
        <v>4136</v>
      </c>
      <c r="B159" s="1295">
        <v>7.0</v>
      </c>
      <c r="C159" s="1295"/>
      <c r="D159" s="360">
        <v>7.0</v>
      </c>
      <c r="E159" s="575"/>
    </row>
    <row r="160">
      <c r="A160" s="1266" t="s">
        <v>2201</v>
      </c>
      <c r="B160" s="1295">
        <v>63.0</v>
      </c>
      <c r="C160" s="1295"/>
      <c r="D160" s="360">
        <v>63.0</v>
      </c>
      <c r="E160" s="575"/>
    </row>
    <row r="161">
      <c r="A161" s="1266" t="s">
        <v>3489</v>
      </c>
      <c r="B161" s="1295">
        <v>54.0</v>
      </c>
      <c r="C161" s="1295">
        <v>1.0</v>
      </c>
      <c r="D161" s="360">
        <v>55.0</v>
      </c>
      <c r="E161" s="575"/>
    </row>
    <row r="162">
      <c r="A162" s="1266"/>
      <c r="B162" s="1295">
        <v>499.0</v>
      </c>
      <c r="C162" s="1295">
        <v>1.0</v>
      </c>
      <c r="D162" s="360">
        <v>500.0</v>
      </c>
      <c r="E162" s="575"/>
    </row>
    <row r="163">
      <c r="A163" s="1266" t="s">
        <v>4138</v>
      </c>
      <c r="B163" s="1295">
        <v>10.0</v>
      </c>
      <c r="C163" s="1295"/>
      <c r="D163" s="360">
        <v>10.0</v>
      </c>
      <c r="E163" s="575"/>
    </row>
    <row r="164">
      <c r="A164" s="1266" t="s">
        <v>4139</v>
      </c>
      <c r="B164" s="1295">
        <v>86.0</v>
      </c>
      <c r="C164" s="1295"/>
      <c r="D164" s="360">
        <v>86.0</v>
      </c>
      <c r="E164" s="575"/>
    </row>
    <row r="165">
      <c r="A165" s="1266" t="s">
        <v>2142</v>
      </c>
      <c r="B165" s="1295">
        <v>11.0</v>
      </c>
      <c r="C165" s="1295"/>
      <c r="D165" s="360">
        <v>11.0</v>
      </c>
      <c r="E165" s="575"/>
    </row>
    <row r="166">
      <c r="A166" s="1266" t="s">
        <v>4140</v>
      </c>
      <c r="B166" s="1295">
        <v>256.0</v>
      </c>
      <c r="C166" s="1295">
        <v>7.0</v>
      </c>
      <c r="D166" s="360">
        <v>263.0</v>
      </c>
      <c r="E166" s="575"/>
    </row>
    <row r="167">
      <c r="A167" s="1266" t="s">
        <v>4141</v>
      </c>
      <c r="B167" s="1295">
        <v>19.0</v>
      </c>
      <c r="C167" s="1295"/>
      <c r="D167" s="360">
        <v>19.0</v>
      </c>
      <c r="E167" s="575"/>
    </row>
    <row r="168">
      <c r="A168" s="1266" t="s">
        <v>4142</v>
      </c>
      <c r="B168" s="1295">
        <v>27.0</v>
      </c>
      <c r="C168" s="1295"/>
      <c r="D168" s="360">
        <v>27.0</v>
      </c>
      <c r="E168" s="575"/>
    </row>
    <row r="169">
      <c r="A169" s="1266" t="s">
        <v>4143</v>
      </c>
      <c r="B169" s="1295">
        <v>11.0</v>
      </c>
      <c r="C169" s="1295"/>
      <c r="D169" s="360">
        <v>11.0</v>
      </c>
      <c r="E169" s="575"/>
    </row>
    <row r="170">
      <c r="A170" s="1266" t="s">
        <v>4144</v>
      </c>
      <c r="B170" s="1295">
        <v>23.0</v>
      </c>
      <c r="C170" s="1295"/>
      <c r="D170" s="360">
        <v>23.0</v>
      </c>
      <c r="E170" s="575"/>
    </row>
    <row r="171">
      <c r="A171" s="1266" t="s">
        <v>2200</v>
      </c>
      <c r="B171" s="1295">
        <v>50.0</v>
      </c>
      <c r="C171" s="1295">
        <v>2.0</v>
      </c>
      <c r="D171" s="360">
        <v>52.0</v>
      </c>
      <c r="E171" s="575"/>
    </row>
    <row r="172">
      <c r="A172" s="1266" t="s">
        <v>4145</v>
      </c>
      <c r="B172" s="1295">
        <v>194.0</v>
      </c>
      <c r="C172" s="1295"/>
      <c r="D172" s="360">
        <v>194.0</v>
      </c>
      <c r="E172" s="575"/>
    </row>
    <row r="173">
      <c r="A173" s="1266" t="s">
        <v>2623</v>
      </c>
      <c r="B173" s="1295">
        <v>1.0</v>
      </c>
      <c r="C173" s="129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4109</v>
      </c>
      <c r="F178" s="235"/>
      <c r="G178" s="235"/>
      <c r="H178" s="236" t="s">
        <v>2119</v>
      </c>
      <c r="I178" s="1299">
        <v>45455.0</v>
      </c>
      <c r="J178" s="236" t="s">
        <v>2120</v>
      </c>
      <c r="K178" s="1299">
        <v>45383.0</v>
      </c>
      <c r="L178" s="595"/>
    </row>
    <row r="180">
      <c r="A180" s="360" t="s">
        <v>4149</v>
      </c>
      <c r="B180" s="360"/>
      <c r="C180" s="360"/>
      <c r="D180" s="360"/>
      <c r="E180" s="360" t="s">
        <v>4150</v>
      </c>
      <c r="F180" s="360" t="s">
        <v>4151</v>
      </c>
    </row>
    <row r="181">
      <c r="A181" s="583" t="s">
        <v>4111</v>
      </c>
      <c r="B181" s="1304"/>
      <c r="C181" s="1304"/>
      <c r="D181" s="1304"/>
      <c r="E181" s="1304">
        <v>223.0</v>
      </c>
      <c r="F181" s="360">
        <v>118.0</v>
      </c>
    </row>
    <row r="182">
      <c r="A182" s="583" t="s">
        <v>4050</v>
      </c>
      <c r="B182" s="1304"/>
      <c r="C182" s="1304"/>
      <c r="D182" s="1304"/>
      <c r="E182" s="1304">
        <v>21.0</v>
      </c>
      <c r="F182" s="1305">
        <v>21.0</v>
      </c>
      <c r="G182" s="1306"/>
      <c r="H182" s="1306"/>
      <c r="I182" s="1307"/>
      <c r="J182" s="1307"/>
      <c r="K182" s="1306"/>
      <c r="L182" s="1308"/>
      <c r="M182" s="1306"/>
      <c r="N182" s="1308"/>
      <c r="O182" s="1307"/>
    </row>
    <row r="183">
      <c r="A183" s="1309" t="s">
        <v>4064</v>
      </c>
      <c r="B183" s="1304"/>
      <c r="C183" s="1304"/>
      <c r="D183" s="1304"/>
      <c r="E183" s="1304">
        <v>2.0</v>
      </c>
      <c r="F183" s="360">
        <v>2.0</v>
      </c>
    </row>
    <row r="184">
      <c r="A184" s="1310" t="s">
        <v>4081</v>
      </c>
      <c r="B184" s="1311"/>
      <c r="C184" s="1311"/>
      <c r="D184" s="1311"/>
      <c r="E184" s="1311">
        <v>2.0</v>
      </c>
      <c r="F184" s="1301">
        <v>2.0</v>
      </c>
      <c r="G184" s="1312"/>
      <c r="H184" s="1312"/>
      <c r="J184" s="58"/>
    </row>
    <row r="185">
      <c r="A185" s="1310" t="s">
        <v>4052</v>
      </c>
      <c r="B185" s="1313" t="str">
        <f>IFERROR(__xludf.DUMMYFUNCTION("split(A185,"" "")"),"BEAUFORT")</f>
        <v>BEAUFORT</v>
      </c>
      <c r="C185" s="1313" t="str">
        <f>IFERROR(__xludf.DUMMYFUNCTION("""COMPUTED_VALUE"""),"COUNTY")</f>
        <v>COUNTY</v>
      </c>
      <c r="D185" s="1313" t="str">
        <f>IFERROR(__xludf.DUMMYFUNCTION("""COMPUTED_VALUE"""),"DSS")</f>
        <v>DSS</v>
      </c>
      <c r="E185" s="1313">
        <v>14.0</v>
      </c>
      <c r="F185" s="1295">
        <v>5.0</v>
      </c>
      <c r="G185" s="436"/>
      <c r="H185" s="436"/>
      <c r="J185" s="575"/>
    </row>
    <row r="186">
      <c r="A186" s="1310" t="s">
        <v>4053</v>
      </c>
      <c r="B186" s="1313" t="str">
        <f>IFERROR(__xludf.DUMMYFUNCTION("split(A186,"" "")"),"BERKELEY")</f>
        <v>BERKELEY</v>
      </c>
      <c r="C186" s="1295" t="str">
        <f>IFERROR(__xludf.DUMMYFUNCTION("""COMPUTED_VALUE"""),"COUNTY")</f>
        <v>COUNTY</v>
      </c>
      <c r="D186" s="1295" t="str">
        <f>IFERROR(__xludf.DUMMYFUNCTION("""COMPUTED_VALUE"""),"DSS")</f>
        <v>DSS</v>
      </c>
      <c r="E186" s="1295">
        <v>54.0</v>
      </c>
      <c r="F186" s="1295">
        <v>27.0</v>
      </c>
      <c r="G186" s="436"/>
      <c r="H186" s="436"/>
      <c r="J186" s="575"/>
    </row>
    <row r="187">
      <c r="A187" s="1310" t="s">
        <v>4055</v>
      </c>
      <c r="B187" s="1313" t="str">
        <f>IFERROR(__xludf.DUMMYFUNCTION("split(A187,"" "")"),"CHARLESTON")</f>
        <v>CHARLESTON</v>
      </c>
      <c r="C187" s="1295" t="str">
        <f>IFERROR(__xludf.DUMMYFUNCTION("""COMPUTED_VALUE"""),"COUNTY")</f>
        <v>COUNTY</v>
      </c>
      <c r="D187" s="1295" t="str">
        <f>IFERROR(__xludf.DUMMYFUNCTION("""COMPUTED_VALUE"""),"DSS")</f>
        <v>DSS</v>
      </c>
      <c r="E187" s="1295">
        <v>70.0</v>
      </c>
      <c r="F187" s="1295">
        <v>41.0</v>
      </c>
      <c r="G187" s="436"/>
      <c r="H187" s="436"/>
      <c r="J187" s="575"/>
    </row>
    <row r="188">
      <c r="A188" s="1310" t="s">
        <v>4056</v>
      </c>
      <c r="B188" s="1313" t="str">
        <f>IFERROR(__xludf.DUMMYFUNCTION("split(A188,"" "")"),"COLLETON")</f>
        <v>COLLETON</v>
      </c>
      <c r="C188" s="1295" t="str">
        <f>IFERROR(__xludf.DUMMYFUNCTION("""COMPUTED_VALUE"""),"COUNTY")</f>
        <v>COUNTY</v>
      </c>
      <c r="D188" s="1295" t="str">
        <f>IFERROR(__xludf.DUMMYFUNCTION("""COMPUTED_VALUE"""),"DSS")</f>
        <v>DSS</v>
      </c>
      <c r="E188" s="1295">
        <v>10.0</v>
      </c>
      <c r="F188" s="1295">
        <v>7.0</v>
      </c>
      <c r="G188" s="436"/>
      <c r="H188" s="436"/>
      <c r="J188" s="575"/>
    </row>
    <row r="189">
      <c r="A189" s="1310" t="s">
        <v>4057</v>
      </c>
      <c r="B189" s="1313" t="str">
        <f>IFERROR(__xludf.DUMMYFUNCTION("split(A189,"" "")"),"DORCHESTER")</f>
        <v>DORCHESTER</v>
      </c>
      <c r="C189" s="1295" t="str">
        <f>IFERROR(__xludf.DUMMYFUNCTION("""COMPUTED_VALUE"""),"COUNTY")</f>
        <v>COUNTY</v>
      </c>
      <c r="D189" s="1295" t="str">
        <f>IFERROR(__xludf.DUMMYFUNCTION("""COMPUTED_VALUE"""),"DSS")</f>
        <v>DSS</v>
      </c>
      <c r="E189" s="1295">
        <v>14.0</v>
      </c>
      <c r="F189" s="1295">
        <v>5.0</v>
      </c>
      <c r="G189" s="436"/>
      <c r="H189" s="436"/>
      <c r="J189" s="575"/>
    </row>
    <row r="190">
      <c r="A190" s="1310" t="s">
        <v>4058</v>
      </c>
      <c r="B190" s="1313" t="str">
        <f>IFERROR(__xludf.DUMMYFUNCTION("split(A190,"" "")"),"HAMPTON")</f>
        <v>HAMPTON</v>
      </c>
      <c r="C190" s="1295" t="str">
        <f>IFERROR(__xludf.DUMMYFUNCTION("""COMPUTED_VALUE"""),"COUNTY")</f>
        <v>COUNTY</v>
      </c>
      <c r="D190" s="1295" t="str">
        <f>IFERROR(__xludf.DUMMYFUNCTION("""COMPUTED_VALUE"""),"DSS")</f>
        <v>DSS</v>
      </c>
      <c r="E190" s="1295">
        <v>3.0</v>
      </c>
      <c r="F190" s="1295">
        <v>0.0</v>
      </c>
      <c r="G190" s="436"/>
      <c r="H190" s="436"/>
      <c r="J190" s="575"/>
    </row>
    <row r="191">
      <c r="A191" s="1310" t="s">
        <v>4060</v>
      </c>
      <c r="B191" s="1313" t="str">
        <f>IFERROR(__xludf.DUMMYFUNCTION("split(A191,"" "")"),"ORANGEBURG")</f>
        <v>ORANGEBURG</v>
      </c>
      <c r="C191" s="1295" t="str">
        <f>IFERROR(__xludf.DUMMYFUNCTION("""COMPUTED_VALUE"""),"COUNTY")</f>
        <v>COUNTY</v>
      </c>
      <c r="D191" s="1295" t="str">
        <f>IFERROR(__xludf.DUMMYFUNCTION("""COMPUTED_VALUE"""),"DSS")</f>
        <v>DSS</v>
      </c>
      <c r="E191" s="1295">
        <v>19.0</v>
      </c>
      <c r="F191" s="1295">
        <v>6.0</v>
      </c>
      <c r="G191" s="436"/>
      <c r="H191" s="436"/>
      <c r="J191" s="575"/>
    </row>
    <row r="192">
      <c r="A192" s="1310" t="s">
        <v>4059</v>
      </c>
      <c r="B192" s="1313" t="str">
        <f>IFERROR(__xludf.DUMMYFUNCTION("split(A192,"" "")"),"JASPER")</f>
        <v>JASPER</v>
      </c>
      <c r="C192" s="1295" t="str">
        <f>IFERROR(__xludf.DUMMYFUNCTION("""COMPUTED_VALUE"""),"COUNTY")</f>
        <v>COUNTY</v>
      </c>
      <c r="D192" s="1295" t="str">
        <f>IFERROR(__xludf.DUMMYFUNCTION("""COMPUTED_VALUE"""),"DSS")</f>
        <v>DSS</v>
      </c>
      <c r="E192" s="1295">
        <v>14.0</v>
      </c>
      <c r="F192" s="1295">
        <v>2.0</v>
      </c>
      <c r="G192" s="436"/>
      <c r="H192" s="436"/>
      <c r="J192" s="575"/>
    </row>
    <row r="193">
      <c r="A193" s="1310" t="s">
        <v>4120</v>
      </c>
      <c r="B193" s="1313" t="str">
        <f>IFERROR(__xludf.DUMMYFUNCTION("split(A193,"" "")"),"Midlands")</f>
        <v>Midlands</v>
      </c>
      <c r="C193" s="1295"/>
      <c r="D193" s="1295"/>
      <c r="E193" s="1295">
        <v>602.0</v>
      </c>
      <c r="F193" s="1295">
        <v>340.0</v>
      </c>
      <c r="G193" s="436"/>
      <c r="H193" s="436"/>
      <c r="J193" s="575"/>
    </row>
    <row r="194">
      <c r="A194" s="1310" t="s">
        <v>4062</v>
      </c>
      <c r="B194" s="1313" t="str">
        <f>IFERROR(__xludf.DUMMYFUNCTION("split(A194,"" "")"),"#REF!")</f>
        <v>#REF!</v>
      </c>
      <c r="C194" s="1295"/>
      <c r="D194" s="1295"/>
      <c r="E194" s="1295">
        <v>74.0</v>
      </c>
      <c r="F194" s="1295">
        <v>66.0</v>
      </c>
      <c r="G194" s="436"/>
      <c r="H194" s="436"/>
      <c r="J194" s="575"/>
    </row>
    <row r="195">
      <c r="A195" s="1310" t="s">
        <v>4064</v>
      </c>
      <c r="B195" s="1313" t="str">
        <f>IFERROR(__xludf.DUMMYFUNCTION("split(A195,"" "")"),"#REF!")</f>
        <v>#REF!</v>
      </c>
      <c r="C195" s="1295"/>
      <c r="D195" s="1295"/>
      <c r="E195" s="1295">
        <v>26.0</v>
      </c>
      <c r="F195" s="1295">
        <v>26.0</v>
      </c>
      <c r="G195" s="436"/>
      <c r="H195" s="436"/>
      <c r="J195" s="575"/>
    </row>
    <row r="196">
      <c r="A196" s="1310" t="s">
        <v>4066</v>
      </c>
      <c r="B196" s="1313" t="str">
        <f>IFERROR(__xludf.DUMMYFUNCTION("split(A196,"" "")"),"#REF!")</f>
        <v>#REF!</v>
      </c>
      <c r="C196" s="1295"/>
      <c r="D196" s="1295"/>
      <c r="E196" s="1295">
        <v>85.0</v>
      </c>
      <c r="F196" s="1295">
        <v>82.0</v>
      </c>
      <c r="G196" s="436"/>
      <c r="H196" s="436"/>
      <c r="J196" s="575"/>
    </row>
    <row r="197">
      <c r="A197" s="1310" t="s">
        <v>4067</v>
      </c>
      <c r="B197" s="1313" t="str">
        <f>IFERROR(__xludf.DUMMYFUNCTION("split(A197,"" "")"),"AIKEN")</f>
        <v>AIKEN</v>
      </c>
      <c r="C197" s="1295" t="str">
        <f>IFERROR(__xludf.DUMMYFUNCTION("""COMPUTED_VALUE"""),"COUNTY")</f>
        <v>COUNTY</v>
      </c>
      <c r="D197" s="1295" t="str">
        <f>IFERROR(__xludf.DUMMYFUNCTION("""COMPUTED_VALUE"""),"DSS")</f>
        <v>DSS</v>
      </c>
      <c r="E197" s="1295">
        <v>35.0</v>
      </c>
      <c r="F197" s="1295">
        <v>24.0</v>
      </c>
      <c r="G197" s="436"/>
      <c r="H197" s="436"/>
      <c r="J197" s="575"/>
    </row>
    <row r="198">
      <c r="A198" s="1310" t="s">
        <v>4069</v>
      </c>
      <c r="B198" s="1313" t="str">
        <f>IFERROR(__xludf.DUMMYFUNCTION("split(A198,"" "")"),"BARNWELL")</f>
        <v>BARNWELL</v>
      </c>
      <c r="C198" s="1295" t="str">
        <f>IFERROR(__xludf.DUMMYFUNCTION("""COMPUTED_VALUE"""),"COUNTY")</f>
        <v>COUNTY</v>
      </c>
      <c r="D198" s="1295" t="str">
        <f>IFERROR(__xludf.DUMMYFUNCTION("""COMPUTED_VALUE"""),"DSS")</f>
        <v>DSS</v>
      </c>
      <c r="E198" s="1295">
        <v>1.0</v>
      </c>
      <c r="F198" s="1295">
        <v>1.0</v>
      </c>
      <c r="G198" s="436"/>
      <c r="H198" s="436"/>
      <c r="J198" s="575"/>
    </row>
    <row r="199">
      <c r="A199" s="1310" t="s">
        <v>4070</v>
      </c>
      <c r="B199" s="1313" t="str">
        <f>IFERROR(__xludf.DUMMYFUNCTION("split(A199,"" "")"),"CHESTER")</f>
        <v>CHESTER</v>
      </c>
      <c r="C199" s="1295" t="str">
        <f>IFERROR(__xludf.DUMMYFUNCTION("""COMPUTED_VALUE"""),"COUNTY")</f>
        <v>COUNTY</v>
      </c>
      <c r="D199" s="1295" t="str">
        <f>IFERROR(__xludf.DUMMYFUNCTION("""COMPUTED_VALUE"""),"DSS")</f>
        <v>DSS</v>
      </c>
      <c r="E199" s="1295">
        <v>10.0</v>
      </c>
      <c r="F199" s="1295">
        <v>2.0</v>
      </c>
      <c r="G199" s="436"/>
      <c r="H199" s="436"/>
      <c r="J199" s="575"/>
    </row>
    <row r="200">
      <c r="A200" s="1310" t="s">
        <v>4072</v>
      </c>
      <c r="B200" s="1313" t="str">
        <f>IFERROR(__xludf.DUMMYFUNCTION("split(A200,"" "")"),"FAIRFIELD")</f>
        <v>FAIRFIELD</v>
      </c>
      <c r="C200" s="1295" t="str">
        <f>IFERROR(__xludf.DUMMYFUNCTION("""COMPUTED_VALUE"""),"COUNTY")</f>
        <v>COUNTY</v>
      </c>
      <c r="D200" s="1295" t="str">
        <f>IFERROR(__xludf.DUMMYFUNCTION("""COMPUTED_VALUE"""),"DSS")</f>
        <v>DSS</v>
      </c>
      <c r="E200" s="1295">
        <v>6.0</v>
      </c>
      <c r="F200" s="1295">
        <v>2.0</v>
      </c>
      <c r="G200" s="436"/>
      <c r="H200" s="436"/>
      <c r="J200" s="575"/>
    </row>
    <row r="201">
      <c r="A201" s="1310" t="s">
        <v>4073</v>
      </c>
      <c r="B201" s="1313" t="str">
        <f>IFERROR(__xludf.DUMMYFUNCTION("split(A201,"" "")"),"KERSHAW")</f>
        <v>KERSHAW</v>
      </c>
      <c r="C201" s="1295" t="str">
        <f>IFERROR(__xludf.DUMMYFUNCTION("""COMPUTED_VALUE"""),"COUNTY")</f>
        <v>COUNTY</v>
      </c>
      <c r="D201" s="1295" t="str">
        <f>IFERROR(__xludf.DUMMYFUNCTION("""COMPUTED_VALUE"""),"DSS")</f>
        <v>DSS</v>
      </c>
      <c r="E201" s="1295">
        <v>35.0</v>
      </c>
      <c r="F201" s="1295">
        <v>15.0</v>
      </c>
      <c r="G201" s="436"/>
      <c r="H201" s="436"/>
      <c r="J201" s="575"/>
    </row>
    <row r="202">
      <c r="A202" s="1310" t="s">
        <v>4074</v>
      </c>
      <c r="B202" s="1313" t="str">
        <f>IFERROR(__xludf.DUMMYFUNCTION("split(A202,"" "")"),"LANCASTER")</f>
        <v>LANCASTER</v>
      </c>
      <c r="C202" s="1295" t="str">
        <f>IFERROR(__xludf.DUMMYFUNCTION("""COMPUTED_VALUE"""),"COUNTY")</f>
        <v>COUNTY</v>
      </c>
      <c r="D202" s="1295" t="str">
        <f>IFERROR(__xludf.DUMMYFUNCTION("""COMPUTED_VALUE"""),"DSS")</f>
        <v>DSS</v>
      </c>
      <c r="E202" s="1295">
        <v>19.0</v>
      </c>
      <c r="F202" s="1295">
        <v>12.0</v>
      </c>
      <c r="G202" s="436"/>
      <c r="H202" s="436"/>
      <c r="J202" s="575"/>
    </row>
    <row r="203">
      <c r="A203" s="1310" t="s">
        <v>4075</v>
      </c>
      <c r="B203" s="1313" t="str">
        <f>IFERROR(__xludf.DUMMYFUNCTION("split(A203,"" "")"),"LEXINGTON")</f>
        <v>LEXINGTON</v>
      </c>
      <c r="C203" s="1295" t="str">
        <f>IFERROR(__xludf.DUMMYFUNCTION("""COMPUTED_VALUE"""),"COUNTY")</f>
        <v>COUNTY</v>
      </c>
      <c r="D203" s="1295" t="str">
        <f>IFERROR(__xludf.DUMMYFUNCTION("""COMPUTED_VALUE"""),"DSS")</f>
        <v>DSS</v>
      </c>
      <c r="E203" s="1295">
        <v>44.0</v>
      </c>
      <c r="F203" s="1295">
        <v>23.0</v>
      </c>
      <c r="G203" s="436"/>
      <c r="H203" s="436"/>
      <c r="J203" s="575"/>
    </row>
    <row r="204">
      <c r="A204" s="1310" t="s">
        <v>4077</v>
      </c>
      <c r="B204" s="1313" t="str">
        <f>IFERROR(__xludf.DUMMYFUNCTION("split(A204,"" "")"),"RICHLAND")</f>
        <v>RICHLAND</v>
      </c>
      <c r="C204" s="1295" t="str">
        <f>IFERROR(__xludf.DUMMYFUNCTION("""COMPUTED_VALUE"""),"COUNTY")</f>
        <v>COUNTY</v>
      </c>
      <c r="D204" s="1295" t="str">
        <f>IFERROR(__xludf.DUMMYFUNCTION("""COMPUTED_VALUE"""),"DSS")</f>
        <v>DSS</v>
      </c>
      <c r="E204" s="1295">
        <v>204.0</v>
      </c>
      <c r="F204" s="1295">
        <v>55.0</v>
      </c>
      <c r="G204" s="436"/>
      <c r="H204" s="436"/>
      <c r="J204" s="575"/>
    </row>
    <row r="205">
      <c r="A205" s="1310" t="s">
        <v>4078</v>
      </c>
      <c r="B205" s="1313" t="str">
        <f>IFERROR(__xludf.DUMMYFUNCTION("split(A205,"" "")"),"SALUDA")</f>
        <v>SALUDA</v>
      </c>
      <c r="C205" s="1295" t="str">
        <f>IFERROR(__xludf.DUMMYFUNCTION("""COMPUTED_VALUE"""),"COUNTY")</f>
        <v>COUNTY</v>
      </c>
      <c r="D205" s="1295" t="str">
        <f>IFERROR(__xludf.DUMMYFUNCTION("""COMPUTED_VALUE"""),"DSS")</f>
        <v>DSS</v>
      </c>
      <c r="E205" s="1295">
        <v>3.0</v>
      </c>
      <c r="F205" s="1295">
        <v>0.0</v>
      </c>
      <c r="G205" s="436"/>
      <c r="H205" s="436"/>
      <c r="J205" s="575"/>
    </row>
    <row r="206">
      <c r="A206" s="1310" t="s">
        <v>4079</v>
      </c>
      <c r="B206" s="1313" t="str">
        <f>IFERROR(__xludf.DUMMYFUNCTION("split(A206,"" "")"),"YORK")</f>
        <v>YORK</v>
      </c>
      <c r="C206" s="1295" t="str">
        <f>IFERROR(__xludf.DUMMYFUNCTION("""COMPUTED_VALUE"""),"COUNTY")</f>
        <v>COUNTY</v>
      </c>
      <c r="D206" s="1295" t="str">
        <f>IFERROR(__xludf.DUMMYFUNCTION("""COMPUTED_VALUE"""),"DSS")</f>
        <v>DSS</v>
      </c>
      <c r="E206" s="1295">
        <v>53.0</v>
      </c>
      <c r="F206" s="1295">
        <v>28.0</v>
      </c>
      <c r="G206" s="436"/>
      <c r="H206" s="436"/>
      <c r="J206" s="575"/>
    </row>
    <row r="207">
      <c r="A207" s="1310" t="s">
        <v>4071</v>
      </c>
      <c r="B207" s="1313" t="str">
        <f>IFERROR(__xludf.DUMMYFUNCTION("split(A207,"" "")"),"EDGEFIELD")</f>
        <v>EDGEFIELD</v>
      </c>
      <c r="C207" s="1295" t="str">
        <f>IFERROR(__xludf.DUMMYFUNCTION("""COMPUTED_VALUE"""),"COUNTY")</f>
        <v>COUNTY</v>
      </c>
      <c r="D207" s="1295" t="str">
        <f>IFERROR(__xludf.DUMMYFUNCTION("""COMPUTED_VALUE"""),"DSS")</f>
        <v>DSS</v>
      </c>
      <c r="E207" s="1295">
        <v>7.0</v>
      </c>
      <c r="F207" s="1295">
        <v>4.0</v>
      </c>
      <c r="G207" s="436"/>
      <c r="H207" s="436"/>
      <c r="J207" s="575"/>
    </row>
    <row r="208">
      <c r="A208" s="1310" t="s">
        <v>4130</v>
      </c>
      <c r="B208" s="1313" t="str">
        <f>IFERROR(__xludf.DUMMYFUNCTION("split(A208,"" "")"),"Pee")</f>
        <v>Pee</v>
      </c>
      <c r="C208" s="1295" t="str">
        <f>IFERROR(__xludf.DUMMYFUNCTION("""COMPUTED_VALUE"""),"Dee")</f>
        <v>Dee</v>
      </c>
      <c r="D208" s="1295"/>
      <c r="E208" s="1295">
        <v>260.0</v>
      </c>
      <c r="F208" s="1295">
        <v>177.0</v>
      </c>
      <c r="G208" s="436"/>
      <c r="H208" s="436"/>
      <c r="J208" s="575"/>
    </row>
    <row r="209">
      <c r="A209" s="1310" t="s">
        <v>4081</v>
      </c>
      <c r="B209" s="1313" t="str">
        <f>IFERROR(__xludf.DUMMYFUNCTION("split(A209,"" "")"),"#REF!")</f>
        <v>#REF!</v>
      </c>
      <c r="C209" s="1295"/>
      <c r="D209" s="1295"/>
      <c r="E209" s="1295">
        <v>117.0</v>
      </c>
      <c r="F209" s="1295">
        <v>116.0</v>
      </c>
      <c r="G209" s="436"/>
      <c r="H209" s="436"/>
      <c r="J209" s="575"/>
    </row>
    <row r="210">
      <c r="A210" s="1310" t="s">
        <v>4082</v>
      </c>
      <c r="B210" s="1313" t="str">
        <f>IFERROR(__xludf.DUMMYFUNCTION("split(A210,"" "")"),"CHESTERFIELD")</f>
        <v>CHESTERFIELD</v>
      </c>
      <c r="C210" s="1295" t="str">
        <f>IFERROR(__xludf.DUMMYFUNCTION("""COMPUTED_VALUE"""),"COUNTY")</f>
        <v>COUNTY</v>
      </c>
      <c r="D210" s="1295" t="str">
        <f>IFERROR(__xludf.DUMMYFUNCTION("""COMPUTED_VALUE"""),"DSS")</f>
        <v>DSS</v>
      </c>
      <c r="E210" s="1295">
        <v>3.0</v>
      </c>
      <c r="F210" s="1295">
        <v>1.0</v>
      </c>
      <c r="G210" s="436"/>
      <c r="H210" s="436"/>
      <c r="J210" s="575"/>
    </row>
    <row r="211">
      <c r="A211" s="1310" t="s">
        <v>4083</v>
      </c>
      <c r="B211" s="1313" t="str">
        <f>IFERROR(__xludf.DUMMYFUNCTION("split(A211,"" "")"),"CLARENDON")</f>
        <v>CLARENDON</v>
      </c>
      <c r="C211" s="1295" t="str">
        <f>IFERROR(__xludf.DUMMYFUNCTION("""COMPUTED_VALUE"""),"COUNTY")</f>
        <v>COUNTY</v>
      </c>
      <c r="D211" s="1295" t="str">
        <f>IFERROR(__xludf.DUMMYFUNCTION("""COMPUTED_VALUE"""),"DSS")</f>
        <v>DSS</v>
      </c>
      <c r="E211" s="1295">
        <v>8.0</v>
      </c>
      <c r="F211" s="1295">
        <v>6.0</v>
      </c>
      <c r="G211" s="436"/>
      <c r="H211" s="436"/>
      <c r="J211" s="575"/>
    </row>
    <row r="212">
      <c r="A212" s="1310" t="s">
        <v>4084</v>
      </c>
      <c r="B212" s="1313" t="str">
        <f>IFERROR(__xludf.DUMMYFUNCTION("split(A212,"" "")"),"DARLINGTON")</f>
        <v>DARLINGTON</v>
      </c>
      <c r="C212" s="1295" t="str">
        <f>IFERROR(__xludf.DUMMYFUNCTION("""COMPUTED_VALUE"""),"COUNTY")</f>
        <v>COUNTY</v>
      </c>
      <c r="D212" s="1295" t="str">
        <f>IFERROR(__xludf.DUMMYFUNCTION("""COMPUTED_VALUE"""),"DSS")</f>
        <v>DSS</v>
      </c>
      <c r="E212" s="1295">
        <v>27.0</v>
      </c>
      <c r="F212" s="1295">
        <v>13.0</v>
      </c>
      <c r="G212" s="436"/>
      <c r="H212" s="436"/>
      <c r="J212" s="575"/>
    </row>
    <row r="213">
      <c r="A213" s="1310" t="s">
        <v>4085</v>
      </c>
      <c r="B213" s="1313" t="str">
        <f>IFERROR(__xludf.DUMMYFUNCTION("split(A213,"" "")"),"DILLON")</f>
        <v>DILLON</v>
      </c>
      <c r="C213" s="1295" t="str">
        <f>IFERROR(__xludf.DUMMYFUNCTION("""COMPUTED_VALUE"""),"COUNTY")</f>
        <v>COUNTY</v>
      </c>
      <c r="D213" s="1295" t="str">
        <f>IFERROR(__xludf.DUMMYFUNCTION("""COMPUTED_VALUE"""),"DSS")</f>
        <v>DSS</v>
      </c>
      <c r="E213" s="1295">
        <v>5.0</v>
      </c>
      <c r="F213" s="1295">
        <v>0.0</v>
      </c>
      <c r="G213" s="436"/>
      <c r="H213" s="436"/>
      <c r="J213" s="575"/>
    </row>
    <row r="214">
      <c r="A214" s="1310" t="s">
        <v>4086</v>
      </c>
      <c r="B214" s="1313" t="str">
        <f>IFERROR(__xludf.DUMMYFUNCTION("split(A214,"" "")"),"FLORENCE")</f>
        <v>FLORENCE</v>
      </c>
      <c r="C214" s="1295" t="str">
        <f>IFERROR(__xludf.DUMMYFUNCTION("""COMPUTED_VALUE"""),"COUNTY")</f>
        <v>COUNTY</v>
      </c>
      <c r="D214" s="1295" t="str">
        <f>IFERROR(__xludf.DUMMYFUNCTION("""COMPUTED_VALUE"""),"DSS")</f>
        <v>DSS</v>
      </c>
      <c r="E214" s="1295">
        <v>14.0</v>
      </c>
      <c r="F214" s="1295">
        <v>2.0</v>
      </c>
      <c r="G214" s="436"/>
      <c r="H214" s="436"/>
      <c r="J214" s="575"/>
    </row>
    <row r="215">
      <c r="A215" s="1310" t="s">
        <v>4087</v>
      </c>
      <c r="B215" s="1313" t="str">
        <f>IFERROR(__xludf.DUMMYFUNCTION("split(A215,"" "")"),"GEORGETOWN")</f>
        <v>GEORGETOWN</v>
      </c>
      <c r="C215" s="1295" t="str">
        <f>IFERROR(__xludf.DUMMYFUNCTION("""COMPUTED_VALUE"""),"COUNTY")</f>
        <v>COUNTY</v>
      </c>
      <c r="D215" s="1295" t="str">
        <f>IFERROR(__xludf.DUMMYFUNCTION("""COMPUTED_VALUE"""),"DSS")</f>
        <v>DSS</v>
      </c>
      <c r="E215" s="1295">
        <v>6.0</v>
      </c>
      <c r="F215" s="1295">
        <v>1.0</v>
      </c>
      <c r="G215" s="436"/>
      <c r="H215" s="436"/>
      <c r="J215" s="575"/>
    </row>
    <row r="216">
      <c r="A216" s="1310" t="s">
        <v>4088</v>
      </c>
      <c r="B216" s="1313" t="str">
        <f>IFERROR(__xludf.DUMMYFUNCTION("split(A216,"" "")"),"HORRY")</f>
        <v>HORRY</v>
      </c>
      <c r="C216" s="1295" t="str">
        <f>IFERROR(__xludf.DUMMYFUNCTION("""COMPUTED_VALUE"""),"COUNTY")</f>
        <v>COUNTY</v>
      </c>
      <c r="D216" s="1295" t="str">
        <f>IFERROR(__xludf.DUMMYFUNCTION("""COMPUTED_VALUE"""),"DSS")</f>
        <v>DSS</v>
      </c>
      <c r="E216" s="1295">
        <v>49.0</v>
      </c>
      <c r="F216" s="1295">
        <v>25.0</v>
      </c>
      <c r="G216" s="436"/>
      <c r="H216" s="436"/>
      <c r="J216" s="575"/>
    </row>
    <row r="217">
      <c r="A217" s="1310" t="s">
        <v>4089</v>
      </c>
      <c r="B217" s="1313" t="str">
        <f>IFERROR(__xludf.DUMMYFUNCTION("split(A217,"" "")"),"LEE")</f>
        <v>LEE</v>
      </c>
      <c r="C217" s="1295" t="str">
        <f>IFERROR(__xludf.DUMMYFUNCTION("""COMPUTED_VALUE"""),"COUNTY")</f>
        <v>COUNTY</v>
      </c>
      <c r="D217" s="1295" t="str">
        <f>IFERROR(__xludf.DUMMYFUNCTION("""COMPUTED_VALUE"""),"DSS")</f>
        <v>DSS</v>
      </c>
      <c r="E217" s="1295">
        <v>9.0</v>
      </c>
      <c r="F217" s="1295">
        <v>1.0</v>
      </c>
      <c r="G217" s="436"/>
      <c r="H217" s="436"/>
      <c r="J217" s="575"/>
    </row>
    <row r="218">
      <c r="A218" s="1310" t="s">
        <v>4090</v>
      </c>
      <c r="B218" s="1313" t="str">
        <f>IFERROR(__xludf.DUMMYFUNCTION("split(A218,"" "")"),"MARION")</f>
        <v>MARION</v>
      </c>
      <c r="C218" s="1295" t="str">
        <f>IFERROR(__xludf.DUMMYFUNCTION("""COMPUTED_VALUE"""),"COUNTY")</f>
        <v>COUNTY</v>
      </c>
      <c r="D218" s="1295" t="str">
        <f>IFERROR(__xludf.DUMMYFUNCTION("""COMPUTED_VALUE"""),"DSS")</f>
        <v>DSS</v>
      </c>
      <c r="E218" s="1295">
        <v>6.0</v>
      </c>
      <c r="F218" s="1295">
        <v>3.0</v>
      </c>
      <c r="G218" s="436"/>
      <c r="H218" s="436"/>
      <c r="J218" s="575"/>
    </row>
    <row r="219">
      <c r="A219" s="1310" t="s">
        <v>4091</v>
      </c>
      <c r="B219" s="1313" t="str">
        <f>IFERROR(__xludf.DUMMYFUNCTION("split(A219,"" "")"),"MARLBORO")</f>
        <v>MARLBORO</v>
      </c>
      <c r="C219" s="1295" t="str">
        <f>IFERROR(__xludf.DUMMYFUNCTION("""COMPUTED_VALUE"""),"COUNTY")</f>
        <v>COUNTY</v>
      </c>
      <c r="D219" s="1295" t="str">
        <f>IFERROR(__xludf.DUMMYFUNCTION("""COMPUTED_VALUE"""),"DSS")</f>
        <v>DSS</v>
      </c>
      <c r="E219" s="1295">
        <v>3.0</v>
      </c>
      <c r="F219" s="1295">
        <v>2.0</v>
      </c>
      <c r="G219" s="436"/>
      <c r="H219" s="436"/>
      <c r="J219" s="575"/>
    </row>
    <row r="220">
      <c r="A220" s="1310" t="s">
        <v>4092</v>
      </c>
      <c r="B220" s="1313" t="str">
        <f>IFERROR(__xludf.DUMMYFUNCTION("split(A220,"" "")"),"SUMTER")</f>
        <v>SUMTER</v>
      </c>
      <c r="C220" s="1295" t="str">
        <f>IFERROR(__xludf.DUMMYFUNCTION("""COMPUTED_VALUE"""),"COUNTY")</f>
        <v>COUNTY</v>
      </c>
      <c r="D220" s="1295" t="str">
        <f>IFERROR(__xludf.DUMMYFUNCTION("""COMPUTED_VALUE"""),"DSS")</f>
        <v>DSS</v>
      </c>
      <c r="E220" s="1295">
        <v>9.0</v>
      </c>
      <c r="F220" s="1295">
        <v>5.0</v>
      </c>
      <c r="G220" s="436"/>
      <c r="H220" s="436"/>
      <c r="J220" s="575"/>
    </row>
    <row r="221">
      <c r="A221" s="1310" t="s">
        <v>4093</v>
      </c>
      <c r="B221" s="1313" t="str">
        <f>IFERROR(__xludf.DUMMYFUNCTION("split(A221,"" "")"),"WILLIAMSBURG")</f>
        <v>WILLIAMSBURG</v>
      </c>
      <c r="C221" s="1295" t="str">
        <f>IFERROR(__xludf.DUMMYFUNCTION("""COMPUTED_VALUE"""),"COUNTY")</f>
        <v>COUNTY</v>
      </c>
      <c r="D221" s="1295" t="str">
        <f>IFERROR(__xludf.DUMMYFUNCTION("""COMPUTED_VALUE"""),"DSS")</f>
        <v>DSS</v>
      </c>
      <c r="E221" s="1295">
        <v>4.0</v>
      </c>
      <c r="F221" s="1295">
        <v>2.0</v>
      </c>
      <c r="G221" s="436"/>
      <c r="H221" s="436"/>
      <c r="J221" s="575"/>
    </row>
    <row r="222">
      <c r="A222" s="1310" t="s">
        <v>4137</v>
      </c>
      <c r="B222" s="1313" t="str">
        <f>IFERROR(__xludf.DUMMYFUNCTION("split(A222,"" "")"),"Upstate")</f>
        <v>Upstate</v>
      </c>
      <c r="C222" s="1295"/>
      <c r="D222" s="1295"/>
      <c r="E222" s="1295">
        <v>440.0</v>
      </c>
      <c r="F222" s="1295">
        <v>300.0</v>
      </c>
      <c r="G222" s="436"/>
      <c r="H222" s="436"/>
      <c r="J222" s="575"/>
    </row>
    <row r="223">
      <c r="A223" s="1310" t="s">
        <v>4094</v>
      </c>
      <c r="B223" s="1313" t="str">
        <f>IFERROR(__xludf.DUMMYFUNCTION("split(A223,"" "")"),"ABBEVILLE")</f>
        <v>ABBEVILLE</v>
      </c>
      <c r="C223" s="1295" t="str">
        <f>IFERROR(__xludf.DUMMYFUNCTION("""COMPUTED_VALUE"""),"COUNTY")</f>
        <v>COUNTY</v>
      </c>
      <c r="D223" s="1295" t="str">
        <f>IFERROR(__xludf.DUMMYFUNCTION("""COMPUTED_VALUE"""),"DSS")</f>
        <v>DSS</v>
      </c>
      <c r="E223" s="1295">
        <v>5.0</v>
      </c>
      <c r="F223" s="1295">
        <v>5.0</v>
      </c>
      <c r="G223" s="436"/>
      <c r="H223" s="436"/>
      <c r="J223" s="575"/>
    </row>
    <row r="224">
      <c r="A224" s="1310" t="s">
        <v>4096</v>
      </c>
      <c r="B224" s="1313" t="str">
        <f>IFERROR(__xludf.DUMMYFUNCTION("split(A224,"" "")"),"#REF!")</f>
        <v>#REF!</v>
      </c>
      <c r="C224" s="1295"/>
      <c r="D224" s="1295"/>
      <c r="E224" s="1295">
        <v>172.0</v>
      </c>
      <c r="F224" s="1295">
        <v>163.0</v>
      </c>
      <c r="G224" s="436"/>
      <c r="H224" s="436"/>
      <c r="J224" s="575"/>
    </row>
    <row r="225">
      <c r="A225" s="1310" t="s">
        <v>4099</v>
      </c>
      <c r="B225" s="1313" t="str">
        <f>IFERROR(__xludf.DUMMYFUNCTION("split(A225,"" "")"),"ANDERSON")</f>
        <v>ANDERSON</v>
      </c>
      <c r="C225" s="1295" t="str">
        <f>IFERROR(__xludf.DUMMYFUNCTION("""COMPUTED_VALUE"""),"COUNTY")</f>
        <v>COUNTY</v>
      </c>
      <c r="D225" s="1295" t="str">
        <f>IFERROR(__xludf.DUMMYFUNCTION("""COMPUTED_VALUE"""),"DSS")</f>
        <v>DSS</v>
      </c>
      <c r="E225" s="1295">
        <v>45.0</v>
      </c>
      <c r="F225" s="1295">
        <v>21.0</v>
      </c>
      <c r="G225" s="436"/>
      <c r="H225" s="436"/>
      <c r="J225" s="575"/>
    </row>
    <row r="226">
      <c r="A226" s="1310" t="s">
        <v>4100</v>
      </c>
      <c r="B226" s="1313" t="str">
        <f>IFERROR(__xludf.DUMMYFUNCTION("split(A226,"" "")"),"CHEROKEE")</f>
        <v>CHEROKEE</v>
      </c>
      <c r="C226" s="1295" t="str">
        <f>IFERROR(__xludf.DUMMYFUNCTION("""COMPUTED_VALUE"""),"COUNTY")</f>
        <v>COUNTY</v>
      </c>
      <c r="D226" s="1295" t="str">
        <f>IFERROR(__xludf.DUMMYFUNCTION("""COMPUTED_VALUE"""),"DSS")</f>
        <v>DSS</v>
      </c>
      <c r="E226" s="1295">
        <v>12.0</v>
      </c>
      <c r="F226" s="1295">
        <v>7.0</v>
      </c>
      <c r="G226" s="436"/>
      <c r="H226" s="436"/>
      <c r="J226" s="575"/>
    </row>
    <row r="227">
      <c r="A227" s="1310" t="s">
        <v>4101</v>
      </c>
      <c r="B227" s="1313" t="str">
        <f>IFERROR(__xludf.DUMMYFUNCTION("split(A227,"" "")"),"GREENVILLE")</f>
        <v>GREENVILLE</v>
      </c>
      <c r="C227" s="1295" t="str">
        <f>IFERROR(__xludf.DUMMYFUNCTION("""COMPUTED_VALUE"""),"COUNTY")</f>
        <v>COUNTY</v>
      </c>
      <c r="D227" s="1295" t="str">
        <f>IFERROR(__xludf.DUMMYFUNCTION("""COMPUTED_VALUE"""),"DSS")</f>
        <v>DSS</v>
      </c>
      <c r="E227" s="1295">
        <v>41.0</v>
      </c>
      <c r="F227" s="1295">
        <v>19.0</v>
      </c>
      <c r="G227" s="436"/>
      <c r="H227" s="436"/>
      <c r="J227" s="575"/>
    </row>
    <row r="228">
      <c r="A228" s="1310" t="s">
        <v>4102</v>
      </c>
      <c r="B228" s="1313" t="str">
        <f>IFERROR(__xludf.DUMMYFUNCTION("split(A228,"" "")"),"GREENWOOD")</f>
        <v>GREENWOOD</v>
      </c>
      <c r="C228" s="1295" t="str">
        <f>IFERROR(__xludf.DUMMYFUNCTION("""COMPUTED_VALUE"""),"COUNTY")</f>
        <v>COUNTY</v>
      </c>
      <c r="D228" s="1295" t="str">
        <f>IFERROR(__xludf.DUMMYFUNCTION("""COMPUTED_VALUE"""),"DSS")</f>
        <v>DSS</v>
      </c>
      <c r="E228" s="1295">
        <v>20.0</v>
      </c>
      <c r="F228" s="1295">
        <v>10.0</v>
      </c>
      <c r="G228" s="436"/>
      <c r="H228" s="436"/>
      <c r="J228" s="575"/>
    </row>
    <row r="229">
      <c r="A229" s="1310" t="s">
        <v>4103</v>
      </c>
      <c r="B229" s="1313" t="str">
        <f>IFERROR(__xludf.DUMMYFUNCTION("split(A229,"" "")"),"LAURENS")</f>
        <v>LAURENS</v>
      </c>
      <c r="C229" s="1295" t="str">
        <f>IFERROR(__xludf.DUMMYFUNCTION("""COMPUTED_VALUE"""),"COUNTY")</f>
        <v>COUNTY</v>
      </c>
      <c r="D229" s="1295" t="str">
        <f>IFERROR(__xludf.DUMMYFUNCTION("""COMPUTED_VALUE"""),"DSS")</f>
        <v>DSS</v>
      </c>
      <c r="E229" s="1295">
        <v>48.0</v>
      </c>
      <c r="F229" s="1295">
        <v>25.0</v>
      </c>
      <c r="G229" s="436"/>
      <c r="H229" s="436"/>
      <c r="J229" s="575"/>
    </row>
    <row r="230">
      <c r="A230" s="1310" t="s">
        <v>4104</v>
      </c>
      <c r="B230" s="1313" t="str">
        <f>IFERROR(__xludf.DUMMYFUNCTION("split(A230,"" "")"),"NEWBERRY")</f>
        <v>NEWBERRY</v>
      </c>
      <c r="C230" s="1295" t="str">
        <f>IFERROR(__xludf.DUMMYFUNCTION("""COMPUTED_VALUE"""),"COUNTY")</f>
        <v>COUNTY</v>
      </c>
      <c r="D230" s="1295" t="str">
        <f>IFERROR(__xludf.DUMMYFUNCTION("""COMPUTED_VALUE"""),"DSS")</f>
        <v>DSS</v>
      </c>
      <c r="E230" s="1295">
        <v>7.0</v>
      </c>
      <c r="F230" s="1295">
        <v>0.0</v>
      </c>
      <c r="G230" s="436"/>
      <c r="H230" s="436"/>
      <c r="J230" s="575"/>
    </row>
    <row r="231">
      <c r="A231" s="1310" t="s">
        <v>4105</v>
      </c>
      <c r="B231" s="1313" t="str">
        <f>IFERROR(__xludf.DUMMYFUNCTION("split(A231,"" "")"),"OCONEE")</f>
        <v>OCONEE</v>
      </c>
      <c r="C231" s="1295" t="str">
        <f>IFERROR(__xludf.DUMMYFUNCTION("""COMPUTED_VALUE"""),"COUNTY")</f>
        <v>COUNTY</v>
      </c>
      <c r="D231" s="1295" t="str">
        <f>IFERROR(__xludf.DUMMYFUNCTION("""COMPUTED_VALUE"""),"DSS")</f>
        <v>DSS</v>
      </c>
      <c r="E231" s="1295">
        <v>12.0</v>
      </c>
      <c r="F231" s="1295">
        <v>9.0</v>
      </c>
      <c r="G231" s="436"/>
      <c r="H231" s="436"/>
      <c r="J231" s="575"/>
    </row>
    <row r="232">
      <c r="A232" s="1310" t="s">
        <v>4106</v>
      </c>
      <c r="B232" s="1313" t="str">
        <f>IFERROR(__xludf.DUMMYFUNCTION("split(A232,"" "")"),"PICKENS")</f>
        <v>PICKENS</v>
      </c>
      <c r="C232" s="1295" t="str">
        <f>IFERROR(__xludf.DUMMYFUNCTION("""COMPUTED_VALUE"""),"COUNTY")</f>
        <v>COUNTY</v>
      </c>
      <c r="D232" s="1295" t="str">
        <f>IFERROR(__xludf.DUMMYFUNCTION("""COMPUTED_VALUE"""),"DSS")</f>
        <v>DSS</v>
      </c>
      <c r="E232" s="1295">
        <v>10.0</v>
      </c>
      <c r="F232" s="1295">
        <v>1.0</v>
      </c>
      <c r="G232" s="436"/>
      <c r="H232" s="436"/>
      <c r="J232" s="575"/>
    </row>
    <row r="233">
      <c r="A233" s="1266" t="s">
        <v>4107</v>
      </c>
      <c r="B233" s="1313" t="str">
        <f>IFERROR(__xludf.DUMMYFUNCTION("split(A233,"" "")"),"SPARTANBURG")</f>
        <v>SPARTANBURG</v>
      </c>
      <c r="C233" s="1295" t="str">
        <f>IFERROR(__xludf.DUMMYFUNCTION("""COMPUTED_VALUE"""),"COUNTY")</f>
        <v>COUNTY</v>
      </c>
      <c r="D233" s="1295" t="str">
        <f>IFERROR(__xludf.DUMMYFUNCTION("""COMPUTED_VALUE"""),"DSS")</f>
        <v>DSS</v>
      </c>
      <c r="E233" s="1295">
        <v>65.0</v>
      </c>
      <c r="F233" s="1295">
        <v>37.0</v>
      </c>
      <c r="G233" s="436"/>
      <c r="H233" s="436"/>
      <c r="J233" s="575"/>
    </row>
    <row r="234">
      <c r="A234" s="1266" t="s">
        <v>4108</v>
      </c>
      <c r="B234" s="1313" t="str">
        <f>IFERROR(__xludf.DUMMYFUNCTION("split(A234,"" "")"),"UNION")</f>
        <v>UNION</v>
      </c>
      <c r="C234" s="1295" t="str">
        <f>IFERROR(__xludf.DUMMYFUNCTION("""COMPUTED_VALUE"""),"COUNTY")</f>
        <v>COUNTY</v>
      </c>
      <c r="D234" s="1295" t="str">
        <f>IFERROR(__xludf.DUMMYFUNCTION("""COMPUTED_VALUE"""),"DSS")</f>
        <v>DSS</v>
      </c>
      <c r="E234" s="1295">
        <v>3.0</v>
      </c>
      <c r="F234" s="1295">
        <v>3.0</v>
      </c>
      <c r="G234" s="436"/>
      <c r="H234" s="436"/>
      <c r="J234" s="575"/>
    </row>
    <row r="235">
      <c r="A235" s="360" t="s">
        <v>2447</v>
      </c>
      <c r="B235" s="1295"/>
      <c r="C235" s="1295"/>
      <c r="D235" s="1295"/>
      <c r="E235" s="1295">
        <v>1525.0</v>
      </c>
      <c r="F235" s="129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4031</v>
      </c>
      <c r="F238" s="235"/>
      <c r="G238" s="235"/>
      <c r="H238" s="236" t="s">
        <v>2119</v>
      </c>
      <c r="I238" s="1299">
        <v>45455.0</v>
      </c>
      <c r="J238" s="236" t="s">
        <v>2120</v>
      </c>
      <c r="K238" s="1299">
        <v>45383.0</v>
      </c>
      <c r="L238" s="595"/>
    </row>
    <row r="239">
      <c r="G239" s="575"/>
    </row>
    <row r="240">
      <c r="A240" s="837" t="s">
        <v>4152</v>
      </c>
      <c r="B240" s="837"/>
      <c r="C240" s="837"/>
      <c r="D240" s="1314"/>
      <c r="E240" s="837"/>
      <c r="F240" s="837" t="s">
        <v>4153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4111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4052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4053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4054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4055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4056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4057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4058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4059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4060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4120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4067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4068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4069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4070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4071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4072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4073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4074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4075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4076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4077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4078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4079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4130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4082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4083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4084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4085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4086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4087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4088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4089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4090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4091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4092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4093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4137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4094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4099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4100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4101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4102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4103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4104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4105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4106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4107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4108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4031</v>
      </c>
      <c r="F297" s="235"/>
      <c r="G297" s="235"/>
      <c r="H297" s="236" t="s">
        <v>2119</v>
      </c>
      <c r="I297" s="1299">
        <v>45455.0</v>
      </c>
      <c r="J297" s="236" t="s">
        <v>2120</v>
      </c>
      <c r="K297" s="1315" t="s">
        <v>4154</v>
      </c>
      <c r="L297" s="595"/>
    </row>
    <row r="299">
      <c r="A299" s="360" t="s">
        <v>3928</v>
      </c>
      <c r="B299" s="360" t="s">
        <v>4155</v>
      </c>
      <c r="C299" s="360" t="s">
        <v>4156</v>
      </c>
      <c r="D299" s="360" t="s">
        <v>4157</v>
      </c>
    </row>
    <row r="300">
      <c r="A300" s="557"/>
      <c r="B300" s="557"/>
      <c r="C300" s="557"/>
      <c r="D300" s="557"/>
    </row>
    <row r="301">
      <c r="A301" s="360" t="s">
        <v>4158</v>
      </c>
      <c r="B301" s="557"/>
      <c r="C301" s="557"/>
      <c r="D301" s="586">
        <v>0.752</v>
      </c>
    </row>
    <row r="302">
      <c r="A302" s="360" t="s">
        <v>3741</v>
      </c>
      <c r="B302" s="854">
        <v>1755.0</v>
      </c>
      <c r="C302" s="854">
        <v>1292.0</v>
      </c>
      <c r="D302" s="586">
        <v>0.736</v>
      </c>
    </row>
    <row r="303">
      <c r="A303" s="360" t="s">
        <v>4159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4160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4161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4162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316" t="s">
        <v>2050</v>
      </c>
      <c r="B3" s="267"/>
      <c r="C3" s="1317">
        <v>11.0</v>
      </c>
      <c r="D3" s="269" t="s">
        <v>29</v>
      </c>
      <c r="E3" s="1317">
        <v>7.0</v>
      </c>
      <c r="F3" s="1317">
        <v>2.0</v>
      </c>
      <c r="G3" s="269" t="s">
        <v>29</v>
      </c>
      <c r="H3" s="1318">
        <v>7.0</v>
      </c>
      <c r="I3" s="1317">
        <v>0.0</v>
      </c>
      <c r="J3" s="272" t="s">
        <v>29</v>
      </c>
      <c r="K3" s="284" t="s">
        <v>29</v>
      </c>
      <c r="L3" s="131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4163</v>
      </c>
      <c r="B4" s="200"/>
      <c r="C4" s="1319">
        <v>679.0</v>
      </c>
      <c r="D4" s="202" t="s">
        <v>29</v>
      </c>
      <c r="E4" s="1319">
        <v>495.0</v>
      </c>
      <c r="F4" s="1319">
        <v>134.0</v>
      </c>
      <c r="G4" s="202" t="s">
        <v>29</v>
      </c>
      <c r="H4" s="373">
        <v>200.0</v>
      </c>
      <c r="I4" s="1319">
        <v>28.0</v>
      </c>
      <c r="J4" s="205" t="s">
        <v>29</v>
      </c>
      <c r="K4" s="206" t="s">
        <v>29</v>
      </c>
      <c r="L4" s="131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6" t="s">
        <v>4164</v>
      </c>
      <c r="B5" s="267"/>
      <c r="C5" s="1317">
        <v>11.0</v>
      </c>
      <c r="D5" s="269" t="s">
        <v>29</v>
      </c>
      <c r="E5" s="1317">
        <v>7.0</v>
      </c>
      <c r="F5" s="1317">
        <v>4.0</v>
      </c>
      <c r="G5" s="269" t="s">
        <v>29</v>
      </c>
      <c r="H5" s="1318">
        <v>23.0</v>
      </c>
      <c r="I5" s="1317">
        <v>0.0</v>
      </c>
      <c r="J5" s="272" t="s">
        <v>29</v>
      </c>
      <c r="K5" s="284" t="s">
        <v>29</v>
      </c>
      <c r="L5" s="131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4165</v>
      </c>
      <c r="B6" s="200"/>
      <c r="C6" s="1319">
        <v>131.0</v>
      </c>
      <c r="D6" s="202" t="s">
        <v>29</v>
      </c>
      <c r="E6" s="1319">
        <v>82.0</v>
      </c>
      <c r="F6" s="1319">
        <v>14.0</v>
      </c>
      <c r="G6" s="202" t="s">
        <v>29</v>
      </c>
      <c r="H6" s="373">
        <v>10.0</v>
      </c>
      <c r="I6" s="1319">
        <v>11.0</v>
      </c>
      <c r="J6" s="205" t="s">
        <v>29</v>
      </c>
      <c r="K6" s="206" t="s">
        <v>29</v>
      </c>
      <c r="L6" s="131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6" t="s">
        <v>4166</v>
      </c>
      <c r="B7" s="267"/>
      <c r="C7" s="1317">
        <v>108.0</v>
      </c>
      <c r="D7" s="269" t="s">
        <v>29</v>
      </c>
      <c r="E7" s="1317">
        <v>82.0</v>
      </c>
      <c r="F7" s="1317">
        <v>8.0</v>
      </c>
      <c r="G7" s="269" t="s">
        <v>29</v>
      </c>
      <c r="H7" s="1318">
        <v>46.0</v>
      </c>
      <c r="I7" s="1317">
        <v>7.0</v>
      </c>
      <c r="J7" s="272" t="s">
        <v>29</v>
      </c>
      <c r="K7" s="284" t="s">
        <v>29</v>
      </c>
      <c r="L7" s="131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4167</v>
      </c>
      <c r="B8" s="200"/>
      <c r="C8" s="1319">
        <v>31.0</v>
      </c>
      <c r="D8" s="202" t="s">
        <v>29</v>
      </c>
      <c r="E8" s="1319">
        <v>16.0</v>
      </c>
      <c r="F8" s="1319">
        <v>2.0</v>
      </c>
      <c r="G8" s="202" t="s">
        <v>29</v>
      </c>
      <c r="H8" s="373">
        <v>24.0</v>
      </c>
      <c r="I8" s="1319">
        <v>0.0</v>
      </c>
      <c r="J8" s="205" t="s">
        <v>29</v>
      </c>
      <c r="K8" s="206" t="s">
        <v>29</v>
      </c>
      <c r="L8" s="131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6" t="s">
        <v>4168</v>
      </c>
      <c r="B9" s="267"/>
      <c r="C9" s="1317">
        <v>65.0</v>
      </c>
      <c r="D9" s="269" t="s">
        <v>29</v>
      </c>
      <c r="E9" s="1317">
        <v>38.0</v>
      </c>
      <c r="F9" s="1317">
        <v>9.0</v>
      </c>
      <c r="G9" s="269" t="s">
        <v>29</v>
      </c>
      <c r="H9" s="1318">
        <v>38.0</v>
      </c>
      <c r="I9" s="1317">
        <v>3.0</v>
      </c>
      <c r="J9" s="272" t="s">
        <v>29</v>
      </c>
      <c r="K9" s="284" t="s">
        <v>29</v>
      </c>
      <c r="L9" s="131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4169</v>
      </c>
      <c r="B10" s="200"/>
      <c r="C10" s="1319">
        <v>152.0</v>
      </c>
      <c r="D10" s="202" t="s">
        <v>29</v>
      </c>
      <c r="E10" s="1319">
        <v>116.0</v>
      </c>
      <c r="F10" s="1319">
        <v>21.0</v>
      </c>
      <c r="G10" s="202" t="s">
        <v>29</v>
      </c>
      <c r="H10" s="373">
        <v>34.0</v>
      </c>
      <c r="I10" s="1319">
        <v>19.0</v>
      </c>
      <c r="J10" s="205" t="s">
        <v>29</v>
      </c>
      <c r="K10" s="206" t="s">
        <v>29</v>
      </c>
      <c r="L10" s="131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6" t="s">
        <v>4170</v>
      </c>
      <c r="B11" s="267"/>
      <c r="C11" s="1317">
        <v>135.0</v>
      </c>
      <c r="D11" s="269" t="s">
        <v>29</v>
      </c>
      <c r="E11" s="1317">
        <v>105.0</v>
      </c>
      <c r="F11" s="1317">
        <v>30.0</v>
      </c>
      <c r="G11" s="269" t="s">
        <v>29</v>
      </c>
      <c r="H11" s="1318">
        <v>29.0</v>
      </c>
      <c r="I11" s="1317">
        <v>0.0</v>
      </c>
      <c r="J11" s="272" t="s">
        <v>29</v>
      </c>
      <c r="K11" s="284" t="s">
        <v>29</v>
      </c>
      <c r="L11" s="131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4171</v>
      </c>
      <c r="B12" s="200"/>
      <c r="C12" s="1319">
        <v>13.0</v>
      </c>
      <c r="D12" s="202" t="s">
        <v>29</v>
      </c>
      <c r="E12" s="1319">
        <v>1.0</v>
      </c>
      <c r="F12" s="1319">
        <v>0.0</v>
      </c>
      <c r="G12" s="202" t="s">
        <v>29</v>
      </c>
      <c r="H12" s="373">
        <v>11.0</v>
      </c>
      <c r="I12" s="1319">
        <v>0.0</v>
      </c>
      <c r="J12" s="205" t="s">
        <v>29</v>
      </c>
      <c r="K12" s="206" t="s">
        <v>29</v>
      </c>
      <c r="L12" s="131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6" t="s">
        <v>4172</v>
      </c>
      <c r="B13" s="267"/>
      <c r="C13" s="1317">
        <v>61.0</v>
      </c>
      <c r="D13" s="269" t="s">
        <v>29</v>
      </c>
      <c r="E13" s="1317">
        <v>38.0</v>
      </c>
      <c r="F13" s="1317">
        <v>19.0</v>
      </c>
      <c r="G13" s="269" t="s">
        <v>29</v>
      </c>
      <c r="H13" s="1318">
        <v>39.0</v>
      </c>
      <c r="I13" s="1317">
        <v>0.0</v>
      </c>
      <c r="J13" s="272" t="s">
        <v>29</v>
      </c>
      <c r="K13" s="284" t="s">
        <v>29</v>
      </c>
      <c r="L13" s="131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3415</v>
      </c>
      <c r="B14" s="200"/>
      <c r="C14" s="1319">
        <v>100.0</v>
      </c>
      <c r="D14" s="202" t="s">
        <v>29</v>
      </c>
      <c r="E14" s="1319">
        <v>58.0</v>
      </c>
      <c r="F14" s="1319">
        <v>8.0</v>
      </c>
      <c r="G14" s="202" t="s">
        <v>29</v>
      </c>
      <c r="H14" s="373">
        <v>52.0</v>
      </c>
      <c r="I14" s="1319">
        <v>1.0</v>
      </c>
      <c r="J14" s="205" t="s">
        <v>29</v>
      </c>
      <c r="K14" s="206" t="s">
        <v>29</v>
      </c>
      <c r="L14" s="131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6" t="s">
        <v>4173</v>
      </c>
      <c r="B15" s="267"/>
      <c r="C15" s="1317">
        <v>1.0</v>
      </c>
      <c r="D15" s="269" t="s">
        <v>29</v>
      </c>
      <c r="E15" s="1317">
        <v>0.0</v>
      </c>
      <c r="F15" s="1317">
        <v>0.0</v>
      </c>
      <c r="G15" s="269" t="s">
        <v>29</v>
      </c>
      <c r="H15" s="1318">
        <v>16.0</v>
      </c>
      <c r="I15" s="1317">
        <v>0.0</v>
      </c>
      <c r="J15" s="272" t="s">
        <v>29</v>
      </c>
      <c r="K15" s="284" t="s">
        <v>29</v>
      </c>
      <c r="L15" s="131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319">
        <v>56.0</v>
      </c>
      <c r="D16" s="202" t="s">
        <v>29</v>
      </c>
      <c r="E16" s="1319">
        <v>40.0</v>
      </c>
      <c r="F16" s="1319">
        <v>4.0</v>
      </c>
      <c r="G16" s="202" t="s">
        <v>29</v>
      </c>
      <c r="H16" s="373">
        <v>23.0</v>
      </c>
      <c r="I16" s="1319">
        <v>4.0</v>
      </c>
      <c r="J16" s="205" t="s">
        <v>29</v>
      </c>
      <c r="K16" s="206" t="s">
        <v>29</v>
      </c>
      <c r="L16" s="131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6" t="s">
        <v>927</v>
      </c>
      <c r="B17" s="267"/>
      <c r="C17" s="1317">
        <v>48.0</v>
      </c>
      <c r="D17" s="269" t="s">
        <v>29</v>
      </c>
      <c r="E17" s="1317">
        <v>26.0</v>
      </c>
      <c r="F17" s="1317">
        <v>4.0</v>
      </c>
      <c r="G17" s="269" t="s">
        <v>29</v>
      </c>
      <c r="H17" s="1318">
        <v>35.0</v>
      </c>
      <c r="I17" s="1317">
        <v>0.0</v>
      </c>
      <c r="J17" s="272" t="s">
        <v>29</v>
      </c>
      <c r="K17" s="284" t="s">
        <v>29</v>
      </c>
      <c r="L17" s="131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319">
        <v>62.0</v>
      </c>
      <c r="D18" s="202" t="s">
        <v>29</v>
      </c>
      <c r="E18" s="1319">
        <v>30.0</v>
      </c>
      <c r="F18" s="1319">
        <v>2.0</v>
      </c>
      <c r="G18" s="202" t="s">
        <v>29</v>
      </c>
      <c r="H18" s="373">
        <v>38.0</v>
      </c>
      <c r="I18" s="1319">
        <v>5.0</v>
      </c>
      <c r="J18" s="205" t="s">
        <v>29</v>
      </c>
      <c r="K18" s="206" t="s">
        <v>29</v>
      </c>
      <c r="L18" s="131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6" t="s">
        <v>4174</v>
      </c>
      <c r="B19" s="267"/>
      <c r="C19" s="1317">
        <v>681.0</v>
      </c>
      <c r="D19" s="269" t="s">
        <v>29</v>
      </c>
      <c r="E19" s="1317">
        <v>389.0</v>
      </c>
      <c r="F19" s="1317">
        <v>70.0</v>
      </c>
      <c r="G19" s="269" t="s">
        <v>29</v>
      </c>
      <c r="H19" s="1318">
        <v>390.0</v>
      </c>
      <c r="I19" s="1317">
        <v>15.0</v>
      </c>
      <c r="J19" s="272" t="s">
        <v>29</v>
      </c>
      <c r="K19" s="284" t="s">
        <v>29</v>
      </c>
      <c r="L19" s="131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319">
        <v>61.0</v>
      </c>
      <c r="D20" s="202" t="s">
        <v>29</v>
      </c>
      <c r="E20" s="1319">
        <v>45.0</v>
      </c>
      <c r="F20" s="1319">
        <v>15.0</v>
      </c>
      <c r="G20" s="202" t="s">
        <v>29</v>
      </c>
      <c r="H20" s="373">
        <v>33.0</v>
      </c>
      <c r="I20" s="1319">
        <v>4.0</v>
      </c>
      <c r="J20" s="205" t="s">
        <v>29</v>
      </c>
      <c r="K20" s="206" t="s">
        <v>29</v>
      </c>
      <c r="L20" s="131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6" t="s">
        <v>634</v>
      </c>
      <c r="B21" s="267"/>
      <c r="C21" s="1317">
        <v>36.0</v>
      </c>
      <c r="D21" s="269" t="s">
        <v>29</v>
      </c>
      <c r="E21" s="1317">
        <v>28.0</v>
      </c>
      <c r="F21" s="1317">
        <v>3.0</v>
      </c>
      <c r="G21" s="269" t="s">
        <v>29</v>
      </c>
      <c r="H21" s="1318">
        <v>31.0</v>
      </c>
      <c r="I21" s="1317">
        <v>1.0</v>
      </c>
      <c r="J21" s="272" t="s">
        <v>29</v>
      </c>
      <c r="K21" s="284" t="s">
        <v>29</v>
      </c>
      <c r="L21" s="131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6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6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2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4175</v>
      </c>
      <c r="B6" s="486" t="s">
        <v>4176</v>
      </c>
      <c r="C6" s="486" t="s">
        <v>4177</v>
      </c>
      <c r="D6" s="486" t="s">
        <v>4178</v>
      </c>
      <c r="E6" s="486" t="s">
        <v>4179</v>
      </c>
      <c r="F6" s="486" t="s">
        <v>4180</v>
      </c>
      <c r="G6" s="486" t="s">
        <v>4181</v>
      </c>
      <c r="H6" s="486" t="s">
        <v>4182</v>
      </c>
      <c r="I6" s="486" t="s">
        <v>4183</v>
      </c>
    </row>
    <row r="7">
      <c r="A7" s="486" t="s">
        <v>2050</v>
      </c>
      <c r="B7" s="1166">
        <v>11.0</v>
      </c>
      <c r="C7" s="1166">
        <v>7.0</v>
      </c>
      <c r="D7" s="1166">
        <v>0.0</v>
      </c>
      <c r="E7" s="1166">
        <v>0.0</v>
      </c>
      <c r="F7" s="1166">
        <v>0.0</v>
      </c>
      <c r="G7" s="1166">
        <v>2.0</v>
      </c>
      <c r="H7" s="1166">
        <v>7.0</v>
      </c>
      <c r="I7" s="1166">
        <v>0.0</v>
      </c>
      <c r="J7" s="56">
        <f t="shared" ref="J7:J25" si="1">D7+C7</f>
        <v>7</v>
      </c>
    </row>
    <row r="8">
      <c r="A8" s="486" t="s">
        <v>4163</v>
      </c>
      <c r="B8" s="1166">
        <v>679.0</v>
      </c>
      <c r="C8" s="1166">
        <v>102.0</v>
      </c>
      <c r="D8" s="1166">
        <v>98.0</v>
      </c>
      <c r="E8" s="1166">
        <v>10.0</v>
      </c>
      <c r="F8" s="1166">
        <v>62.0</v>
      </c>
      <c r="G8" s="1166">
        <v>134.0</v>
      </c>
      <c r="H8" s="1166">
        <v>495.0</v>
      </c>
      <c r="I8" s="1166">
        <v>28.0</v>
      </c>
      <c r="J8" s="56">
        <f t="shared" si="1"/>
        <v>200</v>
      </c>
    </row>
    <row r="9">
      <c r="A9" s="486" t="s">
        <v>4164</v>
      </c>
      <c r="B9" s="1166">
        <v>11.0</v>
      </c>
      <c r="C9" s="1166">
        <v>19.0</v>
      </c>
      <c r="D9" s="1166">
        <v>4.0</v>
      </c>
      <c r="E9" s="1166">
        <v>1.0</v>
      </c>
      <c r="F9" s="1166">
        <v>3.0</v>
      </c>
      <c r="G9" s="1166">
        <v>4.0</v>
      </c>
      <c r="H9" s="1166">
        <v>7.0</v>
      </c>
      <c r="I9" s="1166">
        <v>0.0</v>
      </c>
      <c r="J9" s="56">
        <f t="shared" si="1"/>
        <v>23</v>
      </c>
    </row>
    <row r="10">
      <c r="A10" s="486" t="s">
        <v>4165</v>
      </c>
      <c r="B10" s="1166">
        <v>131.0</v>
      </c>
      <c r="C10" s="1166">
        <v>4.0</v>
      </c>
      <c r="D10" s="1166">
        <v>6.0</v>
      </c>
      <c r="E10" s="1166">
        <v>3.0</v>
      </c>
      <c r="F10" s="1166">
        <v>41.0</v>
      </c>
      <c r="G10" s="1166">
        <v>14.0</v>
      </c>
      <c r="H10" s="1166">
        <v>82.0</v>
      </c>
      <c r="I10" s="1166">
        <v>11.0</v>
      </c>
      <c r="J10" s="56">
        <f t="shared" si="1"/>
        <v>10</v>
      </c>
    </row>
    <row r="11">
      <c r="A11" s="486" t="s">
        <v>4166</v>
      </c>
      <c r="B11" s="1166">
        <v>108.0</v>
      </c>
      <c r="C11" s="1166">
        <v>39.0</v>
      </c>
      <c r="D11" s="1166">
        <v>7.0</v>
      </c>
      <c r="E11" s="1166">
        <v>3.0</v>
      </c>
      <c r="F11" s="1166">
        <v>13.0</v>
      </c>
      <c r="G11" s="1166">
        <v>8.0</v>
      </c>
      <c r="H11" s="1166">
        <v>82.0</v>
      </c>
      <c r="I11" s="1166">
        <v>7.0</v>
      </c>
      <c r="J11" s="56">
        <f t="shared" si="1"/>
        <v>46</v>
      </c>
    </row>
    <row r="12">
      <c r="A12" s="486" t="s">
        <v>4167</v>
      </c>
      <c r="B12" s="1166">
        <v>31.0</v>
      </c>
      <c r="C12" s="1166">
        <v>20.0</v>
      </c>
      <c r="D12" s="1166">
        <v>4.0</v>
      </c>
      <c r="E12" s="1166">
        <v>2.0</v>
      </c>
      <c r="F12" s="1166">
        <v>5.0</v>
      </c>
      <c r="G12" s="1166">
        <v>2.0</v>
      </c>
      <c r="H12" s="1166">
        <v>16.0</v>
      </c>
      <c r="I12" s="1166">
        <v>0.0</v>
      </c>
      <c r="J12" s="56">
        <f t="shared" si="1"/>
        <v>24</v>
      </c>
    </row>
    <row r="13">
      <c r="A13" s="486" t="s">
        <v>4168</v>
      </c>
      <c r="B13" s="1166">
        <v>65.0</v>
      </c>
      <c r="C13" s="1166">
        <v>32.0</v>
      </c>
      <c r="D13" s="1166">
        <v>6.0</v>
      </c>
      <c r="E13" s="1166">
        <v>0.0</v>
      </c>
      <c r="F13" s="1166">
        <v>12.0</v>
      </c>
      <c r="G13" s="1166">
        <v>9.0</v>
      </c>
      <c r="H13" s="1166">
        <v>38.0</v>
      </c>
      <c r="I13" s="1166">
        <v>3.0</v>
      </c>
      <c r="J13" s="56">
        <f t="shared" si="1"/>
        <v>38</v>
      </c>
    </row>
    <row r="14">
      <c r="A14" s="486" t="s">
        <v>4169</v>
      </c>
      <c r="B14" s="1166">
        <v>152.0</v>
      </c>
      <c r="C14" s="1166">
        <v>17.0</v>
      </c>
      <c r="D14" s="1166">
        <v>17.0</v>
      </c>
      <c r="E14" s="1166">
        <v>6.0</v>
      </c>
      <c r="F14" s="1166">
        <v>10.0</v>
      </c>
      <c r="G14" s="1166">
        <v>21.0</v>
      </c>
      <c r="H14" s="1166">
        <v>116.0</v>
      </c>
      <c r="I14" s="1166">
        <v>19.0</v>
      </c>
      <c r="J14" s="56">
        <f t="shared" si="1"/>
        <v>34</v>
      </c>
    </row>
    <row r="15">
      <c r="A15" s="486" t="s">
        <v>4170</v>
      </c>
      <c r="B15" s="1166">
        <v>135.0</v>
      </c>
      <c r="C15" s="1166">
        <v>12.0</v>
      </c>
      <c r="D15" s="1166">
        <v>17.0</v>
      </c>
      <c r="E15" s="1166">
        <v>0.0</v>
      </c>
      <c r="F15" s="1166">
        <v>14.0</v>
      </c>
      <c r="G15" s="1166">
        <v>30.0</v>
      </c>
      <c r="H15" s="1166">
        <v>105.0</v>
      </c>
      <c r="I15" s="1166">
        <v>0.0</v>
      </c>
      <c r="J15" s="56">
        <f t="shared" si="1"/>
        <v>29</v>
      </c>
    </row>
    <row r="16">
      <c r="A16" s="486" t="s">
        <v>4171</v>
      </c>
      <c r="B16" s="1166">
        <v>13.0</v>
      </c>
      <c r="C16" s="1166">
        <v>10.0</v>
      </c>
      <c r="D16" s="1166">
        <v>1.0</v>
      </c>
      <c r="E16" s="1166">
        <v>0.0</v>
      </c>
      <c r="F16" s="1166">
        <v>9.0</v>
      </c>
      <c r="G16" s="1166">
        <v>0.0</v>
      </c>
      <c r="H16" s="1166">
        <v>1.0</v>
      </c>
      <c r="I16" s="1166">
        <v>0.0</v>
      </c>
      <c r="J16" s="56">
        <f t="shared" si="1"/>
        <v>11</v>
      </c>
    </row>
    <row r="17">
      <c r="A17" s="486" t="s">
        <v>4172</v>
      </c>
      <c r="B17" s="1166">
        <v>61.0</v>
      </c>
      <c r="C17" s="1166">
        <v>29.0</v>
      </c>
      <c r="D17" s="1166">
        <v>10.0</v>
      </c>
      <c r="E17" s="1166">
        <v>4.0</v>
      </c>
      <c r="F17" s="1166">
        <v>17.0</v>
      </c>
      <c r="G17" s="1166">
        <v>19.0</v>
      </c>
      <c r="H17" s="1166">
        <v>38.0</v>
      </c>
      <c r="I17" s="1166">
        <v>0.0</v>
      </c>
      <c r="J17" s="56">
        <f t="shared" si="1"/>
        <v>39</v>
      </c>
    </row>
    <row r="18">
      <c r="A18" s="486" t="s">
        <v>3415</v>
      </c>
      <c r="B18" s="1166">
        <v>100.0</v>
      </c>
      <c r="C18" s="1166">
        <v>42.0</v>
      </c>
      <c r="D18" s="1166">
        <v>10.0</v>
      </c>
      <c r="E18" s="1166">
        <v>11.0</v>
      </c>
      <c r="F18" s="1166">
        <v>8.0</v>
      </c>
      <c r="G18" s="1166">
        <v>8.0</v>
      </c>
      <c r="H18" s="1166">
        <v>58.0</v>
      </c>
      <c r="I18" s="1166">
        <v>1.0</v>
      </c>
      <c r="J18" s="56">
        <f t="shared" si="1"/>
        <v>52</v>
      </c>
    </row>
    <row r="19">
      <c r="A19" s="486" t="s">
        <v>4173</v>
      </c>
      <c r="B19" s="1166">
        <v>1.0</v>
      </c>
      <c r="C19" s="1166">
        <v>15.0</v>
      </c>
      <c r="D19" s="1166">
        <v>1.0</v>
      </c>
      <c r="E19" s="1166">
        <v>0.0</v>
      </c>
      <c r="F19" s="1166">
        <v>0.0</v>
      </c>
      <c r="G19" s="1166">
        <v>0.0</v>
      </c>
      <c r="H19" s="1166">
        <v>0.0</v>
      </c>
      <c r="I19" s="1166">
        <v>0.0</v>
      </c>
      <c r="J19" s="56">
        <f t="shared" si="1"/>
        <v>16</v>
      </c>
    </row>
    <row r="20">
      <c r="A20" s="486" t="s">
        <v>1607</v>
      </c>
      <c r="B20" s="1166">
        <v>56.0</v>
      </c>
      <c r="C20" s="1166">
        <v>21.0</v>
      </c>
      <c r="D20" s="1166">
        <v>2.0</v>
      </c>
      <c r="E20" s="1166">
        <v>4.0</v>
      </c>
      <c r="F20" s="1166">
        <v>14.0</v>
      </c>
      <c r="G20" s="1166">
        <v>4.0</v>
      </c>
      <c r="H20" s="1166">
        <v>40.0</v>
      </c>
      <c r="I20" s="1166">
        <v>4.0</v>
      </c>
      <c r="J20" s="56">
        <f t="shared" si="1"/>
        <v>23</v>
      </c>
    </row>
    <row r="21">
      <c r="A21" s="486" t="s">
        <v>927</v>
      </c>
      <c r="B21" s="1166">
        <v>48.0</v>
      </c>
      <c r="C21" s="1166">
        <v>29.0</v>
      </c>
      <c r="D21" s="1166">
        <v>6.0</v>
      </c>
      <c r="E21" s="1166">
        <v>5.0</v>
      </c>
      <c r="F21" s="1166">
        <v>11.0</v>
      </c>
      <c r="G21" s="1166">
        <v>4.0</v>
      </c>
      <c r="H21" s="1166">
        <v>26.0</v>
      </c>
      <c r="I21" s="1166">
        <v>0.0</v>
      </c>
      <c r="J21" s="56">
        <f t="shared" si="1"/>
        <v>35</v>
      </c>
    </row>
    <row r="22">
      <c r="A22" s="486" t="s">
        <v>461</v>
      </c>
      <c r="B22" s="1166">
        <v>62.0</v>
      </c>
      <c r="C22" s="1166">
        <v>34.0</v>
      </c>
      <c r="D22" s="1166">
        <v>4.0</v>
      </c>
      <c r="E22" s="1166">
        <v>1.0</v>
      </c>
      <c r="F22" s="1166">
        <v>14.0</v>
      </c>
      <c r="G22" s="1166">
        <v>2.0</v>
      </c>
      <c r="H22" s="1166">
        <v>30.0</v>
      </c>
      <c r="I22" s="1166">
        <v>5.0</v>
      </c>
      <c r="J22" s="56">
        <f t="shared" si="1"/>
        <v>38</v>
      </c>
    </row>
    <row r="23">
      <c r="A23" s="486" t="s">
        <v>4174</v>
      </c>
      <c r="B23" s="1166">
        <v>681.0</v>
      </c>
      <c r="C23" s="1166">
        <v>323.0</v>
      </c>
      <c r="D23" s="1166">
        <v>67.0</v>
      </c>
      <c r="E23" s="1166">
        <v>7.0</v>
      </c>
      <c r="F23" s="1166">
        <v>193.0</v>
      </c>
      <c r="G23" s="1166">
        <v>70.0</v>
      </c>
      <c r="H23" s="1166">
        <v>389.0</v>
      </c>
      <c r="I23" s="1166">
        <v>15.0</v>
      </c>
      <c r="J23" s="56">
        <f t="shared" si="1"/>
        <v>390</v>
      </c>
    </row>
    <row r="24">
      <c r="A24" s="486" t="s">
        <v>1639</v>
      </c>
      <c r="B24" s="1166">
        <v>61.0</v>
      </c>
      <c r="C24" s="1166">
        <v>27.0</v>
      </c>
      <c r="D24" s="1166">
        <v>6.0</v>
      </c>
      <c r="E24" s="1166">
        <v>2.0</v>
      </c>
      <c r="F24" s="1166">
        <v>8.0</v>
      </c>
      <c r="G24" s="1166">
        <v>15.0</v>
      </c>
      <c r="H24" s="1166">
        <v>45.0</v>
      </c>
      <c r="I24" s="1166">
        <v>4.0</v>
      </c>
      <c r="J24" s="56">
        <f t="shared" si="1"/>
        <v>33</v>
      </c>
    </row>
    <row r="25">
      <c r="A25" s="486" t="s">
        <v>634</v>
      </c>
      <c r="B25" s="1166">
        <v>36.0</v>
      </c>
      <c r="C25" s="1166">
        <v>26.0</v>
      </c>
      <c r="D25" s="1166">
        <v>5.0</v>
      </c>
      <c r="E25" s="1166">
        <v>1.0</v>
      </c>
      <c r="F25" s="1166">
        <v>5.0</v>
      </c>
      <c r="G25" s="1166">
        <v>3.0</v>
      </c>
      <c r="H25" s="1166">
        <v>28.0</v>
      </c>
      <c r="I25" s="116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6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6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4184</v>
      </c>
      <c r="B1" s="292"/>
      <c r="C1" s="292"/>
      <c r="D1" s="292"/>
      <c r="E1" s="291" t="s">
        <v>2117</v>
      </c>
      <c r="F1" s="291" t="s">
        <v>4185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321" t="s">
        <v>2093</v>
      </c>
      <c r="B2" s="1321" t="s">
        <v>4186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4185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321" t="s">
        <v>2093</v>
      </c>
      <c r="B112" s="1321" t="s">
        <v>4187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4185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321" t="s">
        <v>2093</v>
      </c>
      <c r="B229" s="1321" t="s">
        <v>4186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2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82" t="s">
        <v>2232</v>
      </c>
      <c r="B1" s="1323"/>
      <c r="C1" s="1323"/>
      <c r="D1" s="1323"/>
      <c r="E1" s="1324" t="s">
        <v>2117</v>
      </c>
      <c r="F1" s="1324" t="s">
        <v>4188</v>
      </c>
      <c r="G1" s="375"/>
      <c r="H1" s="375"/>
      <c r="I1" s="606" t="s">
        <v>2119</v>
      </c>
      <c r="J1" s="607">
        <v>45448.0</v>
      </c>
      <c r="K1" s="606" t="s">
        <v>2120</v>
      </c>
      <c r="L1" s="1189">
        <v>45169.0</v>
      </c>
      <c r="M1" s="379"/>
    </row>
    <row r="2">
      <c r="A2" s="1325"/>
      <c r="B2" s="1325"/>
      <c r="C2" s="1325"/>
      <c r="D2" s="1325"/>
      <c r="E2" s="1325"/>
      <c r="F2" s="1325"/>
      <c r="G2" s="1325"/>
      <c r="H2" s="1325"/>
      <c r="I2" s="1325"/>
      <c r="J2" s="1325"/>
      <c r="K2" s="1325"/>
      <c r="L2" s="1325"/>
      <c r="M2" s="254"/>
      <c r="N2" s="294"/>
      <c r="O2" s="294"/>
      <c r="P2" s="294"/>
      <c r="Q2" s="294"/>
      <c r="R2" s="294"/>
      <c r="S2" s="294"/>
    </row>
    <row r="3">
      <c r="A3" s="1326"/>
      <c r="B3" s="1327" t="s">
        <v>2217</v>
      </c>
      <c r="C3" s="1327" t="s">
        <v>2246</v>
      </c>
      <c r="D3" s="1327" t="s">
        <v>2317</v>
      </c>
      <c r="E3" s="1327" t="s">
        <v>2318</v>
      </c>
      <c r="F3" s="1327" t="s">
        <v>2319</v>
      </c>
      <c r="G3" s="1326"/>
      <c r="H3" s="1326"/>
      <c r="I3" s="1326"/>
      <c r="J3" s="1326"/>
      <c r="K3" s="1326"/>
      <c r="L3" s="1326"/>
      <c r="M3" s="1328"/>
      <c r="N3" s="294"/>
      <c r="O3" s="294"/>
      <c r="P3" s="294"/>
      <c r="Q3" s="294"/>
      <c r="R3" s="294"/>
      <c r="S3" s="294"/>
    </row>
    <row r="4">
      <c r="A4" s="1326" t="s">
        <v>688</v>
      </c>
      <c r="B4" s="1329">
        <f t="shared" ref="B4:B19" si="1">sumif($H$4:$H$1494,A4,$M$4:$M$1494)</f>
        <v>51</v>
      </c>
      <c r="C4" s="1326">
        <f t="shared" ref="C4:C257" si="2">sumifs($M$4:$M$1494,$H$4:$H$1494,A4,$K$4:$K$1494,"CPA Non-Relative Foster Home")+sumifs($M$4:$M$1494,$H$4:$H$1494,A4,$K$4:$K$1494,"DFPS Non-Relative Foster Home")</f>
        <v>21</v>
      </c>
      <c r="D4" s="132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6"/>
      <c r="F4" s="1326"/>
      <c r="G4" s="1326">
        <v>2023.0</v>
      </c>
      <c r="H4" s="1326" t="s">
        <v>688</v>
      </c>
      <c r="I4" s="1326" t="s">
        <v>4189</v>
      </c>
      <c r="J4" s="1326" t="s">
        <v>2246</v>
      </c>
      <c r="K4" s="1326" t="s">
        <v>4190</v>
      </c>
      <c r="L4" s="1330" t="s">
        <v>2536</v>
      </c>
      <c r="M4" s="1331">
        <v>20.0</v>
      </c>
      <c r="N4" s="1332"/>
      <c r="O4" s="294"/>
      <c r="P4" s="294"/>
      <c r="Q4" s="294"/>
      <c r="R4" s="294"/>
      <c r="S4" s="294"/>
    </row>
    <row r="5">
      <c r="A5" s="1333" t="s">
        <v>1670</v>
      </c>
      <c r="B5" s="1329">
        <f t="shared" si="1"/>
        <v>9</v>
      </c>
      <c r="C5" s="1326">
        <f t="shared" si="2"/>
        <v>1</v>
      </c>
      <c r="D5" s="1326">
        <f t="shared" si="3"/>
        <v>5</v>
      </c>
      <c r="E5" s="1333"/>
      <c r="F5" s="1333"/>
      <c r="G5" s="1333">
        <v>2023.0</v>
      </c>
      <c r="H5" s="1333" t="s">
        <v>688</v>
      </c>
      <c r="I5" s="1326" t="s">
        <v>4189</v>
      </c>
      <c r="J5" s="1326" t="s">
        <v>2246</v>
      </c>
      <c r="K5" s="1326" t="s">
        <v>4191</v>
      </c>
      <c r="L5" s="1330" t="s">
        <v>2321</v>
      </c>
      <c r="M5" s="1331">
        <v>3.0</v>
      </c>
      <c r="N5" s="1332"/>
      <c r="O5" s="294"/>
      <c r="P5" s="294"/>
      <c r="Q5" s="294"/>
      <c r="R5" s="294"/>
      <c r="S5" s="294"/>
    </row>
    <row r="6">
      <c r="A6" s="1329" t="s">
        <v>1671</v>
      </c>
      <c r="B6" s="1329">
        <f t="shared" si="1"/>
        <v>158</v>
      </c>
      <c r="C6" s="1326">
        <f t="shared" si="2"/>
        <v>58</v>
      </c>
      <c r="D6" s="1326">
        <f t="shared" si="3"/>
        <v>73</v>
      </c>
      <c r="E6" s="1329"/>
      <c r="F6" s="1329"/>
      <c r="G6" s="1329">
        <v>2023.0</v>
      </c>
      <c r="H6" s="1329" t="s">
        <v>688</v>
      </c>
      <c r="I6" s="1326" t="s">
        <v>4189</v>
      </c>
      <c r="J6" s="1326" t="s">
        <v>2246</v>
      </c>
      <c r="K6" s="1326" t="s">
        <v>4192</v>
      </c>
      <c r="L6" s="1330" t="s">
        <v>2536</v>
      </c>
      <c r="M6" s="1331">
        <v>1.0</v>
      </c>
      <c r="N6" s="1332"/>
      <c r="O6" s="294"/>
      <c r="P6" s="294"/>
      <c r="Q6" s="294"/>
      <c r="R6" s="294"/>
      <c r="S6" s="294"/>
    </row>
    <row r="7">
      <c r="A7" s="1329" t="s">
        <v>1672</v>
      </c>
      <c r="B7" s="1329">
        <f t="shared" si="1"/>
        <v>21</v>
      </c>
      <c r="C7" s="1326">
        <f t="shared" si="2"/>
        <v>13</v>
      </c>
      <c r="D7" s="1326">
        <f t="shared" si="3"/>
        <v>5</v>
      </c>
      <c r="E7" s="1329"/>
      <c r="F7" s="1329"/>
      <c r="G7" s="1329">
        <v>2023.0</v>
      </c>
      <c r="H7" s="1329" t="s">
        <v>688</v>
      </c>
      <c r="I7" s="1326" t="s">
        <v>4189</v>
      </c>
      <c r="J7" s="1326" t="s">
        <v>2246</v>
      </c>
      <c r="K7" s="1326" t="s">
        <v>4193</v>
      </c>
      <c r="L7" s="1330" t="s">
        <v>2321</v>
      </c>
      <c r="M7" s="1331">
        <v>4.0</v>
      </c>
      <c r="N7" s="1332"/>
      <c r="O7" s="1334"/>
      <c r="P7" s="1334"/>
      <c r="Q7" s="1334"/>
      <c r="R7" s="1334"/>
      <c r="S7" s="1334"/>
    </row>
    <row r="8">
      <c r="A8" s="1329" t="s">
        <v>1673</v>
      </c>
      <c r="B8" s="1329">
        <f t="shared" si="1"/>
        <v>7</v>
      </c>
      <c r="C8" s="1326">
        <f t="shared" si="2"/>
        <v>4</v>
      </c>
      <c r="D8" s="1326">
        <f t="shared" si="3"/>
        <v>2</v>
      </c>
      <c r="E8" s="1329"/>
      <c r="F8" s="1329"/>
      <c r="G8" s="1329">
        <v>2023.0</v>
      </c>
      <c r="H8" s="1329" t="s">
        <v>688</v>
      </c>
      <c r="I8" s="1333" t="s">
        <v>4189</v>
      </c>
      <c r="J8" s="1333" t="s">
        <v>2246</v>
      </c>
      <c r="K8" s="1333" t="s">
        <v>4194</v>
      </c>
      <c r="L8" s="1335" t="s">
        <v>2536</v>
      </c>
      <c r="M8" s="1336">
        <v>4.0</v>
      </c>
      <c r="N8" s="1332"/>
      <c r="O8" s="1337"/>
      <c r="P8" s="1337"/>
      <c r="Q8" s="1337"/>
      <c r="R8" s="1337"/>
      <c r="S8" s="1337"/>
    </row>
    <row r="9">
      <c r="A9" s="1329" t="s">
        <v>1535</v>
      </c>
      <c r="B9" s="1329">
        <f t="shared" si="1"/>
        <v>3</v>
      </c>
      <c r="C9" s="1326">
        <f t="shared" si="2"/>
        <v>1</v>
      </c>
      <c r="D9" s="1326">
        <f t="shared" si="3"/>
        <v>2</v>
      </c>
      <c r="E9" s="1329"/>
      <c r="F9" s="1329"/>
      <c r="G9" s="1329">
        <v>2023.0</v>
      </c>
      <c r="H9" s="1329" t="s">
        <v>688</v>
      </c>
      <c r="I9" s="1326" t="s">
        <v>4189</v>
      </c>
      <c r="J9" s="1326" t="s">
        <v>4195</v>
      </c>
      <c r="K9" s="1326" t="s">
        <v>2243</v>
      </c>
      <c r="L9" s="1330" t="s">
        <v>2321</v>
      </c>
      <c r="M9" s="1331">
        <v>17.0</v>
      </c>
      <c r="N9" s="1332"/>
      <c r="O9" s="1338"/>
      <c r="P9" s="1338"/>
      <c r="Q9" s="1338"/>
      <c r="R9" s="1338"/>
      <c r="S9" s="1338"/>
    </row>
    <row r="10">
      <c r="A10" s="1329" t="s">
        <v>1674</v>
      </c>
      <c r="B10" s="1329">
        <f t="shared" si="1"/>
        <v>84</v>
      </c>
      <c r="C10" s="1326">
        <f t="shared" si="2"/>
        <v>20</v>
      </c>
      <c r="D10" s="1326">
        <f t="shared" si="3"/>
        <v>31</v>
      </c>
      <c r="E10" s="1329"/>
      <c r="F10" s="1329"/>
      <c r="G10" s="1329">
        <v>2023.0</v>
      </c>
      <c r="H10" s="1329" t="s">
        <v>688</v>
      </c>
      <c r="I10" s="1326" t="s">
        <v>4189</v>
      </c>
      <c r="J10" s="1326" t="s">
        <v>4195</v>
      </c>
      <c r="K10" s="1326" t="s">
        <v>4195</v>
      </c>
      <c r="L10" s="1330" t="s">
        <v>2536</v>
      </c>
      <c r="M10" s="1331">
        <v>2.0</v>
      </c>
      <c r="N10" s="1332"/>
      <c r="O10" s="1338"/>
      <c r="P10" s="1338"/>
      <c r="Q10" s="1338"/>
      <c r="R10" s="1338"/>
      <c r="S10" s="1338"/>
    </row>
    <row r="11">
      <c r="A11" s="1329" t="s">
        <v>1675</v>
      </c>
      <c r="B11" s="1329">
        <f t="shared" si="1"/>
        <v>5</v>
      </c>
      <c r="C11" s="1326">
        <f t="shared" si="2"/>
        <v>3</v>
      </c>
      <c r="D11" s="1326">
        <f t="shared" si="3"/>
        <v>0</v>
      </c>
      <c r="E11" s="1329"/>
      <c r="F11" s="1329"/>
      <c r="G11" s="1329">
        <v>2023.0</v>
      </c>
      <c r="H11" s="1329" t="s">
        <v>1670</v>
      </c>
      <c r="I11" s="1326" t="s">
        <v>4196</v>
      </c>
      <c r="J11" s="1326" t="s">
        <v>2246</v>
      </c>
      <c r="K11" s="1326" t="s">
        <v>4197</v>
      </c>
      <c r="L11" s="1330" t="s">
        <v>2536</v>
      </c>
      <c r="M11" s="1331">
        <v>2.0</v>
      </c>
      <c r="N11" s="1166"/>
      <c r="O11" s="1338"/>
      <c r="P11" s="1338"/>
      <c r="Q11" s="1338"/>
      <c r="R11" s="1338"/>
      <c r="S11" s="1338"/>
    </row>
    <row r="12">
      <c r="A12" s="1329" t="s">
        <v>1676</v>
      </c>
      <c r="B12" s="1329">
        <f t="shared" si="1"/>
        <v>15</v>
      </c>
      <c r="C12" s="1326">
        <f t="shared" si="2"/>
        <v>8</v>
      </c>
      <c r="D12" s="1326">
        <f t="shared" si="3"/>
        <v>1</v>
      </c>
      <c r="E12" s="1329"/>
      <c r="F12" s="1329"/>
      <c r="G12" s="1329">
        <v>2023.0</v>
      </c>
      <c r="H12" s="1329" t="s">
        <v>1670</v>
      </c>
      <c r="I12" s="1326" t="s">
        <v>4196</v>
      </c>
      <c r="J12" s="1326" t="s">
        <v>2246</v>
      </c>
      <c r="K12" s="1326" t="s">
        <v>4190</v>
      </c>
      <c r="L12" s="1330" t="s">
        <v>2536</v>
      </c>
      <c r="M12" s="1331">
        <v>1.0</v>
      </c>
      <c r="N12" s="1166"/>
      <c r="O12" s="1338"/>
      <c r="P12" s="1338"/>
      <c r="Q12" s="1338"/>
      <c r="R12" s="1338"/>
      <c r="S12" s="1338"/>
    </row>
    <row r="13">
      <c r="A13" s="1329" t="s">
        <v>1677</v>
      </c>
      <c r="B13" s="1329">
        <f t="shared" si="1"/>
        <v>20</v>
      </c>
      <c r="C13" s="1326">
        <f t="shared" si="2"/>
        <v>4</v>
      </c>
      <c r="D13" s="1326">
        <f t="shared" si="3"/>
        <v>6</v>
      </c>
      <c r="E13" s="1329"/>
      <c r="F13" s="1329"/>
      <c r="G13" s="1329">
        <v>2023.0</v>
      </c>
      <c r="H13" s="1329" t="s">
        <v>1670</v>
      </c>
      <c r="I13" s="1326" t="s">
        <v>4196</v>
      </c>
      <c r="J13" s="1326" t="s">
        <v>2246</v>
      </c>
      <c r="K13" s="1326" t="s">
        <v>4194</v>
      </c>
      <c r="L13" s="1330" t="s">
        <v>2536</v>
      </c>
      <c r="M13" s="1331">
        <v>1.0</v>
      </c>
      <c r="N13" s="1166"/>
      <c r="O13" s="1338"/>
      <c r="P13" s="1338"/>
      <c r="Q13" s="1338"/>
      <c r="R13" s="1338"/>
      <c r="S13" s="1338"/>
    </row>
    <row r="14">
      <c r="A14" s="1329" t="s">
        <v>1678</v>
      </c>
      <c r="B14" s="1329">
        <f t="shared" si="1"/>
        <v>66</v>
      </c>
      <c r="C14" s="1326">
        <f t="shared" si="2"/>
        <v>16</v>
      </c>
      <c r="D14" s="1326">
        <f t="shared" si="3"/>
        <v>40</v>
      </c>
      <c r="E14" s="1329"/>
      <c r="F14" s="1329"/>
      <c r="G14" s="1329">
        <v>2023.0</v>
      </c>
      <c r="H14" s="1329" t="s">
        <v>1670</v>
      </c>
      <c r="I14" s="1326" t="s">
        <v>4196</v>
      </c>
      <c r="J14" s="1326" t="s">
        <v>4195</v>
      </c>
      <c r="K14" s="1326" t="s">
        <v>2243</v>
      </c>
      <c r="L14" s="1330" t="s">
        <v>2321</v>
      </c>
      <c r="M14" s="1331">
        <v>5.0</v>
      </c>
      <c r="N14" s="1338"/>
      <c r="O14" s="1338"/>
      <c r="P14" s="1338"/>
      <c r="Q14" s="1338"/>
      <c r="R14" s="1338"/>
      <c r="S14" s="1338"/>
    </row>
    <row r="15">
      <c r="A15" s="1329" t="s">
        <v>1679</v>
      </c>
      <c r="B15" s="1329">
        <f t="shared" si="1"/>
        <v>5</v>
      </c>
      <c r="C15" s="1326">
        <f t="shared" si="2"/>
        <v>2</v>
      </c>
      <c r="D15" s="1326">
        <f t="shared" si="3"/>
        <v>3</v>
      </c>
      <c r="E15" s="1329"/>
      <c r="F15" s="1329"/>
      <c r="G15" s="1329">
        <v>2023.0</v>
      </c>
      <c r="H15" s="1329" t="s">
        <v>1671</v>
      </c>
      <c r="I15" s="1326" t="s">
        <v>4198</v>
      </c>
      <c r="J15" s="1326" t="s">
        <v>2246</v>
      </c>
      <c r="K15" s="1326" t="s">
        <v>4197</v>
      </c>
      <c r="L15" s="1330" t="s">
        <v>2536</v>
      </c>
      <c r="M15" s="1331">
        <v>3.0</v>
      </c>
      <c r="N15" s="1338"/>
      <c r="O15" s="1338"/>
      <c r="P15" s="1338"/>
      <c r="Q15" s="1338"/>
      <c r="R15" s="1338"/>
      <c r="S15" s="1338"/>
    </row>
    <row r="16">
      <c r="A16" s="1329" t="s">
        <v>1680</v>
      </c>
      <c r="B16" s="1329">
        <f t="shared" si="1"/>
        <v>59</v>
      </c>
      <c r="C16" s="1326">
        <f t="shared" si="2"/>
        <v>16</v>
      </c>
      <c r="D16" s="1326">
        <f t="shared" si="3"/>
        <v>30</v>
      </c>
      <c r="E16" s="1329"/>
      <c r="F16" s="1329"/>
      <c r="G16" s="1329">
        <v>2023.0</v>
      </c>
      <c r="H16" s="1329" t="s">
        <v>1671</v>
      </c>
      <c r="I16" s="1326" t="s">
        <v>4198</v>
      </c>
      <c r="J16" s="1326" t="s">
        <v>2246</v>
      </c>
      <c r="K16" s="1326" t="s">
        <v>4190</v>
      </c>
      <c r="L16" s="1330" t="s">
        <v>2536</v>
      </c>
      <c r="M16" s="1331">
        <v>50.0</v>
      </c>
      <c r="N16" s="1338"/>
      <c r="O16" s="1338"/>
      <c r="P16" s="1338"/>
      <c r="Q16" s="1338"/>
      <c r="R16" s="1338"/>
      <c r="S16" s="1338"/>
    </row>
    <row r="17">
      <c r="A17" s="1329" t="s">
        <v>760</v>
      </c>
      <c r="B17" s="1329">
        <f t="shared" si="1"/>
        <v>565</v>
      </c>
      <c r="C17" s="1326">
        <f t="shared" si="2"/>
        <v>167</v>
      </c>
      <c r="D17" s="1326">
        <f t="shared" si="3"/>
        <v>291</v>
      </c>
      <c r="E17" s="1329"/>
      <c r="F17" s="1329"/>
      <c r="G17" s="1329">
        <v>2023.0</v>
      </c>
      <c r="H17" s="1329" t="s">
        <v>1671</v>
      </c>
      <c r="I17" s="1326" t="s">
        <v>4198</v>
      </c>
      <c r="J17" s="1326" t="s">
        <v>2246</v>
      </c>
      <c r="K17" s="1326" t="s">
        <v>4191</v>
      </c>
      <c r="L17" s="1330" t="s">
        <v>2321</v>
      </c>
      <c r="M17" s="1331">
        <v>9.0</v>
      </c>
      <c r="N17" s="1338"/>
      <c r="O17" s="1338"/>
      <c r="P17" s="1338"/>
      <c r="Q17" s="1338"/>
      <c r="R17" s="1338"/>
      <c r="S17" s="1338"/>
    </row>
    <row r="18">
      <c r="A18" s="1329" t="s">
        <v>1681</v>
      </c>
      <c r="B18" s="1329">
        <f t="shared" si="1"/>
        <v>2087</v>
      </c>
      <c r="C18" s="1326">
        <f t="shared" si="2"/>
        <v>744</v>
      </c>
      <c r="D18" s="1326">
        <f t="shared" si="3"/>
        <v>810</v>
      </c>
      <c r="E18" s="1329"/>
      <c r="F18" s="1329"/>
      <c r="G18" s="1329">
        <v>2023.0</v>
      </c>
      <c r="H18" s="1329" t="s">
        <v>1671</v>
      </c>
      <c r="I18" s="1326" t="s">
        <v>4198</v>
      </c>
      <c r="J18" s="1326" t="s">
        <v>2246</v>
      </c>
      <c r="K18" s="1326" t="s">
        <v>4192</v>
      </c>
      <c r="L18" s="1330" t="s">
        <v>2536</v>
      </c>
      <c r="M18" s="1331">
        <v>8.0</v>
      </c>
      <c r="N18" s="1338"/>
      <c r="O18" s="1338"/>
      <c r="P18" s="1338"/>
      <c r="Q18" s="1338"/>
      <c r="R18" s="1338"/>
      <c r="S18" s="1338"/>
    </row>
    <row r="19">
      <c r="A19" s="1329" t="s">
        <v>1682</v>
      </c>
      <c r="B19" s="1329">
        <f t="shared" si="1"/>
        <v>7</v>
      </c>
      <c r="C19" s="1326">
        <f t="shared" si="2"/>
        <v>1</v>
      </c>
      <c r="D19" s="1326">
        <f t="shared" si="3"/>
        <v>3</v>
      </c>
      <c r="E19" s="1329"/>
      <c r="F19" s="1329"/>
      <c r="G19" s="1329">
        <v>2023.0</v>
      </c>
      <c r="H19" s="1329" t="s">
        <v>1671</v>
      </c>
      <c r="I19" s="1326" t="s">
        <v>4198</v>
      </c>
      <c r="J19" s="1326" t="s">
        <v>2246</v>
      </c>
      <c r="K19" s="1326" t="s">
        <v>4193</v>
      </c>
      <c r="L19" s="1330" t="s">
        <v>2321</v>
      </c>
      <c r="M19" s="1331">
        <v>2.0</v>
      </c>
      <c r="N19" s="1338"/>
      <c r="O19" s="1338"/>
      <c r="P19" s="1338"/>
      <c r="Q19" s="1338"/>
      <c r="R19" s="1338"/>
      <c r="S19" s="1338"/>
    </row>
    <row r="20">
      <c r="A20" s="1329" t="s">
        <v>1683</v>
      </c>
      <c r="B20" s="1329" t="s">
        <v>29</v>
      </c>
      <c r="C20" s="1326">
        <f t="shared" si="2"/>
        <v>0</v>
      </c>
      <c r="D20" s="1326">
        <f t="shared" si="3"/>
        <v>0</v>
      </c>
      <c r="E20" s="1329"/>
      <c r="F20" s="1329"/>
      <c r="G20" s="1329">
        <v>2023.0</v>
      </c>
      <c r="H20" s="1329" t="s">
        <v>1671</v>
      </c>
      <c r="I20" s="1326" t="s">
        <v>4198</v>
      </c>
      <c r="J20" s="1326" t="s">
        <v>2246</v>
      </c>
      <c r="K20" s="1326" t="s">
        <v>4199</v>
      </c>
      <c r="L20" s="1330" t="s">
        <v>2536</v>
      </c>
      <c r="M20" s="1331">
        <v>6.0</v>
      </c>
      <c r="N20" s="1338"/>
      <c r="O20" s="1338"/>
      <c r="P20" s="1338"/>
      <c r="Q20" s="1338"/>
      <c r="R20" s="1338"/>
      <c r="S20" s="1338"/>
    </row>
    <row r="21">
      <c r="A21" s="1329" t="s">
        <v>1684</v>
      </c>
      <c r="B21" s="1329">
        <f t="shared" ref="B21:B71" si="4">sumif($H$4:$H$1494,A21,$M$4:$M$1494)</f>
        <v>27</v>
      </c>
      <c r="C21" s="1326">
        <f t="shared" si="2"/>
        <v>3</v>
      </c>
      <c r="D21" s="1326">
        <f t="shared" si="3"/>
        <v>20</v>
      </c>
      <c r="E21" s="1329"/>
      <c r="F21" s="1329"/>
      <c r="G21" s="1329">
        <v>2023.0</v>
      </c>
      <c r="H21" s="1329" t="s">
        <v>1671</v>
      </c>
      <c r="I21" s="1326" t="s">
        <v>4198</v>
      </c>
      <c r="J21" s="1326" t="s">
        <v>2246</v>
      </c>
      <c r="K21" s="1326" t="s">
        <v>4200</v>
      </c>
      <c r="L21" s="1330" t="s">
        <v>2536</v>
      </c>
      <c r="M21" s="1331">
        <v>4.0</v>
      </c>
      <c r="N21" s="1338"/>
      <c r="O21" s="1338"/>
      <c r="P21" s="1338"/>
      <c r="Q21" s="1338"/>
      <c r="R21" s="1338"/>
      <c r="S21" s="1338"/>
    </row>
    <row r="22">
      <c r="A22" s="1339" t="s">
        <v>1685</v>
      </c>
      <c r="B22" s="1329">
        <f t="shared" si="4"/>
        <v>45</v>
      </c>
      <c r="C22" s="1326">
        <f t="shared" si="2"/>
        <v>23</v>
      </c>
      <c r="D22" s="1326">
        <f t="shared" si="3"/>
        <v>8</v>
      </c>
      <c r="E22" s="1329"/>
      <c r="F22" s="1329"/>
      <c r="G22" s="1329">
        <v>2023.0</v>
      </c>
      <c r="H22" s="1329" t="s">
        <v>1671</v>
      </c>
      <c r="I22" s="1326" t="s">
        <v>4198</v>
      </c>
      <c r="J22" s="1326" t="s">
        <v>2246</v>
      </c>
      <c r="K22" s="1326" t="s">
        <v>4195</v>
      </c>
      <c r="L22" s="1330" t="s">
        <v>2536</v>
      </c>
      <c r="M22" s="1331">
        <v>3.0</v>
      </c>
      <c r="N22" s="1338"/>
      <c r="O22" s="1338"/>
      <c r="P22" s="1338"/>
      <c r="Q22" s="1338"/>
      <c r="R22" s="1338"/>
      <c r="S22" s="1338"/>
    </row>
    <row r="23">
      <c r="A23" s="1329" t="s">
        <v>1686</v>
      </c>
      <c r="B23" s="1329">
        <f t="shared" si="4"/>
        <v>114</v>
      </c>
      <c r="C23" s="1326">
        <f t="shared" si="2"/>
        <v>46</v>
      </c>
      <c r="D23" s="1326">
        <f t="shared" si="3"/>
        <v>38</v>
      </c>
      <c r="E23" s="1329"/>
      <c r="F23" s="1329"/>
      <c r="G23" s="1329">
        <v>2023.0</v>
      </c>
      <c r="H23" s="1329" t="s">
        <v>1671</v>
      </c>
      <c r="I23" s="1326" t="s">
        <v>4198</v>
      </c>
      <c r="J23" s="1326" t="s">
        <v>2246</v>
      </c>
      <c r="K23" s="1326" t="s">
        <v>4194</v>
      </c>
      <c r="L23" s="1330" t="s">
        <v>2536</v>
      </c>
      <c r="M23" s="1331">
        <v>6.0</v>
      </c>
      <c r="N23" s="1338"/>
      <c r="O23" s="1338"/>
      <c r="P23" s="1338"/>
      <c r="Q23" s="1338"/>
      <c r="R23" s="1338"/>
      <c r="S23" s="1338"/>
    </row>
    <row r="24">
      <c r="A24" s="1329" t="s">
        <v>1687</v>
      </c>
      <c r="B24" s="1329">
        <f t="shared" si="4"/>
        <v>145</v>
      </c>
      <c r="C24" s="1326">
        <f t="shared" si="2"/>
        <v>44</v>
      </c>
      <c r="D24" s="1326">
        <f t="shared" si="3"/>
        <v>89</v>
      </c>
      <c r="E24" s="1329"/>
      <c r="F24" s="1329"/>
      <c r="G24" s="1329">
        <v>2023.0</v>
      </c>
      <c r="H24" s="1329" t="s">
        <v>1671</v>
      </c>
      <c r="I24" s="1326" t="s">
        <v>4198</v>
      </c>
      <c r="J24" s="1326" t="s">
        <v>4195</v>
      </c>
      <c r="K24" s="1326" t="s">
        <v>4201</v>
      </c>
      <c r="L24" s="1330" t="s">
        <v>2536</v>
      </c>
      <c r="M24" s="1331">
        <v>1.0</v>
      </c>
      <c r="N24" s="1338"/>
      <c r="O24" s="1338"/>
      <c r="P24" s="1338"/>
      <c r="Q24" s="1338"/>
      <c r="R24" s="1338"/>
      <c r="S24" s="1338"/>
    </row>
    <row r="25">
      <c r="A25" s="1329" t="s">
        <v>1688</v>
      </c>
      <c r="B25" s="1329">
        <f t="shared" si="4"/>
        <v>3</v>
      </c>
      <c r="C25" s="1326">
        <f t="shared" si="2"/>
        <v>2</v>
      </c>
      <c r="D25" s="1326">
        <f t="shared" si="3"/>
        <v>0</v>
      </c>
      <c r="E25" s="1329"/>
      <c r="F25" s="1329"/>
      <c r="G25" s="1329">
        <v>2023.0</v>
      </c>
      <c r="H25" s="1329" t="s">
        <v>1671</v>
      </c>
      <c r="I25" s="1326" t="s">
        <v>4198</v>
      </c>
      <c r="J25" s="1326" t="s">
        <v>4195</v>
      </c>
      <c r="K25" s="1326" t="s">
        <v>2243</v>
      </c>
      <c r="L25" s="1330" t="s">
        <v>2321</v>
      </c>
      <c r="M25" s="1331">
        <v>62.0</v>
      </c>
      <c r="N25" s="1338"/>
      <c r="O25" s="1338"/>
      <c r="P25" s="1338"/>
      <c r="Q25" s="1338"/>
      <c r="R25" s="1338"/>
      <c r="S25" s="1338"/>
    </row>
    <row r="26">
      <c r="A26" s="1329" t="s">
        <v>1689</v>
      </c>
      <c r="B26" s="1329">
        <f t="shared" si="4"/>
        <v>3</v>
      </c>
      <c r="C26" s="1326">
        <f t="shared" si="2"/>
        <v>1</v>
      </c>
      <c r="D26" s="1326">
        <f t="shared" si="3"/>
        <v>2</v>
      </c>
      <c r="E26" s="1329"/>
      <c r="F26" s="1329"/>
      <c r="G26" s="1329">
        <v>2023.0</v>
      </c>
      <c r="H26" s="1329" t="s">
        <v>1671</v>
      </c>
      <c r="I26" s="1326" t="s">
        <v>4198</v>
      </c>
      <c r="J26" s="1326" t="s">
        <v>4195</v>
      </c>
      <c r="K26" s="1326" t="s">
        <v>4195</v>
      </c>
      <c r="L26" s="1330" t="s">
        <v>2536</v>
      </c>
      <c r="M26" s="1331">
        <v>4.0</v>
      </c>
      <c r="N26" s="1338"/>
      <c r="O26" s="1338"/>
      <c r="P26" s="1338"/>
      <c r="Q26" s="1338"/>
      <c r="R26" s="1338"/>
      <c r="S26" s="1338"/>
    </row>
    <row r="27">
      <c r="A27" s="1329" t="s">
        <v>403</v>
      </c>
      <c r="B27" s="1329">
        <f t="shared" si="4"/>
        <v>9</v>
      </c>
      <c r="C27" s="1326">
        <f t="shared" si="2"/>
        <v>5</v>
      </c>
      <c r="D27" s="1326">
        <f t="shared" si="3"/>
        <v>2</v>
      </c>
      <c r="E27" s="1329"/>
      <c r="F27" s="1329"/>
      <c r="G27" s="1329">
        <v>2023.0</v>
      </c>
      <c r="H27" s="1329" t="s">
        <v>1672</v>
      </c>
      <c r="I27" s="1326" t="s">
        <v>4202</v>
      </c>
      <c r="J27" s="1326" t="s">
        <v>2246</v>
      </c>
      <c r="K27" s="1326" t="s">
        <v>4190</v>
      </c>
      <c r="L27" s="1330" t="s">
        <v>2536</v>
      </c>
      <c r="M27" s="1331">
        <v>12.0</v>
      </c>
      <c r="N27" s="1338"/>
      <c r="O27" s="1338"/>
      <c r="P27" s="1338"/>
      <c r="Q27" s="1338"/>
      <c r="R27" s="1338"/>
      <c r="S27" s="1338"/>
    </row>
    <row r="28">
      <c r="A28" s="1329" t="s">
        <v>545</v>
      </c>
      <c r="B28" s="1329">
        <f t="shared" si="4"/>
        <v>62</v>
      </c>
      <c r="C28" s="1326">
        <f t="shared" si="2"/>
        <v>22</v>
      </c>
      <c r="D28" s="1326">
        <f t="shared" si="3"/>
        <v>28</v>
      </c>
      <c r="E28" s="1329"/>
      <c r="F28" s="1329"/>
      <c r="G28" s="1329">
        <v>2023.0</v>
      </c>
      <c r="H28" s="1329" t="s">
        <v>1672</v>
      </c>
      <c r="I28" s="1326" t="s">
        <v>4202</v>
      </c>
      <c r="J28" s="1326" t="s">
        <v>2246</v>
      </c>
      <c r="K28" s="1326" t="s">
        <v>4192</v>
      </c>
      <c r="L28" s="1330" t="s">
        <v>2536</v>
      </c>
      <c r="M28" s="1331">
        <v>1.0</v>
      </c>
      <c r="N28" s="1338"/>
      <c r="O28" s="1338"/>
      <c r="P28" s="1338"/>
      <c r="Q28" s="1338"/>
      <c r="R28" s="1338"/>
      <c r="S28" s="1338"/>
    </row>
    <row r="29">
      <c r="A29" s="1329" t="s">
        <v>1690</v>
      </c>
      <c r="B29" s="1329">
        <f t="shared" si="4"/>
        <v>11</v>
      </c>
      <c r="C29" s="1326">
        <f t="shared" si="2"/>
        <v>6</v>
      </c>
      <c r="D29" s="1326">
        <f t="shared" si="3"/>
        <v>4</v>
      </c>
      <c r="E29" s="1329"/>
      <c r="F29" s="1329"/>
      <c r="G29" s="1329">
        <v>2023.0</v>
      </c>
      <c r="H29" s="1329" t="s">
        <v>1672</v>
      </c>
      <c r="I29" s="1326" t="s">
        <v>4202</v>
      </c>
      <c r="J29" s="1326" t="s">
        <v>2246</v>
      </c>
      <c r="K29" s="1326" t="s">
        <v>4194</v>
      </c>
      <c r="L29" s="1330" t="s">
        <v>2536</v>
      </c>
      <c r="M29" s="1331">
        <v>2.0</v>
      </c>
      <c r="N29" s="1338"/>
      <c r="O29" s="1338"/>
      <c r="P29" s="1338"/>
      <c r="Q29" s="1338"/>
      <c r="R29" s="1338"/>
      <c r="S29" s="1338"/>
    </row>
    <row r="30">
      <c r="A30" s="1329" t="s">
        <v>1691</v>
      </c>
      <c r="B30" s="1329">
        <f t="shared" si="4"/>
        <v>56</v>
      </c>
      <c r="C30" s="1326">
        <f t="shared" si="2"/>
        <v>16</v>
      </c>
      <c r="D30" s="1326">
        <f t="shared" si="3"/>
        <v>24</v>
      </c>
      <c r="E30" s="1329"/>
      <c r="F30" s="1329"/>
      <c r="G30" s="1329">
        <v>2023.0</v>
      </c>
      <c r="H30" s="1329" t="s">
        <v>1672</v>
      </c>
      <c r="I30" s="1326" t="s">
        <v>4202</v>
      </c>
      <c r="J30" s="1326" t="s">
        <v>4195</v>
      </c>
      <c r="K30" s="1326" t="s">
        <v>2243</v>
      </c>
      <c r="L30" s="1330" t="s">
        <v>2321</v>
      </c>
      <c r="M30" s="1331">
        <v>5.0</v>
      </c>
      <c r="N30" s="1338"/>
      <c r="O30" s="1338"/>
      <c r="P30" s="1338"/>
      <c r="Q30" s="1338"/>
      <c r="R30" s="1338"/>
      <c r="S30" s="1338"/>
    </row>
    <row r="31">
      <c r="A31" s="1329" t="s">
        <v>767</v>
      </c>
      <c r="B31" s="1329">
        <f t="shared" si="4"/>
        <v>32</v>
      </c>
      <c r="C31" s="1326">
        <f t="shared" si="2"/>
        <v>7</v>
      </c>
      <c r="D31" s="1326">
        <f t="shared" si="3"/>
        <v>22</v>
      </c>
      <c r="E31" s="1329"/>
      <c r="F31" s="1329"/>
      <c r="G31" s="1329">
        <v>2023.0</v>
      </c>
      <c r="H31" s="1329" t="s">
        <v>1672</v>
      </c>
      <c r="I31" s="1326" t="s">
        <v>4202</v>
      </c>
      <c r="J31" s="1326" t="s">
        <v>4195</v>
      </c>
      <c r="K31" s="1326" t="s">
        <v>4195</v>
      </c>
      <c r="L31" s="1330" t="s">
        <v>2536</v>
      </c>
      <c r="M31" s="1331">
        <v>1.0</v>
      </c>
      <c r="N31" s="1338"/>
      <c r="O31" s="1338"/>
      <c r="P31" s="1338"/>
      <c r="Q31" s="1338"/>
      <c r="R31" s="1338"/>
      <c r="S31" s="1338"/>
    </row>
    <row r="32">
      <c r="A32" s="1329" t="s">
        <v>37</v>
      </c>
      <c r="B32" s="1329">
        <f t="shared" si="4"/>
        <v>14</v>
      </c>
      <c r="C32" s="1326">
        <f t="shared" si="2"/>
        <v>5</v>
      </c>
      <c r="D32" s="1326">
        <f t="shared" si="3"/>
        <v>5</v>
      </c>
      <c r="E32" s="1329"/>
      <c r="F32" s="1329"/>
      <c r="G32" s="1329">
        <v>2023.0</v>
      </c>
      <c r="H32" s="1329" t="s">
        <v>1673</v>
      </c>
      <c r="I32" s="1326" t="s">
        <v>4203</v>
      </c>
      <c r="J32" s="1326" t="s">
        <v>2246</v>
      </c>
      <c r="K32" s="1326" t="s">
        <v>4190</v>
      </c>
      <c r="L32" s="1330" t="s">
        <v>2536</v>
      </c>
      <c r="M32" s="1331">
        <v>4.0</v>
      </c>
      <c r="N32" s="1338"/>
      <c r="O32" s="1338"/>
      <c r="P32" s="1338"/>
      <c r="Q32" s="1338"/>
      <c r="R32" s="1338"/>
      <c r="S32" s="1338"/>
    </row>
    <row r="33">
      <c r="A33" s="1329" t="s">
        <v>1692</v>
      </c>
      <c r="B33" s="1329">
        <f t="shared" si="4"/>
        <v>30</v>
      </c>
      <c r="C33" s="1326">
        <f t="shared" si="2"/>
        <v>20</v>
      </c>
      <c r="D33" s="1326">
        <f t="shared" si="3"/>
        <v>8</v>
      </c>
      <c r="E33" s="1329"/>
      <c r="F33" s="1329"/>
      <c r="G33" s="1329">
        <v>2023.0</v>
      </c>
      <c r="H33" s="1329" t="s">
        <v>1673</v>
      </c>
      <c r="I33" s="1326" t="s">
        <v>4203</v>
      </c>
      <c r="J33" s="1326" t="s">
        <v>2246</v>
      </c>
      <c r="K33" s="1326" t="s">
        <v>4194</v>
      </c>
      <c r="L33" s="1330" t="s">
        <v>2536</v>
      </c>
      <c r="M33" s="1331">
        <v>1.0</v>
      </c>
      <c r="N33" s="1338"/>
      <c r="O33" s="1338"/>
      <c r="P33" s="1338"/>
      <c r="Q33" s="1338"/>
      <c r="R33" s="1338"/>
      <c r="S33" s="1338"/>
    </row>
    <row r="34">
      <c r="A34" s="1329" t="s">
        <v>823</v>
      </c>
      <c r="B34" s="1329">
        <f t="shared" si="4"/>
        <v>236</v>
      </c>
      <c r="C34" s="1326">
        <f t="shared" si="2"/>
        <v>108</v>
      </c>
      <c r="D34" s="1326">
        <f t="shared" si="3"/>
        <v>77</v>
      </c>
      <c r="E34" s="1329"/>
      <c r="F34" s="1329"/>
      <c r="G34" s="1329">
        <v>2023.0</v>
      </c>
      <c r="H34" s="1329" t="s">
        <v>1673</v>
      </c>
      <c r="I34" s="1326" t="s">
        <v>4203</v>
      </c>
      <c r="J34" s="1326" t="s">
        <v>4195</v>
      </c>
      <c r="K34" s="1326" t="s">
        <v>2243</v>
      </c>
      <c r="L34" s="1330" t="s">
        <v>2321</v>
      </c>
      <c r="M34" s="1331">
        <v>2.0</v>
      </c>
      <c r="N34" s="1338"/>
      <c r="O34" s="1338"/>
      <c r="P34" s="1338"/>
      <c r="Q34" s="1338"/>
      <c r="R34" s="1338"/>
      <c r="S34" s="1338"/>
    </row>
    <row r="35">
      <c r="A35" s="1329" t="s">
        <v>1693</v>
      </c>
      <c r="B35" s="1329">
        <f t="shared" si="4"/>
        <v>12</v>
      </c>
      <c r="C35" s="1326">
        <f t="shared" si="2"/>
        <v>5</v>
      </c>
      <c r="D35" s="1326">
        <f t="shared" si="3"/>
        <v>3</v>
      </c>
      <c r="E35" s="1329"/>
      <c r="F35" s="1329"/>
      <c r="G35" s="1329">
        <v>2023.0</v>
      </c>
      <c r="H35" s="1329" t="s">
        <v>1535</v>
      </c>
      <c r="I35" s="1326" t="s">
        <v>4204</v>
      </c>
      <c r="J35" s="1326" t="s">
        <v>2246</v>
      </c>
      <c r="K35" s="1326" t="s">
        <v>4190</v>
      </c>
      <c r="L35" s="1330" t="s">
        <v>2536</v>
      </c>
      <c r="M35" s="1331">
        <v>1.0</v>
      </c>
      <c r="N35" s="1338"/>
      <c r="O35" s="1338"/>
      <c r="P35" s="1338"/>
      <c r="Q35" s="1338"/>
      <c r="R35" s="1338"/>
      <c r="S35" s="1338"/>
    </row>
    <row r="36">
      <c r="A36" s="1329" t="s">
        <v>1694</v>
      </c>
      <c r="B36" s="1329">
        <f t="shared" si="4"/>
        <v>2</v>
      </c>
      <c r="C36" s="1326">
        <f t="shared" si="2"/>
        <v>0</v>
      </c>
      <c r="D36" s="1326">
        <f t="shared" si="3"/>
        <v>0</v>
      </c>
      <c r="E36" s="1329"/>
      <c r="F36" s="1329"/>
      <c r="G36" s="1329">
        <v>2023.0</v>
      </c>
      <c r="H36" s="1329" t="s">
        <v>1535</v>
      </c>
      <c r="I36" s="1326" t="s">
        <v>4204</v>
      </c>
      <c r="J36" s="1326" t="s">
        <v>4195</v>
      </c>
      <c r="K36" s="1326" t="s">
        <v>2243</v>
      </c>
      <c r="L36" s="1330" t="s">
        <v>2321</v>
      </c>
      <c r="M36" s="1331">
        <v>2.0</v>
      </c>
      <c r="N36" s="1338"/>
      <c r="O36" s="1338"/>
      <c r="P36" s="1338"/>
      <c r="Q36" s="1338"/>
      <c r="R36" s="1338"/>
      <c r="S36" s="1338"/>
    </row>
    <row r="37">
      <c r="A37" s="1339" t="s">
        <v>547</v>
      </c>
      <c r="B37" s="1329">
        <f t="shared" si="4"/>
        <v>17</v>
      </c>
      <c r="C37" s="1326">
        <f t="shared" si="2"/>
        <v>5</v>
      </c>
      <c r="D37" s="1326">
        <f t="shared" si="3"/>
        <v>8</v>
      </c>
      <c r="E37" s="1329"/>
      <c r="F37" s="1329"/>
      <c r="G37" s="1329">
        <v>2023.0</v>
      </c>
      <c r="H37" s="1329" t="s">
        <v>1674</v>
      </c>
      <c r="I37" s="1326" t="s">
        <v>4205</v>
      </c>
      <c r="J37" s="1326" t="s">
        <v>2246</v>
      </c>
      <c r="K37" s="1326" t="s">
        <v>4197</v>
      </c>
      <c r="L37" s="1330" t="s">
        <v>2536</v>
      </c>
      <c r="M37" s="1331">
        <v>17.0</v>
      </c>
      <c r="N37" s="1338"/>
      <c r="O37" s="1338"/>
      <c r="P37" s="1338"/>
      <c r="Q37" s="1338"/>
      <c r="R37" s="1338"/>
      <c r="S37" s="1338"/>
    </row>
    <row r="38">
      <c r="A38" s="1329" t="s">
        <v>1695</v>
      </c>
      <c r="B38" s="1329">
        <f t="shared" si="4"/>
        <v>7</v>
      </c>
      <c r="C38" s="1326">
        <f t="shared" si="2"/>
        <v>4</v>
      </c>
      <c r="D38" s="1326">
        <f t="shared" si="3"/>
        <v>1</v>
      </c>
      <c r="E38" s="1329"/>
      <c r="F38" s="1329"/>
      <c r="G38" s="1329">
        <v>2023.0</v>
      </c>
      <c r="H38" s="1329" t="s">
        <v>1674</v>
      </c>
      <c r="I38" s="1326" t="s">
        <v>4205</v>
      </c>
      <c r="J38" s="1326" t="s">
        <v>2246</v>
      </c>
      <c r="K38" s="1326" t="s">
        <v>4190</v>
      </c>
      <c r="L38" s="1330" t="s">
        <v>2536</v>
      </c>
      <c r="M38" s="1331">
        <v>20.0</v>
      </c>
      <c r="N38" s="1338"/>
      <c r="O38" s="1338"/>
      <c r="P38" s="1338"/>
      <c r="Q38" s="1338"/>
      <c r="R38" s="1338"/>
      <c r="S38" s="1338"/>
    </row>
    <row r="39">
      <c r="A39" s="1329" t="s">
        <v>38</v>
      </c>
      <c r="B39" s="1329">
        <f t="shared" si="4"/>
        <v>10</v>
      </c>
      <c r="C39" s="1326">
        <f t="shared" si="2"/>
        <v>2</v>
      </c>
      <c r="D39" s="1326">
        <f t="shared" si="3"/>
        <v>5</v>
      </c>
      <c r="E39" s="1329"/>
      <c r="F39" s="1329"/>
      <c r="G39" s="1329">
        <v>2023.0</v>
      </c>
      <c r="H39" s="1329" t="s">
        <v>1674</v>
      </c>
      <c r="I39" s="1326" t="s">
        <v>4205</v>
      </c>
      <c r="J39" s="1326" t="s">
        <v>2246</v>
      </c>
      <c r="K39" s="1326" t="s">
        <v>4200</v>
      </c>
      <c r="L39" s="1330" t="s">
        <v>2536</v>
      </c>
      <c r="M39" s="1331">
        <v>6.0</v>
      </c>
      <c r="N39" s="1338"/>
      <c r="O39" s="1338"/>
      <c r="P39" s="1338"/>
      <c r="Q39" s="1338"/>
      <c r="R39" s="1338"/>
      <c r="S39" s="1338"/>
    </row>
    <row r="40">
      <c r="A40" s="1329" t="s">
        <v>39</v>
      </c>
      <c r="B40" s="1329">
        <f t="shared" si="4"/>
        <v>76</v>
      </c>
      <c r="C40" s="1326">
        <f t="shared" si="2"/>
        <v>21</v>
      </c>
      <c r="D40" s="1326">
        <f t="shared" si="3"/>
        <v>34</v>
      </c>
      <c r="E40" s="1329"/>
      <c r="F40" s="1329"/>
      <c r="G40" s="1329">
        <v>2023.0</v>
      </c>
      <c r="H40" s="1329" t="s">
        <v>1674</v>
      </c>
      <c r="I40" s="1326" t="s">
        <v>4205</v>
      </c>
      <c r="J40" s="1326" t="s">
        <v>2246</v>
      </c>
      <c r="K40" s="1326" t="s">
        <v>4195</v>
      </c>
      <c r="L40" s="1330" t="s">
        <v>2536</v>
      </c>
      <c r="M40" s="1331">
        <v>4.0</v>
      </c>
      <c r="N40" s="1338"/>
      <c r="O40" s="1338"/>
      <c r="P40" s="1338"/>
      <c r="Q40" s="1338"/>
      <c r="R40" s="1338"/>
      <c r="S40" s="1338"/>
    </row>
    <row r="41">
      <c r="A41" s="1329" t="s">
        <v>1696</v>
      </c>
      <c r="B41" s="1329">
        <f t="shared" si="4"/>
        <v>4</v>
      </c>
      <c r="C41" s="1326">
        <f t="shared" si="2"/>
        <v>1</v>
      </c>
      <c r="D41" s="1326">
        <f t="shared" si="3"/>
        <v>0</v>
      </c>
      <c r="E41" s="1329"/>
      <c r="F41" s="1329"/>
      <c r="G41" s="1329">
        <v>2023.0</v>
      </c>
      <c r="H41" s="1329" t="s">
        <v>1674</v>
      </c>
      <c r="I41" s="1326" t="s">
        <v>4205</v>
      </c>
      <c r="J41" s="1326" t="s">
        <v>2246</v>
      </c>
      <c r="K41" s="1326" t="s">
        <v>4194</v>
      </c>
      <c r="L41" s="1330" t="s">
        <v>2536</v>
      </c>
      <c r="M41" s="1331">
        <v>5.0</v>
      </c>
      <c r="N41" s="1338"/>
      <c r="O41" s="1338"/>
      <c r="P41" s="1338"/>
      <c r="Q41" s="1338"/>
      <c r="R41" s="1338"/>
      <c r="S41" s="1338"/>
    </row>
    <row r="42">
      <c r="A42" s="1329" t="s">
        <v>43</v>
      </c>
      <c r="B42" s="1329">
        <f t="shared" si="4"/>
        <v>6</v>
      </c>
      <c r="C42" s="1326">
        <f t="shared" si="2"/>
        <v>3</v>
      </c>
      <c r="D42" s="1326">
        <f t="shared" si="3"/>
        <v>2</v>
      </c>
      <c r="E42" s="1329"/>
      <c r="F42" s="1329"/>
      <c r="G42" s="1329">
        <v>2023.0</v>
      </c>
      <c r="H42" s="1329" t="s">
        <v>1674</v>
      </c>
      <c r="I42" s="1326" t="s">
        <v>4205</v>
      </c>
      <c r="J42" s="1326" t="s">
        <v>4195</v>
      </c>
      <c r="K42" s="1326" t="s">
        <v>4201</v>
      </c>
      <c r="L42" s="1330" t="s">
        <v>2536</v>
      </c>
      <c r="M42" s="1331">
        <v>1.0</v>
      </c>
      <c r="N42" s="1338"/>
      <c r="O42" s="1338"/>
      <c r="P42" s="1338"/>
      <c r="Q42" s="1338"/>
      <c r="R42" s="1338"/>
      <c r="S42" s="1338"/>
    </row>
    <row r="43">
      <c r="A43" s="1329" t="s">
        <v>1697</v>
      </c>
      <c r="B43" s="1329">
        <f t="shared" si="4"/>
        <v>1</v>
      </c>
      <c r="C43" s="1326">
        <f t="shared" si="2"/>
        <v>0</v>
      </c>
      <c r="D43" s="1326">
        <f t="shared" si="3"/>
        <v>0</v>
      </c>
      <c r="E43" s="1329"/>
      <c r="F43" s="1329"/>
      <c r="G43" s="1329">
        <v>2023.0</v>
      </c>
      <c r="H43" s="1329" t="s">
        <v>1674</v>
      </c>
      <c r="I43" s="1326" t="s">
        <v>4205</v>
      </c>
      <c r="J43" s="1326" t="s">
        <v>4195</v>
      </c>
      <c r="K43" s="1326" t="s">
        <v>2243</v>
      </c>
      <c r="L43" s="1330" t="s">
        <v>2321</v>
      </c>
      <c r="M43" s="1331">
        <v>31.0</v>
      </c>
      <c r="N43" s="1338"/>
      <c r="O43" s="1338"/>
      <c r="P43" s="1338"/>
      <c r="Q43" s="1338"/>
      <c r="R43" s="1338"/>
      <c r="S43" s="1338"/>
    </row>
    <row r="44">
      <c r="A44" s="1329" t="s">
        <v>1698</v>
      </c>
      <c r="B44" s="1329">
        <f t="shared" si="4"/>
        <v>4</v>
      </c>
      <c r="C44" s="1326">
        <f t="shared" si="2"/>
        <v>0</v>
      </c>
      <c r="D44" s="1326">
        <f t="shared" si="3"/>
        <v>3</v>
      </c>
      <c r="E44" s="1329"/>
      <c r="F44" s="1329"/>
      <c r="G44" s="1329">
        <v>2023.0</v>
      </c>
      <c r="H44" s="1329" t="s">
        <v>1675</v>
      </c>
      <c r="I44" s="1326" t="s">
        <v>4206</v>
      </c>
      <c r="J44" s="1326" t="s">
        <v>2246</v>
      </c>
      <c r="K44" s="1326" t="s">
        <v>4190</v>
      </c>
      <c r="L44" s="1330" t="s">
        <v>2536</v>
      </c>
      <c r="M44" s="1331">
        <v>3.0</v>
      </c>
      <c r="N44" s="1338"/>
      <c r="O44" s="1338"/>
      <c r="P44" s="1338"/>
      <c r="Q44" s="1338"/>
      <c r="R44" s="1338"/>
      <c r="S44" s="1338"/>
    </row>
    <row r="45">
      <c r="A45" s="1329" t="s">
        <v>1699</v>
      </c>
      <c r="B45" s="1329">
        <f t="shared" si="4"/>
        <v>19</v>
      </c>
      <c r="C45" s="1326">
        <f t="shared" si="2"/>
        <v>8</v>
      </c>
      <c r="D45" s="1326">
        <f t="shared" si="3"/>
        <v>8</v>
      </c>
      <c r="E45" s="1329"/>
      <c r="F45" s="1329"/>
      <c r="G45" s="1329">
        <v>2023.0</v>
      </c>
      <c r="H45" s="1329" t="s">
        <v>1675</v>
      </c>
      <c r="I45" s="1326" t="s">
        <v>4206</v>
      </c>
      <c r="J45" s="1326" t="s">
        <v>4195</v>
      </c>
      <c r="K45" s="1326" t="s">
        <v>4201</v>
      </c>
      <c r="L45" s="1330" t="s">
        <v>2536</v>
      </c>
      <c r="M45" s="1331">
        <v>2.0</v>
      </c>
      <c r="N45" s="1338"/>
      <c r="O45" s="1338"/>
      <c r="P45" s="1338"/>
      <c r="Q45" s="1338"/>
      <c r="R45" s="1338"/>
      <c r="S45" s="1338"/>
    </row>
    <row r="46">
      <c r="A46" s="1329" t="s">
        <v>1700</v>
      </c>
      <c r="B46" s="1329">
        <f t="shared" si="4"/>
        <v>189</v>
      </c>
      <c r="C46" s="1326">
        <f t="shared" si="2"/>
        <v>72</v>
      </c>
      <c r="D46" s="1326">
        <f t="shared" si="3"/>
        <v>73</v>
      </c>
      <c r="E46" s="1329"/>
      <c r="F46" s="1329"/>
      <c r="G46" s="1329">
        <v>2023.0</v>
      </c>
      <c r="H46" s="1329" t="s">
        <v>1676</v>
      </c>
      <c r="I46" s="1326" t="s">
        <v>4204</v>
      </c>
      <c r="J46" s="1326" t="s">
        <v>2246</v>
      </c>
      <c r="K46" s="1326" t="s">
        <v>4197</v>
      </c>
      <c r="L46" s="1330" t="s">
        <v>2536</v>
      </c>
      <c r="M46" s="1331">
        <v>2.0</v>
      </c>
      <c r="N46" s="1338"/>
      <c r="O46" s="1338"/>
      <c r="P46" s="1338"/>
      <c r="Q46" s="1338"/>
      <c r="R46" s="1338"/>
      <c r="S46" s="1338"/>
    </row>
    <row r="47">
      <c r="A47" s="1329" t="s">
        <v>1701</v>
      </c>
      <c r="B47" s="1329">
        <f t="shared" si="4"/>
        <v>3</v>
      </c>
      <c r="C47" s="1326">
        <f t="shared" si="2"/>
        <v>1</v>
      </c>
      <c r="D47" s="1326">
        <f t="shared" si="3"/>
        <v>0</v>
      </c>
      <c r="E47" s="1329"/>
      <c r="F47" s="1329"/>
      <c r="G47" s="1329">
        <v>2023.0</v>
      </c>
      <c r="H47" s="1329" t="s">
        <v>1676</v>
      </c>
      <c r="I47" s="1326" t="s">
        <v>4204</v>
      </c>
      <c r="J47" s="1326" t="s">
        <v>2246</v>
      </c>
      <c r="K47" s="1326" t="s">
        <v>4190</v>
      </c>
      <c r="L47" s="1330" t="s">
        <v>2536</v>
      </c>
      <c r="M47" s="1331">
        <v>8.0</v>
      </c>
      <c r="N47" s="1338"/>
      <c r="O47" s="1338"/>
      <c r="P47" s="1338"/>
      <c r="Q47" s="1338"/>
      <c r="R47" s="1338"/>
      <c r="S47" s="1338"/>
    </row>
    <row r="48">
      <c r="A48" s="1329" t="s">
        <v>265</v>
      </c>
      <c r="B48" s="1329">
        <f t="shared" si="4"/>
        <v>1</v>
      </c>
      <c r="C48" s="1326">
        <f t="shared" si="2"/>
        <v>0</v>
      </c>
      <c r="D48" s="1326">
        <f t="shared" si="3"/>
        <v>0</v>
      </c>
      <c r="E48" s="1329"/>
      <c r="F48" s="1329"/>
      <c r="G48" s="1329">
        <v>2023.0</v>
      </c>
      <c r="H48" s="1329" t="s">
        <v>1676</v>
      </c>
      <c r="I48" s="1326" t="s">
        <v>4204</v>
      </c>
      <c r="J48" s="1326" t="s">
        <v>2246</v>
      </c>
      <c r="K48" s="1326" t="s">
        <v>4200</v>
      </c>
      <c r="L48" s="1330" t="s">
        <v>2536</v>
      </c>
      <c r="M48" s="1331">
        <v>1.0</v>
      </c>
      <c r="N48" s="1338"/>
      <c r="O48" s="1338"/>
      <c r="P48" s="1338"/>
      <c r="Q48" s="1338"/>
      <c r="R48" s="1338"/>
      <c r="S48" s="1338"/>
    </row>
    <row r="49">
      <c r="A49" s="1329" t="s">
        <v>1702</v>
      </c>
      <c r="B49" s="1329">
        <f t="shared" si="4"/>
        <v>126</v>
      </c>
      <c r="C49" s="1326">
        <f t="shared" si="2"/>
        <v>36</v>
      </c>
      <c r="D49" s="1326">
        <f t="shared" si="3"/>
        <v>59</v>
      </c>
      <c r="E49" s="1329"/>
      <c r="F49" s="1329"/>
      <c r="G49" s="1329">
        <v>2023.0</v>
      </c>
      <c r="H49" s="1329" t="s">
        <v>1676</v>
      </c>
      <c r="I49" s="1326" t="s">
        <v>4204</v>
      </c>
      <c r="J49" s="1326" t="s">
        <v>2246</v>
      </c>
      <c r="K49" s="1326" t="s">
        <v>4195</v>
      </c>
      <c r="L49" s="1330" t="s">
        <v>2536</v>
      </c>
      <c r="M49" s="1331">
        <v>2.0</v>
      </c>
      <c r="N49" s="1338"/>
      <c r="O49" s="1338"/>
      <c r="P49" s="1338"/>
      <c r="Q49" s="1338"/>
      <c r="R49" s="1338"/>
      <c r="S49" s="1338"/>
    </row>
    <row r="50">
      <c r="A50" s="1329" t="s">
        <v>697</v>
      </c>
      <c r="B50" s="1329">
        <f t="shared" si="4"/>
        <v>46</v>
      </c>
      <c r="C50" s="1326">
        <f t="shared" si="2"/>
        <v>18</v>
      </c>
      <c r="D50" s="1326">
        <f t="shared" si="3"/>
        <v>15</v>
      </c>
      <c r="E50" s="1329"/>
      <c r="F50" s="1329"/>
      <c r="G50" s="1329">
        <v>2023.0</v>
      </c>
      <c r="H50" s="1329" t="s">
        <v>1676</v>
      </c>
      <c r="I50" s="1326" t="s">
        <v>4204</v>
      </c>
      <c r="J50" s="1326" t="s">
        <v>4195</v>
      </c>
      <c r="K50" s="1326" t="s">
        <v>2243</v>
      </c>
      <c r="L50" s="1330" t="s">
        <v>2321</v>
      </c>
      <c r="M50" s="1331">
        <v>1.0</v>
      </c>
      <c r="N50" s="1338"/>
      <c r="O50" s="1338"/>
      <c r="P50" s="1338"/>
      <c r="Q50" s="1338"/>
      <c r="R50" s="1338"/>
      <c r="S50" s="1338"/>
    </row>
    <row r="51">
      <c r="A51" s="1329" t="s">
        <v>1703</v>
      </c>
      <c r="B51" s="1329">
        <f t="shared" si="4"/>
        <v>0</v>
      </c>
      <c r="C51" s="1326">
        <f t="shared" si="2"/>
        <v>0</v>
      </c>
      <c r="D51" s="1326">
        <f t="shared" si="3"/>
        <v>0</v>
      </c>
      <c r="E51" s="1329"/>
      <c r="F51" s="1329"/>
      <c r="G51" s="1329">
        <v>2023.0</v>
      </c>
      <c r="H51" s="1329" t="s">
        <v>1676</v>
      </c>
      <c r="I51" s="1326" t="s">
        <v>4204</v>
      </c>
      <c r="J51" s="1326" t="s">
        <v>4195</v>
      </c>
      <c r="K51" s="1326" t="s">
        <v>4195</v>
      </c>
      <c r="L51" s="1330" t="s">
        <v>2536</v>
      </c>
      <c r="M51" s="1331">
        <v>1.0</v>
      </c>
      <c r="N51" s="1338"/>
      <c r="O51" s="1340"/>
      <c r="P51" s="1338"/>
      <c r="Q51" s="1340"/>
      <c r="R51" s="1338"/>
      <c r="S51" s="1338"/>
    </row>
    <row r="52">
      <c r="A52" s="1329" t="s">
        <v>1704</v>
      </c>
      <c r="B52" s="1329">
        <f t="shared" si="4"/>
        <v>37</v>
      </c>
      <c r="C52" s="1326">
        <f t="shared" si="2"/>
        <v>13</v>
      </c>
      <c r="D52" s="1326">
        <f t="shared" si="3"/>
        <v>18</v>
      </c>
      <c r="E52" s="1329"/>
      <c r="F52" s="1329"/>
      <c r="G52" s="1329">
        <v>2023.0</v>
      </c>
      <c r="H52" s="1329" t="s">
        <v>1677</v>
      </c>
      <c r="I52" s="1326" t="s">
        <v>4205</v>
      </c>
      <c r="J52" s="1326" t="s">
        <v>2246</v>
      </c>
      <c r="K52" s="1326" t="s">
        <v>4197</v>
      </c>
      <c r="L52" s="1330" t="s">
        <v>2536</v>
      </c>
      <c r="M52" s="1331">
        <v>1.0</v>
      </c>
      <c r="N52" s="1338"/>
      <c r="O52" s="1338"/>
      <c r="P52" s="1338"/>
      <c r="Q52" s="1338"/>
      <c r="R52" s="1338"/>
      <c r="S52" s="1338"/>
    </row>
    <row r="53">
      <c r="A53" s="1329" t="s">
        <v>1705</v>
      </c>
      <c r="B53" s="1329">
        <f t="shared" si="4"/>
        <v>56</v>
      </c>
      <c r="C53" s="1326">
        <f t="shared" si="2"/>
        <v>19</v>
      </c>
      <c r="D53" s="1326">
        <f t="shared" si="3"/>
        <v>26</v>
      </c>
      <c r="E53" s="1329"/>
      <c r="F53" s="1329"/>
      <c r="G53" s="1329">
        <v>2023.0</v>
      </c>
      <c r="H53" s="1329" t="s">
        <v>1677</v>
      </c>
      <c r="I53" s="1326" t="s">
        <v>4205</v>
      </c>
      <c r="J53" s="1326" t="s">
        <v>2246</v>
      </c>
      <c r="K53" s="1326" t="s">
        <v>4190</v>
      </c>
      <c r="L53" s="1330" t="s">
        <v>2536</v>
      </c>
      <c r="M53" s="1331">
        <v>4.0</v>
      </c>
      <c r="N53" s="1338"/>
      <c r="O53" s="1338"/>
      <c r="P53" s="1338"/>
      <c r="Q53" s="1338"/>
      <c r="R53" s="1338"/>
      <c r="S53" s="1338"/>
    </row>
    <row r="54">
      <c r="A54" s="1329" t="s">
        <v>1706</v>
      </c>
      <c r="B54" s="1329">
        <f t="shared" si="4"/>
        <v>7</v>
      </c>
      <c r="C54" s="1326">
        <f t="shared" si="2"/>
        <v>2</v>
      </c>
      <c r="D54" s="1326">
        <f t="shared" si="3"/>
        <v>5</v>
      </c>
      <c r="E54" s="1329"/>
      <c r="F54" s="1329"/>
      <c r="G54" s="1329">
        <v>2023.0</v>
      </c>
      <c r="H54" s="1329" t="s">
        <v>1677</v>
      </c>
      <c r="I54" s="1326" t="s">
        <v>4205</v>
      </c>
      <c r="J54" s="1326" t="s">
        <v>2246</v>
      </c>
      <c r="K54" s="1326" t="s">
        <v>4191</v>
      </c>
      <c r="L54" s="1330" t="s">
        <v>2321</v>
      </c>
      <c r="M54" s="1331">
        <v>1.0</v>
      </c>
      <c r="N54" s="1338"/>
      <c r="O54" s="1338"/>
      <c r="P54" s="1338"/>
      <c r="Q54" s="1338"/>
      <c r="R54" s="1338"/>
      <c r="S54" s="1338"/>
    </row>
    <row r="55">
      <c r="A55" s="1329" t="s">
        <v>1707</v>
      </c>
      <c r="B55" s="1329">
        <f t="shared" si="4"/>
        <v>0</v>
      </c>
      <c r="C55" s="1326">
        <f t="shared" si="2"/>
        <v>0</v>
      </c>
      <c r="D55" s="1326">
        <f t="shared" si="3"/>
        <v>0</v>
      </c>
      <c r="E55" s="1329"/>
      <c r="F55" s="1329"/>
      <c r="G55" s="1329">
        <v>2023.0</v>
      </c>
      <c r="H55" s="1329" t="s">
        <v>1677</v>
      </c>
      <c r="I55" s="1326" t="s">
        <v>4205</v>
      </c>
      <c r="J55" s="1326" t="s">
        <v>2246</v>
      </c>
      <c r="K55" s="1326" t="s">
        <v>4199</v>
      </c>
      <c r="L55" s="1330" t="s">
        <v>2536</v>
      </c>
      <c r="M55" s="1331">
        <v>2.0</v>
      </c>
      <c r="N55" s="1338"/>
      <c r="O55" s="1338"/>
      <c r="P55" s="1338"/>
      <c r="Q55" s="1338"/>
      <c r="R55" s="1338"/>
      <c r="S55" s="1338"/>
    </row>
    <row r="56">
      <c r="A56" s="1329" t="s">
        <v>1647</v>
      </c>
      <c r="B56" s="1329">
        <f t="shared" si="4"/>
        <v>4</v>
      </c>
      <c r="C56" s="1326">
        <f t="shared" si="2"/>
        <v>2</v>
      </c>
      <c r="D56" s="1326">
        <f t="shared" si="3"/>
        <v>1</v>
      </c>
      <c r="E56" s="1329"/>
      <c r="F56" s="1329"/>
      <c r="G56" s="1329">
        <v>2023.0</v>
      </c>
      <c r="H56" s="1329" t="s">
        <v>1677</v>
      </c>
      <c r="I56" s="1326" t="s">
        <v>4205</v>
      </c>
      <c r="J56" s="1326" t="s">
        <v>2246</v>
      </c>
      <c r="K56" s="1326" t="s">
        <v>4200</v>
      </c>
      <c r="L56" s="1330" t="s">
        <v>2536</v>
      </c>
      <c r="M56" s="1331">
        <v>1.0</v>
      </c>
      <c r="N56" s="1338"/>
      <c r="O56" s="1338"/>
      <c r="P56" s="1338"/>
      <c r="Q56" s="1338"/>
      <c r="R56" s="1338"/>
      <c r="S56" s="1338"/>
    </row>
    <row r="57">
      <c r="A57" s="1329" t="s">
        <v>1708</v>
      </c>
      <c r="B57" s="1329">
        <f t="shared" si="4"/>
        <v>6</v>
      </c>
      <c r="C57" s="1326">
        <f t="shared" si="2"/>
        <v>0</v>
      </c>
      <c r="D57" s="1326">
        <f t="shared" si="3"/>
        <v>6</v>
      </c>
      <c r="E57" s="1329"/>
      <c r="F57" s="1329"/>
      <c r="G57" s="1329">
        <v>2023.0</v>
      </c>
      <c r="H57" s="1329" t="s">
        <v>1677</v>
      </c>
      <c r="I57" s="1326" t="s">
        <v>4205</v>
      </c>
      <c r="J57" s="1326" t="s">
        <v>2246</v>
      </c>
      <c r="K57" s="1326" t="s">
        <v>4194</v>
      </c>
      <c r="L57" s="1330" t="s">
        <v>2536</v>
      </c>
      <c r="M57" s="1331">
        <v>6.0</v>
      </c>
      <c r="N57" s="1338"/>
      <c r="O57" s="1338"/>
      <c r="P57" s="1338"/>
      <c r="Q57" s="1338"/>
      <c r="R57" s="1338"/>
      <c r="S57" s="1338"/>
    </row>
    <row r="58">
      <c r="A58" s="1329" t="s">
        <v>1709</v>
      </c>
      <c r="B58" s="1329">
        <f t="shared" si="4"/>
        <v>13</v>
      </c>
      <c r="C58" s="1326">
        <f t="shared" si="2"/>
        <v>8</v>
      </c>
      <c r="D58" s="1326">
        <f t="shared" si="3"/>
        <v>1</v>
      </c>
      <c r="E58" s="1329"/>
      <c r="F58" s="1329"/>
      <c r="G58" s="1329">
        <v>2023.0</v>
      </c>
      <c r="H58" s="1329" t="s">
        <v>1677</v>
      </c>
      <c r="I58" s="1326" t="s">
        <v>4205</v>
      </c>
      <c r="J58" s="1326" t="s">
        <v>4195</v>
      </c>
      <c r="K58" s="1326" t="s">
        <v>2243</v>
      </c>
      <c r="L58" s="1330" t="s">
        <v>2321</v>
      </c>
      <c r="M58" s="1331">
        <v>5.0</v>
      </c>
      <c r="N58" s="1338"/>
      <c r="O58" s="1338"/>
      <c r="P58" s="1338"/>
      <c r="Q58" s="1338"/>
      <c r="R58" s="1338"/>
      <c r="S58" s="1338"/>
    </row>
    <row r="59">
      <c r="A59" s="1329" t="s">
        <v>1710</v>
      </c>
      <c r="B59" s="1329">
        <f t="shared" si="4"/>
        <v>27</v>
      </c>
      <c r="C59" s="1326">
        <f t="shared" si="2"/>
        <v>14</v>
      </c>
      <c r="D59" s="1326">
        <f t="shared" si="3"/>
        <v>6</v>
      </c>
      <c r="E59" s="1329"/>
      <c r="F59" s="1329"/>
      <c r="G59" s="1329">
        <v>2023.0</v>
      </c>
      <c r="H59" s="1329" t="s">
        <v>1678</v>
      </c>
      <c r="I59" s="1326" t="s">
        <v>4207</v>
      </c>
      <c r="J59" s="1326" t="s">
        <v>2246</v>
      </c>
      <c r="K59" s="1326" t="s">
        <v>4197</v>
      </c>
      <c r="L59" s="1330" t="s">
        <v>2536</v>
      </c>
      <c r="M59" s="1331">
        <v>2.0</v>
      </c>
      <c r="N59" s="1338"/>
      <c r="O59" s="1338"/>
      <c r="P59" s="1338"/>
      <c r="Q59" s="1338"/>
      <c r="R59" s="1338"/>
      <c r="S59" s="1338"/>
    </row>
    <row r="60">
      <c r="A60" s="1329" t="s">
        <v>53</v>
      </c>
      <c r="B60" s="1329">
        <f t="shared" si="4"/>
        <v>1212</v>
      </c>
      <c r="C60" s="1326">
        <f t="shared" si="2"/>
        <v>535</v>
      </c>
      <c r="D60" s="1326">
        <f t="shared" si="3"/>
        <v>485</v>
      </c>
      <c r="E60" s="1329"/>
      <c r="F60" s="1329"/>
      <c r="G60" s="1329">
        <v>2023.0</v>
      </c>
      <c r="H60" s="1329" t="s">
        <v>1678</v>
      </c>
      <c r="I60" s="1326" t="s">
        <v>4207</v>
      </c>
      <c r="J60" s="1326" t="s">
        <v>2246</v>
      </c>
      <c r="K60" s="1326" t="s">
        <v>4190</v>
      </c>
      <c r="L60" s="1330" t="s">
        <v>2536</v>
      </c>
      <c r="M60" s="1331">
        <v>12.0</v>
      </c>
      <c r="N60" s="1338"/>
      <c r="O60" s="1338"/>
      <c r="P60" s="1338"/>
      <c r="Q60" s="1338"/>
      <c r="R60" s="1338"/>
      <c r="S60" s="1338"/>
    </row>
    <row r="61">
      <c r="A61" s="1329" t="s">
        <v>423</v>
      </c>
      <c r="B61" s="1329">
        <f t="shared" si="4"/>
        <v>8</v>
      </c>
      <c r="C61" s="1326">
        <f t="shared" si="2"/>
        <v>4</v>
      </c>
      <c r="D61" s="1326">
        <f t="shared" si="3"/>
        <v>4</v>
      </c>
      <c r="E61" s="1329"/>
      <c r="F61" s="1329"/>
      <c r="G61" s="1329">
        <v>2023.0</v>
      </c>
      <c r="H61" s="1329" t="s">
        <v>1678</v>
      </c>
      <c r="I61" s="1326" t="s">
        <v>4207</v>
      </c>
      <c r="J61" s="1326" t="s">
        <v>2246</v>
      </c>
      <c r="K61" s="1326" t="s">
        <v>4191</v>
      </c>
      <c r="L61" s="1330" t="s">
        <v>2321</v>
      </c>
      <c r="M61" s="1331">
        <v>3.0</v>
      </c>
      <c r="N61" s="1338"/>
      <c r="O61" s="1338"/>
      <c r="P61" s="1338"/>
      <c r="Q61" s="1338"/>
      <c r="R61" s="1338"/>
      <c r="S61" s="1338"/>
    </row>
    <row r="62">
      <c r="A62" s="1329" t="s">
        <v>1711</v>
      </c>
      <c r="B62" s="1329">
        <f t="shared" si="4"/>
        <v>8</v>
      </c>
      <c r="C62" s="1326">
        <f t="shared" si="2"/>
        <v>2</v>
      </c>
      <c r="D62" s="1326">
        <f t="shared" si="3"/>
        <v>4</v>
      </c>
      <c r="E62" s="1329"/>
      <c r="F62" s="1329"/>
      <c r="G62" s="1329">
        <v>2023.0</v>
      </c>
      <c r="H62" s="1329" t="s">
        <v>1678</v>
      </c>
      <c r="I62" s="1326" t="s">
        <v>4207</v>
      </c>
      <c r="J62" s="1326" t="s">
        <v>2246</v>
      </c>
      <c r="K62" s="1326" t="s">
        <v>4192</v>
      </c>
      <c r="L62" s="1330" t="s">
        <v>2536</v>
      </c>
      <c r="M62" s="1331">
        <v>4.0</v>
      </c>
      <c r="N62" s="1338"/>
      <c r="O62" s="1338"/>
      <c r="P62" s="1338"/>
      <c r="Q62" s="1338"/>
      <c r="R62" s="1338"/>
      <c r="S62" s="1338"/>
    </row>
    <row r="63">
      <c r="A63" s="1329" t="s">
        <v>283</v>
      </c>
      <c r="B63" s="1329">
        <f t="shared" si="4"/>
        <v>2</v>
      </c>
      <c r="C63" s="1326">
        <f t="shared" si="2"/>
        <v>1</v>
      </c>
      <c r="D63" s="1326">
        <f t="shared" si="3"/>
        <v>0</v>
      </c>
      <c r="E63" s="1329"/>
      <c r="F63" s="1329"/>
      <c r="G63" s="1329">
        <v>2023.0</v>
      </c>
      <c r="H63" s="1329" t="s">
        <v>1678</v>
      </c>
      <c r="I63" s="1326" t="s">
        <v>4207</v>
      </c>
      <c r="J63" s="1326" t="s">
        <v>2246</v>
      </c>
      <c r="K63" s="1326" t="s">
        <v>4199</v>
      </c>
      <c r="L63" s="1330" t="s">
        <v>2536</v>
      </c>
      <c r="M63" s="1331">
        <v>1.0</v>
      </c>
      <c r="N63" s="1338"/>
      <c r="O63" s="1338"/>
      <c r="P63" s="1338"/>
      <c r="Q63" s="1338"/>
      <c r="R63" s="1338"/>
      <c r="S63" s="1338"/>
    </row>
    <row r="64">
      <c r="A64" s="1329" t="s">
        <v>1712</v>
      </c>
      <c r="B64" s="1329">
        <f t="shared" si="4"/>
        <v>292</v>
      </c>
      <c r="C64" s="1326">
        <f t="shared" si="2"/>
        <v>134</v>
      </c>
      <c r="D64" s="1326">
        <f t="shared" si="3"/>
        <v>106</v>
      </c>
      <c r="E64" s="1329"/>
      <c r="F64" s="1329"/>
      <c r="G64" s="1329">
        <v>2023.0</v>
      </c>
      <c r="H64" s="1329" t="s">
        <v>1678</v>
      </c>
      <c r="I64" s="1326" t="s">
        <v>4207</v>
      </c>
      <c r="J64" s="1326" t="s">
        <v>2246</v>
      </c>
      <c r="K64" s="1326" t="s">
        <v>4200</v>
      </c>
      <c r="L64" s="1330" t="s">
        <v>2536</v>
      </c>
      <c r="M64" s="1331">
        <v>2.0</v>
      </c>
      <c r="N64" s="1338"/>
      <c r="O64" s="1338"/>
      <c r="P64" s="1338"/>
      <c r="Q64" s="1338"/>
      <c r="R64" s="1338"/>
      <c r="S64" s="1338"/>
    </row>
    <row r="65">
      <c r="A65" s="1329" t="s">
        <v>2560</v>
      </c>
      <c r="B65" s="1329">
        <f t="shared" si="4"/>
        <v>23</v>
      </c>
      <c r="C65" s="1326">
        <f t="shared" si="2"/>
        <v>5</v>
      </c>
      <c r="D65" s="1326">
        <f t="shared" si="3"/>
        <v>8</v>
      </c>
      <c r="E65" s="1329"/>
      <c r="F65" s="1329"/>
      <c r="G65" s="1329">
        <v>2023.0</v>
      </c>
      <c r="H65" s="1329" t="s">
        <v>1678</v>
      </c>
      <c r="I65" s="1326" t="s">
        <v>4207</v>
      </c>
      <c r="J65" s="1326" t="s">
        <v>2246</v>
      </c>
      <c r="K65" s="1326" t="s">
        <v>4195</v>
      </c>
      <c r="L65" s="1330" t="s">
        <v>2536</v>
      </c>
      <c r="M65" s="1331">
        <v>1.0</v>
      </c>
      <c r="N65" s="1338"/>
      <c r="O65" s="1338"/>
      <c r="P65" s="1338"/>
      <c r="Q65" s="1338"/>
      <c r="R65" s="1338"/>
      <c r="S65" s="1338"/>
    </row>
    <row r="66">
      <c r="A66" s="1329" t="s">
        <v>1714</v>
      </c>
      <c r="B66" s="1329">
        <f t="shared" si="4"/>
        <v>0</v>
      </c>
      <c r="C66" s="1326">
        <f t="shared" si="2"/>
        <v>0</v>
      </c>
      <c r="D66" s="1326">
        <f t="shared" si="3"/>
        <v>0</v>
      </c>
      <c r="E66" s="1329"/>
      <c r="F66" s="1329"/>
      <c r="G66" s="1329">
        <v>2023.0</v>
      </c>
      <c r="H66" s="1329" t="s">
        <v>1678</v>
      </c>
      <c r="I66" s="1326" t="s">
        <v>4207</v>
      </c>
      <c r="J66" s="1326" t="s">
        <v>2246</v>
      </c>
      <c r="K66" s="1326" t="s">
        <v>4194</v>
      </c>
      <c r="L66" s="1330" t="s">
        <v>2536</v>
      </c>
      <c r="M66" s="1341">
        <v>4.0</v>
      </c>
      <c r="N66" s="1338"/>
      <c r="O66" s="1338"/>
      <c r="P66" s="1338"/>
      <c r="Q66" s="1338"/>
      <c r="R66" s="1338"/>
      <c r="S66" s="1338"/>
    </row>
    <row r="67">
      <c r="A67" s="1329" t="s">
        <v>1715</v>
      </c>
      <c r="B67" s="1329">
        <f t="shared" si="4"/>
        <v>20</v>
      </c>
      <c r="C67" s="1326">
        <f t="shared" si="2"/>
        <v>1</v>
      </c>
      <c r="D67" s="1326">
        <f t="shared" si="3"/>
        <v>15</v>
      </c>
      <c r="E67" s="1329"/>
      <c r="F67" s="1329"/>
      <c r="G67" s="1329">
        <v>2023.0</v>
      </c>
      <c r="H67" s="1329" t="s">
        <v>1678</v>
      </c>
      <c r="I67" s="1326" t="s">
        <v>4207</v>
      </c>
      <c r="J67" s="1326" t="s">
        <v>4195</v>
      </c>
      <c r="K67" s="1326" t="s">
        <v>2243</v>
      </c>
      <c r="L67" s="1330" t="s">
        <v>2321</v>
      </c>
      <c r="M67" s="1331">
        <v>37.0</v>
      </c>
      <c r="N67" s="1338"/>
      <c r="O67" s="1338"/>
      <c r="P67" s="1338"/>
      <c r="Q67" s="1338"/>
      <c r="R67" s="1338"/>
      <c r="S67" s="1338"/>
    </row>
    <row r="68">
      <c r="A68" s="1329" t="s">
        <v>1716</v>
      </c>
      <c r="B68" s="1329">
        <f t="shared" si="4"/>
        <v>0</v>
      </c>
      <c r="C68" s="1326">
        <f t="shared" si="2"/>
        <v>0</v>
      </c>
      <c r="D68" s="1326">
        <f t="shared" si="3"/>
        <v>0</v>
      </c>
      <c r="E68" s="1329"/>
      <c r="F68" s="1329"/>
      <c r="G68" s="1329">
        <v>2023.0</v>
      </c>
      <c r="H68" s="1329" t="s">
        <v>1679</v>
      </c>
      <c r="I68" s="1326" t="s">
        <v>4203</v>
      </c>
      <c r="J68" s="1326" t="s">
        <v>2246</v>
      </c>
      <c r="K68" s="1326" t="s">
        <v>4190</v>
      </c>
      <c r="L68" s="1330" t="s">
        <v>2536</v>
      </c>
      <c r="M68" s="1342">
        <v>2.0</v>
      </c>
      <c r="N68" s="1338"/>
      <c r="O68" s="1338"/>
      <c r="P68" s="1338"/>
      <c r="Q68" s="1338"/>
      <c r="R68" s="1338"/>
      <c r="S68" s="1338"/>
    </row>
    <row r="69">
      <c r="A69" s="1329" t="s">
        <v>353</v>
      </c>
      <c r="B69" s="1329">
        <f t="shared" si="4"/>
        <v>39</v>
      </c>
      <c r="C69" s="1326">
        <f t="shared" si="2"/>
        <v>17</v>
      </c>
      <c r="D69" s="1326">
        <f t="shared" si="3"/>
        <v>16</v>
      </c>
      <c r="E69" s="1329"/>
      <c r="F69" s="1329"/>
      <c r="G69" s="1329">
        <v>2023.0</v>
      </c>
      <c r="H69" s="1329" t="s">
        <v>1679</v>
      </c>
      <c r="I69" s="1326" t="s">
        <v>4203</v>
      </c>
      <c r="J69" s="1326" t="s">
        <v>4195</v>
      </c>
      <c r="K69" s="1326" t="s">
        <v>2243</v>
      </c>
      <c r="L69" s="1330" t="s">
        <v>2321</v>
      </c>
      <c r="M69" s="1331">
        <v>3.0</v>
      </c>
      <c r="N69" s="1338"/>
      <c r="O69" s="1338"/>
      <c r="P69" s="1338"/>
      <c r="Q69" s="1338"/>
      <c r="R69" s="1338"/>
      <c r="S69" s="1338"/>
    </row>
    <row r="70">
      <c r="A70" s="1329" t="s">
        <v>1717</v>
      </c>
      <c r="B70" s="1329">
        <f t="shared" si="4"/>
        <v>31</v>
      </c>
      <c r="C70" s="1326">
        <f t="shared" si="2"/>
        <v>18</v>
      </c>
      <c r="D70" s="1326">
        <f t="shared" si="3"/>
        <v>7</v>
      </c>
      <c r="E70" s="1329"/>
      <c r="F70" s="1329"/>
      <c r="G70" s="1329">
        <v>2023.0</v>
      </c>
      <c r="H70" s="1329" t="s">
        <v>1680</v>
      </c>
      <c r="I70" s="1326" t="s">
        <v>4202</v>
      </c>
      <c r="J70" s="1326" t="s">
        <v>2246</v>
      </c>
      <c r="K70" s="1326" t="s">
        <v>4197</v>
      </c>
      <c r="L70" s="1330" t="s">
        <v>2536</v>
      </c>
      <c r="M70" s="1331">
        <v>2.0</v>
      </c>
      <c r="N70" s="1338"/>
      <c r="O70" s="1338"/>
      <c r="P70" s="1338"/>
      <c r="Q70" s="1338"/>
      <c r="R70" s="1338"/>
      <c r="S70" s="1338"/>
    </row>
    <row r="71">
      <c r="A71" s="1329" t="s">
        <v>1718</v>
      </c>
      <c r="B71" s="1329">
        <f t="shared" si="4"/>
        <v>186</v>
      </c>
      <c r="C71" s="1326">
        <f t="shared" si="2"/>
        <v>63</v>
      </c>
      <c r="D71" s="1326">
        <f t="shared" si="3"/>
        <v>87</v>
      </c>
      <c r="E71" s="1329"/>
      <c r="F71" s="1329"/>
      <c r="G71" s="1329">
        <v>2023.0</v>
      </c>
      <c r="H71" s="1329" t="s">
        <v>1680</v>
      </c>
      <c r="I71" s="1326" t="s">
        <v>4202</v>
      </c>
      <c r="J71" s="1326" t="s">
        <v>2246</v>
      </c>
      <c r="K71" s="1326" t="s">
        <v>4190</v>
      </c>
      <c r="L71" s="1330" t="s">
        <v>2536</v>
      </c>
      <c r="M71" s="1331">
        <v>15.0</v>
      </c>
      <c r="N71" s="1338"/>
      <c r="O71" s="1338"/>
      <c r="P71" s="1338"/>
      <c r="Q71" s="1338"/>
      <c r="R71" s="1338"/>
      <c r="S71" s="1338"/>
    </row>
    <row r="72">
      <c r="A72" s="1329" t="s">
        <v>556</v>
      </c>
      <c r="B72" s="1329" t="s">
        <v>29</v>
      </c>
      <c r="C72" s="1326">
        <f t="shared" si="2"/>
        <v>0</v>
      </c>
      <c r="D72" s="1326">
        <f t="shared" si="3"/>
        <v>0</v>
      </c>
      <c r="E72" s="1329"/>
      <c r="F72" s="1329"/>
      <c r="G72" s="1329">
        <v>2023.0</v>
      </c>
      <c r="H72" s="1329" t="s">
        <v>1680</v>
      </c>
      <c r="I72" s="1326" t="s">
        <v>4202</v>
      </c>
      <c r="J72" s="1326" t="s">
        <v>2246</v>
      </c>
      <c r="K72" s="1326" t="s">
        <v>4192</v>
      </c>
      <c r="L72" s="1330" t="s">
        <v>2536</v>
      </c>
      <c r="M72" s="1331">
        <v>1.0</v>
      </c>
      <c r="N72" s="1338"/>
      <c r="O72" s="1338"/>
      <c r="P72" s="1338"/>
      <c r="Q72" s="1338"/>
      <c r="R72" s="1338"/>
      <c r="S72" s="1338"/>
    </row>
    <row r="73">
      <c r="A73" s="1329" t="s">
        <v>701</v>
      </c>
      <c r="B73" s="1329">
        <f t="shared" ref="B73:B89" si="5">sumif($H$4:$H$1494,A73,$M$4:$M$1494)</f>
        <v>45</v>
      </c>
      <c r="C73" s="1326">
        <f t="shared" si="2"/>
        <v>26</v>
      </c>
      <c r="D73" s="1326">
        <f t="shared" si="3"/>
        <v>14</v>
      </c>
      <c r="E73" s="1329"/>
      <c r="F73" s="1329"/>
      <c r="G73" s="1329">
        <v>2023.0</v>
      </c>
      <c r="H73" s="1329" t="s">
        <v>1680</v>
      </c>
      <c r="I73" s="1326" t="s">
        <v>4202</v>
      </c>
      <c r="J73" s="1326" t="s">
        <v>2246</v>
      </c>
      <c r="K73" s="1326" t="s">
        <v>4199</v>
      </c>
      <c r="L73" s="1330" t="s">
        <v>2536</v>
      </c>
      <c r="M73" s="1331">
        <v>3.0</v>
      </c>
      <c r="N73" s="1338"/>
      <c r="O73" s="1338"/>
      <c r="P73" s="1338"/>
      <c r="Q73" s="1338"/>
      <c r="R73" s="1338"/>
      <c r="S73" s="1338"/>
    </row>
    <row r="74">
      <c r="A74" s="1329" t="s">
        <v>289</v>
      </c>
      <c r="B74" s="1329">
        <f t="shared" si="5"/>
        <v>276</v>
      </c>
      <c r="C74" s="1326">
        <f t="shared" si="2"/>
        <v>124</v>
      </c>
      <c r="D74" s="1326">
        <f t="shared" si="3"/>
        <v>93</v>
      </c>
      <c r="E74" s="1329"/>
      <c r="F74" s="1329"/>
      <c r="G74" s="1329">
        <v>2023.0</v>
      </c>
      <c r="H74" s="1329" t="s">
        <v>1680</v>
      </c>
      <c r="I74" s="1326" t="s">
        <v>4202</v>
      </c>
      <c r="J74" s="1326" t="s">
        <v>2246</v>
      </c>
      <c r="K74" s="1326" t="s">
        <v>4200</v>
      </c>
      <c r="L74" s="1330" t="s">
        <v>2536</v>
      </c>
      <c r="M74" s="1331">
        <v>2.0</v>
      </c>
      <c r="N74" s="1338"/>
      <c r="O74" s="1338"/>
      <c r="P74" s="1338"/>
      <c r="Q74" s="1338"/>
      <c r="R74" s="1338"/>
      <c r="S74" s="1338"/>
    </row>
    <row r="75">
      <c r="A75" s="1329" t="s">
        <v>1719</v>
      </c>
      <c r="B75" s="1329">
        <f t="shared" si="5"/>
        <v>11</v>
      </c>
      <c r="C75" s="1326">
        <f t="shared" si="2"/>
        <v>3</v>
      </c>
      <c r="D75" s="1326">
        <f t="shared" si="3"/>
        <v>4</v>
      </c>
      <c r="E75" s="1329"/>
      <c r="F75" s="1329"/>
      <c r="G75" s="1329">
        <v>2023.0</v>
      </c>
      <c r="H75" s="1329" t="s">
        <v>1680</v>
      </c>
      <c r="I75" s="1326" t="s">
        <v>4202</v>
      </c>
      <c r="J75" s="1326" t="s">
        <v>2246</v>
      </c>
      <c r="K75" s="1326" t="s">
        <v>4195</v>
      </c>
      <c r="L75" s="1330" t="s">
        <v>2536</v>
      </c>
      <c r="M75" s="1331">
        <v>1.0</v>
      </c>
      <c r="N75" s="1338"/>
      <c r="O75" s="1338"/>
      <c r="P75" s="1338"/>
      <c r="Q75" s="1338"/>
      <c r="R75" s="1338"/>
      <c r="S75" s="1338"/>
    </row>
    <row r="76">
      <c r="A76" s="1329" t="s">
        <v>1720</v>
      </c>
      <c r="B76" s="1329">
        <f t="shared" si="5"/>
        <v>22</v>
      </c>
      <c r="C76" s="1326">
        <f t="shared" si="2"/>
        <v>4</v>
      </c>
      <c r="D76" s="1326">
        <f t="shared" si="3"/>
        <v>12</v>
      </c>
      <c r="E76" s="1329"/>
      <c r="F76" s="1329"/>
      <c r="G76" s="1329">
        <v>2023.0</v>
      </c>
      <c r="H76" s="1329" t="s">
        <v>1680</v>
      </c>
      <c r="I76" s="1326" t="s">
        <v>4202</v>
      </c>
      <c r="J76" s="1326" t="s">
        <v>2246</v>
      </c>
      <c r="K76" s="1326" t="s">
        <v>4194</v>
      </c>
      <c r="L76" s="1330" t="s">
        <v>2536</v>
      </c>
      <c r="M76" s="1331">
        <v>1.0</v>
      </c>
      <c r="N76" s="1338"/>
      <c r="O76" s="1338"/>
      <c r="P76" s="1338"/>
      <c r="Q76" s="1338"/>
      <c r="R76" s="1338"/>
      <c r="S76" s="1338"/>
    </row>
    <row r="77">
      <c r="A77" s="1329" t="s">
        <v>433</v>
      </c>
      <c r="B77" s="1329">
        <f t="shared" si="5"/>
        <v>22</v>
      </c>
      <c r="C77" s="1326">
        <f t="shared" si="2"/>
        <v>10</v>
      </c>
      <c r="D77" s="1326">
        <f t="shared" si="3"/>
        <v>7</v>
      </c>
      <c r="E77" s="1329"/>
      <c r="F77" s="1329"/>
      <c r="G77" s="1329">
        <v>2023.0</v>
      </c>
      <c r="H77" s="1329" t="s">
        <v>1680</v>
      </c>
      <c r="I77" s="1326" t="s">
        <v>4202</v>
      </c>
      <c r="J77" s="1326" t="s">
        <v>4195</v>
      </c>
      <c r="K77" s="1326" t="s">
        <v>4201</v>
      </c>
      <c r="L77" s="1330" t="s">
        <v>2536</v>
      </c>
      <c r="M77" s="1331">
        <v>3.0</v>
      </c>
      <c r="N77" s="1338"/>
      <c r="O77" s="1338"/>
      <c r="P77" s="1338"/>
      <c r="Q77" s="1338"/>
      <c r="R77" s="1338"/>
      <c r="S77" s="1338"/>
    </row>
    <row r="78">
      <c r="A78" s="1329" t="s">
        <v>58</v>
      </c>
      <c r="B78" s="1329">
        <f t="shared" si="5"/>
        <v>5</v>
      </c>
      <c r="C78" s="1326">
        <f t="shared" si="2"/>
        <v>2</v>
      </c>
      <c r="D78" s="1326">
        <f t="shared" si="3"/>
        <v>2</v>
      </c>
      <c r="E78" s="1329"/>
      <c r="F78" s="1329"/>
      <c r="G78" s="1329">
        <v>2023.0</v>
      </c>
      <c r="H78" s="1329" t="s">
        <v>1680</v>
      </c>
      <c r="I78" s="1326" t="s">
        <v>4202</v>
      </c>
      <c r="J78" s="1326" t="s">
        <v>4195</v>
      </c>
      <c r="K78" s="1326" t="s">
        <v>2243</v>
      </c>
      <c r="L78" s="1330" t="s">
        <v>2321</v>
      </c>
      <c r="M78" s="1331">
        <v>30.0</v>
      </c>
      <c r="N78" s="1338"/>
      <c r="O78" s="1338"/>
      <c r="P78" s="1338"/>
      <c r="Q78" s="1338"/>
      <c r="R78" s="1338"/>
      <c r="S78" s="1338"/>
    </row>
    <row r="79">
      <c r="A79" s="1329" t="s">
        <v>1721</v>
      </c>
      <c r="B79" s="1329">
        <f t="shared" si="5"/>
        <v>3</v>
      </c>
      <c r="C79" s="1326">
        <f t="shared" si="2"/>
        <v>0</v>
      </c>
      <c r="D79" s="1326">
        <f t="shared" si="3"/>
        <v>3</v>
      </c>
      <c r="E79" s="1329"/>
      <c r="F79" s="1329"/>
      <c r="G79" s="1329">
        <v>2023.0</v>
      </c>
      <c r="H79" s="1329" t="s">
        <v>1680</v>
      </c>
      <c r="I79" s="1326" t="s">
        <v>4202</v>
      </c>
      <c r="J79" s="1326" t="s">
        <v>4195</v>
      </c>
      <c r="K79" s="1326" t="s">
        <v>4195</v>
      </c>
      <c r="L79" s="1330" t="s">
        <v>2536</v>
      </c>
      <c r="M79" s="1331">
        <v>1.0</v>
      </c>
      <c r="N79" s="1338"/>
      <c r="O79" s="1338"/>
      <c r="P79" s="1338"/>
      <c r="Q79" s="1338"/>
      <c r="R79" s="1338"/>
      <c r="S79" s="1338"/>
    </row>
    <row r="80">
      <c r="A80" s="1329" t="s">
        <v>434</v>
      </c>
      <c r="B80" s="1329">
        <f t="shared" si="5"/>
        <v>0</v>
      </c>
      <c r="C80" s="1326">
        <f t="shared" si="2"/>
        <v>0</v>
      </c>
      <c r="D80" s="1326">
        <f t="shared" si="3"/>
        <v>0</v>
      </c>
      <c r="E80" s="1329"/>
      <c r="F80" s="1329"/>
      <c r="G80" s="1329">
        <v>2023.0</v>
      </c>
      <c r="H80" s="1329" t="s">
        <v>760</v>
      </c>
      <c r="I80" s="1326" t="s">
        <v>4207</v>
      </c>
      <c r="J80" s="1326" t="s">
        <v>2246</v>
      </c>
      <c r="K80" s="1326" t="s">
        <v>4197</v>
      </c>
      <c r="L80" s="1330" t="s">
        <v>2536</v>
      </c>
      <c r="M80" s="1331">
        <v>18.0</v>
      </c>
      <c r="N80" s="1338"/>
      <c r="O80" s="1338"/>
      <c r="P80" s="1338"/>
      <c r="Q80" s="1338"/>
      <c r="R80" s="1338"/>
      <c r="S80" s="1338"/>
    </row>
    <row r="81">
      <c r="A81" s="1329" t="s">
        <v>1722</v>
      </c>
      <c r="B81" s="1329">
        <f t="shared" si="5"/>
        <v>3</v>
      </c>
      <c r="C81" s="1326">
        <f t="shared" si="2"/>
        <v>3</v>
      </c>
      <c r="D81" s="1326">
        <f t="shared" si="3"/>
        <v>0</v>
      </c>
      <c r="E81" s="1329"/>
      <c r="F81" s="1329"/>
      <c r="G81" s="1329">
        <v>2023.0</v>
      </c>
      <c r="H81" s="1329" t="s">
        <v>760</v>
      </c>
      <c r="I81" s="1326" t="s">
        <v>4207</v>
      </c>
      <c r="J81" s="1326" t="s">
        <v>2246</v>
      </c>
      <c r="K81" s="1326" t="s">
        <v>4190</v>
      </c>
      <c r="L81" s="1330" t="s">
        <v>2536</v>
      </c>
      <c r="M81" s="1331">
        <v>149.0</v>
      </c>
      <c r="N81" s="1338"/>
      <c r="O81" s="1338"/>
      <c r="P81" s="1338"/>
      <c r="Q81" s="1338"/>
      <c r="R81" s="1338"/>
      <c r="S81" s="1338"/>
    </row>
    <row r="82">
      <c r="A82" s="1329" t="s">
        <v>1723</v>
      </c>
      <c r="B82" s="1329">
        <f t="shared" si="5"/>
        <v>104</v>
      </c>
      <c r="C82" s="1326">
        <f t="shared" si="2"/>
        <v>45</v>
      </c>
      <c r="D82" s="1326">
        <f t="shared" si="3"/>
        <v>35</v>
      </c>
      <c r="E82" s="1329"/>
      <c r="F82" s="1329"/>
      <c r="G82" s="1329">
        <v>2023.0</v>
      </c>
      <c r="H82" s="1329" t="s">
        <v>760</v>
      </c>
      <c r="I82" s="1326" t="s">
        <v>4207</v>
      </c>
      <c r="J82" s="1326" t="s">
        <v>2246</v>
      </c>
      <c r="K82" s="1326" t="s">
        <v>4191</v>
      </c>
      <c r="L82" s="1330" t="s">
        <v>2321</v>
      </c>
      <c r="M82" s="1331">
        <v>24.0</v>
      </c>
      <c r="N82" s="1338"/>
      <c r="O82" s="1338"/>
      <c r="P82" s="1338"/>
      <c r="Q82" s="1338"/>
      <c r="R82" s="1338"/>
      <c r="S82" s="1338"/>
    </row>
    <row r="83">
      <c r="A83" s="1329" t="s">
        <v>59</v>
      </c>
      <c r="B83" s="1329">
        <f t="shared" si="5"/>
        <v>4</v>
      </c>
      <c r="C83" s="1326">
        <f t="shared" si="2"/>
        <v>2</v>
      </c>
      <c r="D83" s="1326">
        <f t="shared" si="3"/>
        <v>2</v>
      </c>
      <c r="E83" s="1329"/>
      <c r="F83" s="1329"/>
      <c r="G83" s="1329">
        <v>2023.0</v>
      </c>
      <c r="H83" s="1329" t="s">
        <v>760</v>
      </c>
      <c r="I83" s="1326" t="s">
        <v>4207</v>
      </c>
      <c r="J83" s="1326" t="s">
        <v>2246</v>
      </c>
      <c r="K83" s="1326" t="s">
        <v>4192</v>
      </c>
      <c r="L83" s="1330" t="s">
        <v>2536</v>
      </c>
      <c r="M83" s="1331">
        <v>18.0</v>
      </c>
      <c r="N83" s="1338"/>
      <c r="O83" s="1338"/>
      <c r="P83" s="1338"/>
      <c r="Q83" s="1338"/>
      <c r="R83" s="1338"/>
      <c r="S83" s="1338"/>
    </row>
    <row r="84">
      <c r="A84" s="1329" t="s">
        <v>1724</v>
      </c>
      <c r="B84" s="1329">
        <f t="shared" si="5"/>
        <v>19</v>
      </c>
      <c r="C84" s="1326">
        <f t="shared" si="2"/>
        <v>5</v>
      </c>
      <c r="D84" s="1326">
        <f t="shared" si="3"/>
        <v>9</v>
      </c>
      <c r="E84" s="1329"/>
      <c r="F84" s="1329"/>
      <c r="G84" s="1329">
        <v>2023.0</v>
      </c>
      <c r="H84" s="1329" t="s">
        <v>760</v>
      </c>
      <c r="I84" s="1326" t="s">
        <v>4207</v>
      </c>
      <c r="J84" s="1326" t="s">
        <v>2246</v>
      </c>
      <c r="K84" s="1326" t="s">
        <v>4193</v>
      </c>
      <c r="L84" s="1330" t="s">
        <v>2321</v>
      </c>
      <c r="M84" s="1331">
        <v>20.0</v>
      </c>
      <c r="N84" s="1338"/>
      <c r="O84" s="1338"/>
      <c r="P84" s="1338"/>
      <c r="Q84" s="1338"/>
      <c r="R84" s="1338"/>
      <c r="S84" s="1338"/>
    </row>
    <row r="85">
      <c r="A85" s="1329" t="s">
        <v>1725</v>
      </c>
      <c r="B85" s="1329">
        <f t="shared" si="5"/>
        <v>42</v>
      </c>
      <c r="C85" s="1326">
        <f t="shared" si="2"/>
        <v>7</v>
      </c>
      <c r="D85" s="1326">
        <f t="shared" si="3"/>
        <v>16</v>
      </c>
      <c r="E85" s="1329"/>
      <c r="F85" s="1329"/>
      <c r="G85" s="1329">
        <v>2023.0</v>
      </c>
      <c r="H85" s="1329" t="s">
        <v>760</v>
      </c>
      <c r="I85" s="1326" t="s">
        <v>4207</v>
      </c>
      <c r="J85" s="1326" t="s">
        <v>2246</v>
      </c>
      <c r="K85" s="1326" t="s">
        <v>4199</v>
      </c>
      <c r="L85" s="1330" t="s">
        <v>2536</v>
      </c>
      <c r="M85" s="1331">
        <v>17.0</v>
      </c>
      <c r="N85" s="1338"/>
      <c r="O85" s="1338"/>
      <c r="P85" s="1338"/>
      <c r="Q85" s="1338"/>
      <c r="R85" s="1338"/>
      <c r="S85" s="1338"/>
    </row>
    <row r="86">
      <c r="A86" s="1329" t="s">
        <v>1726</v>
      </c>
      <c r="B86" s="1329">
        <f t="shared" si="5"/>
        <v>5</v>
      </c>
      <c r="C86" s="1326">
        <f t="shared" si="2"/>
        <v>2</v>
      </c>
      <c r="D86" s="1326">
        <f t="shared" si="3"/>
        <v>1</v>
      </c>
      <c r="E86" s="1329"/>
      <c r="F86" s="1329"/>
      <c r="G86" s="1329">
        <v>2023.0</v>
      </c>
      <c r="H86" s="1329" t="s">
        <v>760</v>
      </c>
      <c r="I86" s="1326" t="s">
        <v>4207</v>
      </c>
      <c r="J86" s="1326" t="s">
        <v>2246</v>
      </c>
      <c r="K86" s="1326" t="s">
        <v>4200</v>
      </c>
      <c r="L86" s="1330" t="s">
        <v>2536</v>
      </c>
      <c r="M86" s="1331">
        <v>26.0</v>
      </c>
      <c r="N86" s="1338"/>
      <c r="O86" s="1338"/>
      <c r="P86" s="1338"/>
      <c r="Q86" s="1338"/>
      <c r="R86" s="1338"/>
      <c r="S86" s="1338"/>
    </row>
    <row r="87">
      <c r="A87" s="1329" t="s">
        <v>1727</v>
      </c>
      <c r="B87" s="1329">
        <f t="shared" si="5"/>
        <v>149</v>
      </c>
      <c r="C87" s="1326">
        <f t="shared" si="2"/>
        <v>65</v>
      </c>
      <c r="D87" s="1326">
        <f t="shared" si="3"/>
        <v>52</v>
      </c>
      <c r="E87" s="1329"/>
      <c r="F87" s="1329"/>
      <c r="G87" s="1329">
        <v>2023.0</v>
      </c>
      <c r="H87" s="1329" t="s">
        <v>760</v>
      </c>
      <c r="I87" s="1326" t="s">
        <v>4207</v>
      </c>
      <c r="J87" s="1326" t="s">
        <v>2246</v>
      </c>
      <c r="K87" s="1326" t="s">
        <v>4195</v>
      </c>
      <c r="L87" s="1330" t="s">
        <v>2536</v>
      </c>
      <c r="M87" s="1331">
        <v>1.0</v>
      </c>
      <c r="N87" s="1338"/>
      <c r="O87" s="1338"/>
      <c r="P87" s="1338"/>
      <c r="Q87" s="1338"/>
      <c r="R87" s="1338"/>
      <c r="S87" s="1338"/>
    </row>
    <row r="88">
      <c r="A88" s="1329" t="s">
        <v>1728</v>
      </c>
      <c r="B88" s="1329">
        <f t="shared" si="5"/>
        <v>1</v>
      </c>
      <c r="C88" s="1326">
        <f t="shared" si="2"/>
        <v>0</v>
      </c>
      <c r="D88" s="1326">
        <f t="shared" si="3"/>
        <v>1</v>
      </c>
      <c r="E88" s="1329"/>
      <c r="F88" s="1329"/>
      <c r="G88" s="1329">
        <v>2023.0</v>
      </c>
      <c r="H88" s="1329" t="s">
        <v>760</v>
      </c>
      <c r="I88" s="1326" t="s">
        <v>4207</v>
      </c>
      <c r="J88" s="1326" t="s">
        <v>2246</v>
      </c>
      <c r="K88" s="1326" t="s">
        <v>4194</v>
      </c>
      <c r="L88" s="1330" t="s">
        <v>2536</v>
      </c>
      <c r="M88" s="1331">
        <v>22.0</v>
      </c>
      <c r="N88" s="1338"/>
      <c r="O88" s="1338"/>
      <c r="P88" s="1338"/>
      <c r="Q88" s="1338"/>
      <c r="R88" s="1338"/>
      <c r="S88" s="1338"/>
    </row>
    <row r="89">
      <c r="A89" s="1329" t="s">
        <v>1729</v>
      </c>
      <c r="B89" s="1329">
        <f t="shared" si="5"/>
        <v>15</v>
      </c>
      <c r="C89" s="1326">
        <f t="shared" si="2"/>
        <v>1</v>
      </c>
      <c r="D89" s="1326">
        <f t="shared" si="3"/>
        <v>13</v>
      </c>
      <c r="E89" s="1329"/>
      <c r="F89" s="1329"/>
      <c r="G89" s="1329">
        <v>2023.0</v>
      </c>
      <c r="H89" s="1329" t="s">
        <v>760</v>
      </c>
      <c r="I89" s="1326" t="s">
        <v>4207</v>
      </c>
      <c r="J89" s="1326" t="s">
        <v>4195</v>
      </c>
      <c r="K89" s="1326" t="s">
        <v>4201</v>
      </c>
      <c r="L89" s="1330" t="s">
        <v>2536</v>
      </c>
      <c r="M89" s="1331">
        <v>3.0</v>
      </c>
      <c r="N89" s="1338"/>
      <c r="O89" s="1338"/>
      <c r="P89" s="1338"/>
      <c r="Q89" s="1338"/>
      <c r="R89" s="1338"/>
      <c r="S89" s="1338"/>
    </row>
    <row r="90">
      <c r="A90" s="1329" t="s">
        <v>1730</v>
      </c>
      <c r="B90" s="1329" t="s">
        <v>29</v>
      </c>
      <c r="C90" s="1326">
        <f t="shared" si="2"/>
        <v>0</v>
      </c>
      <c r="D90" s="1326">
        <f t="shared" si="3"/>
        <v>0</v>
      </c>
      <c r="E90" s="1329"/>
      <c r="F90" s="1329"/>
      <c r="G90" s="1329">
        <v>2023.0</v>
      </c>
      <c r="H90" s="1329" t="s">
        <v>760</v>
      </c>
      <c r="I90" s="1326" t="s">
        <v>4207</v>
      </c>
      <c r="J90" s="1326" t="s">
        <v>4195</v>
      </c>
      <c r="K90" s="1326" t="s">
        <v>4208</v>
      </c>
      <c r="L90" s="1330" t="s">
        <v>2536</v>
      </c>
      <c r="M90" s="1331">
        <v>2.0</v>
      </c>
      <c r="N90" s="1338"/>
      <c r="O90" s="1338"/>
      <c r="P90" s="1338"/>
      <c r="Q90" s="1338"/>
      <c r="R90" s="1338"/>
      <c r="S90" s="1338"/>
    </row>
    <row r="91">
      <c r="A91" s="1329" t="s">
        <v>1731</v>
      </c>
      <c r="B91" s="1329">
        <f t="shared" ref="B91:B124" si="6">sumif($H$4:$H$1494,A91,$M$4:$M$1494)</f>
        <v>3</v>
      </c>
      <c r="C91" s="1326">
        <f t="shared" si="2"/>
        <v>2</v>
      </c>
      <c r="D91" s="1326">
        <f t="shared" si="3"/>
        <v>0</v>
      </c>
      <c r="E91" s="1329"/>
      <c r="F91" s="1329"/>
      <c r="G91" s="1329">
        <v>2023.0</v>
      </c>
      <c r="H91" s="1329" t="s">
        <v>760</v>
      </c>
      <c r="I91" s="1326" t="s">
        <v>4207</v>
      </c>
      <c r="J91" s="1326" t="s">
        <v>4195</v>
      </c>
      <c r="K91" s="1326" t="s">
        <v>2243</v>
      </c>
      <c r="L91" s="1330" t="s">
        <v>2321</v>
      </c>
      <c r="M91" s="1331">
        <v>247.0</v>
      </c>
      <c r="N91" s="1338"/>
      <c r="O91" s="1338"/>
      <c r="P91" s="1338"/>
      <c r="Q91" s="1338"/>
      <c r="R91" s="1338"/>
      <c r="S91" s="1338"/>
    </row>
    <row r="92">
      <c r="A92" s="1329" t="s">
        <v>1732</v>
      </c>
      <c r="B92" s="1329">
        <f t="shared" si="6"/>
        <v>15</v>
      </c>
      <c r="C92" s="1326">
        <f t="shared" si="2"/>
        <v>4</v>
      </c>
      <c r="D92" s="1326">
        <f t="shared" si="3"/>
        <v>9</v>
      </c>
      <c r="E92" s="1329"/>
      <c r="F92" s="1329"/>
      <c r="G92" s="1329">
        <v>2023.0</v>
      </c>
      <c r="H92" s="1329" t="s">
        <v>760</v>
      </c>
      <c r="I92" s="1326" t="s">
        <v>4207</v>
      </c>
      <c r="J92" s="1326" t="s">
        <v>4195</v>
      </c>
      <c r="K92" s="1326" t="s">
        <v>4195</v>
      </c>
      <c r="L92" s="1330" t="s">
        <v>2536</v>
      </c>
      <c r="M92" s="1331">
        <v>18.0</v>
      </c>
      <c r="N92" s="1338"/>
      <c r="O92" s="1338"/>
      <c r="P92" s="1338"/>
      <c r="Q92" s="1338"/>
      <c r="R92" s="1338"/>
      <c r="S92" s="1338"/>
    </row>
    <row r="93">
      <c r="A93" s="1329" t="s">
        <v>706</v>
      </c>
      <c r="B93" s="1329">
        <f t="shared" si="6"/>
        <v>33</v>
      </c>
      <c r="C93" s="1326">
        <f t="shared" si="2"/>
        <v>14</v>
      </c>
      <c r="D93" s="1326">
        <f t="shared" si="3"/>
        <v>10</v>
      </c>
      <c r="E93" s="1329"/>
      <c r="F93" s="1329"/>
      <c r="G93" s="1329">
        <v>2023.0</v>
      </c>
      <c r="H93" s="1329" t="s">
        <v>1681</v>
      </c>
      <c r="I93" s="1326" t="s">
        <v>4205</v>
      </c>
      <c r="J93" s="1326" t="s">
        <v>2246</v>
      </c>
      <c r="K93" s="1326" t="s">
        <v>4197</v>
      </c>
      <c r="L93" s="1330" t="s">
        <v>2536</v>
      </c>
      <c r="M93" s="1331">
        <v>97.0</v>
      </c>
      <c r="N93" s="1338"/>
      <c r="O93" s="1338"/>
      <c r="P93" s="1338"/>
      <c r="Q93" s="1338"/>
      <c r="R93" s="1338"/>
      <c r="S93" s="1338"/>
    </row>
    <row r="94">
      <c r="A94" s="1329" t="s">
        <v>779</v>
      </c>
      <c r="B94" s="1329">
        <f t="shared" si="6"/>
        <v>90</v>
      </c>
      <c r="C94" s="1326">
        <f t="shared" si="2"/>
        <v>45</v>
      </c>
      <c r="D94" s="1326">
        <f t="shared" si="3"/>
        <v>31</v>
      </c>
      <c r="E94" s="1329"/>
      <c r="F94" s="1329"/>
      <c r="G94" s="1329">
        <v>2023.0</v>
      </c>
      <c r="H94" s="1329" t="s">
        <v>1681</v>
      </c>
      <c r="I94" s="1326" t="s">
        <v>4205</v>
      </c>
      <c r="J94" s="1326" t="s">
        <v>2246</v>
      </c>
      <c r="K94" s="1326" t="s">
        <v>4190</v>
      </c>
      <c r="L94" s="1330" t="s">
        <v>2536</v>
      </c>
      <c r="M94" s="1331">
        <v>738.0</v>
      </c>
      <c r="N94" s="1338"/>
      <c r="O94" s="1338"/>
      <c r="P94" s="1338"/>
      <c r="Q94" s="1338"/>
      <c r="R94" s="1338"/>
      <c r="S94" s="1338"/>
    </row>
    <row r="95">
      <c r="A95" s="1329" t="s">
        <v>1733</v>
      </c>
      <c r="B95" s="1329">
        <f t="shared" si="6"/>
        <v>155</v>
      </c>
      <c r="C95" s="1326">
        <f t="shared" si="2"/>
        <v>49</v>
      </c>
      <c r="D95" s="1326">
        <f t="shared" si="3"/>
        <v>77</v>
      </c>
      <c r="E95" s="1329"/>
      <c r="F95" s="1329"/>
      <c r="G95" s="1329">
        <v>2023.0</v>
      </c>
      <c r="H95" s="1329" t="s">
        <v>1681</v>
      </c>
      <c r="I95" s="1326" t="s">
        <v>4205</v>
      </c>
      <c r="J95" s="1326" t="s">
        <v>2246</v>
      </c>
      <c r="K95" s="1326" t="s">
        <v>4191</v>
      </c>
      <c r="L95" s="1330" t="s">
        <v>2321</v>
      </c>
      <c r="M95" s="1331">
        <v>128.0</v>
      </c>
      <c r="N95" s="1338"/>
      <c r="O95" s="1338"/>
      <c r="P95" s="1338"/>
      <c r="Q95" s="1338"/>
      <c r="R95" s="1338"/>
      <c r="S95" s="1338"/>
    </row>
    <row r="96">
      <c r="A96" s="1329" t="s">
        <v>1734</v>
      </c>
      <c r="B96" s="1329">
        <f t="shared" si="6"/>
        <v>7</v>
      </c>
      <c r="C96" s="1326">
        <f t="shared" si="2"/>
        <v>1</v>
      </c>
      <c r="D96" s="1326">
        <f t="shared" si="3"/>
        <v>5</v>
      </c>
      <c r="E96" s="1329"/>
      <c r="F96" s="1329"/>
      <c r="G96" s="1329">
        <v>2023.0</v>
      </c>
      <c r="H96" s="1329" t="s">
        <v>1681</v>
      </c>
      <c r="I96" s="1326" t="s">
        <v>4205</v>
      </c>
      <c r="J96" s="1326" t="s">
        <v>2246</v>
      </c>
      <c r="K96" s="1326" t="s">
        <v>4192</v>
      </c>
      <c r="L96" s="1330" t="s">
        <v>2536</v>
      </c>
      <c r="M96" s="1331">
        <v>6.0</v>
      </c>
      <c r="N96" s="1338"/>
      <c r="O96" s="1338"/>
      <c r="P96" s="1338"/>
      <c r="Q96" s="1338"/>
      <c r="R96" s="1338"/>
      <c r="S96" s="1338"/>
    </row>
    <row r="97">
      <c r="A97" s="1329" t="s">
        <v>1271</v>
      </c>
      <c r="B97" s="1329">
        <f t="shared" si="6"/>
        <v>68</v>
      </c>
      <c r="C97" s="1326">
        <f t="shared" si="2"/>
        <v>21</v>
      </c>
      <c r="D97" s="1326">
        <f t="shared" si="3"/>
        <v>16</v>
      </c>
      <c r="E97" s="1329"/>
      <c r="F97" s="1329"/>
      <c r="G97" s="1329">
        <v>2023.0</v>
      </c>
      <c r="H97" s="1329" t="s">
        <v>1681</v>
      </c>
      <c r="I97" s="1326" t="s">
        <v>4205</v>
      </c>
      <c r="J97" s="1326" t="s">
        <v>2246</v>
      </c>
      <c r="K97" s="1326" t="s">
        <v>4193</v>
      </c>
      <c r="L97" s="1330" t="s">
        <v>2321</v>
      </c>
      <c r="M97" s="1331">
        <v>8.0</v>
      </c>
      <c r="N97" s="1338"/>
      <c r="O97" s="1338"/>
      <c r="P97" s="1338"/>
      <c r="Q97" s="1338"/>
      <c r="R97" s="1338"/>
      <c r="S97" s="1338"/>
    </row>
    <row r="98">
      <c r="A98" s="1329" t="s">
        <v>62</v>
      </c>
      <c r="B98" s="1329">
        <f t="shared" si="6"/>
        <v>26</v>
      </c>
      <c r="C98" s="1326">
        <f t="shared" si="2"/>
        <v>8</v>
      </c>
      <c r="D98" s="1326">
        <f t="shared" si="3"/>
        <v>4</v>
      </c>
      <c r="E98" s="1329"/>
      <c r="F98" s="1329"/>
      <c r="G98" s="1329">
        <v>2023.0</v>
      </c>
      <c r="H98" s="1329" t="s">
        <v>1681</v>
      </c>
      <c r="I98" s="1326" t="s">
        <v>4205</v>
      </c>
      <c r="J98" s="1326" t="s">
        <v>2246</v>
      </c>
      <c r="K98" s="1326" t="s">
        <v>4199</v>
      </c>
      <c r="L98" s="1330" t="s">
        <v>2536</v>
      </c>
      <c r="M98" s="1331">
        <v>66.0</v>
      </c>
      <c r="N98" s="1338"/>
      <c r="O98" s="1338"/>
      <c r="P98" s="1338"/>
      <c r="Q98" s="1338"/>
      <c r="R98" s="1338"/>
      <c r="S98" s="1338"/>
    </row>
    <row r="99">
      <c r="A99" s="1329" t="s">
        <v>443</v>
      </c>
      <c r="B99" s="1329">
        <f t="shared" si="6"/>
        <v>8</v>
      </c>
      <c r="C99" s="1326">
        <f t="shared" si="2"/>
        <v>0</v>
      </c>
      <c r="D99" s="1326">
        <f t="shared" si="3"/>
        <v>2</v>
      </c>
      <c r="E99" s="1329"/>
      <c r="F99" s="1329"/>
      <c r="G99" s="1329">
        <v>2023.0</v>
      </c>
      <c r="H99" s="1329" t="s">
        <v>1681</v>
      </c>
      <c r="I99" s="1326" t="s">
        <v>4205</v>
      </c>
      <c r="J99" s="1326" t="s">
        <v>2246</v>
      </c>
      <c r="K99" s="1326" t="s">
        <v>4200</v>
      </c>
      <c r="L99" s="1330" t="s">
        <v>2536</v>
      </c>
      <c r="M99" s="1331">
        <v>104.0</v>
      </c>
      <c r="N99" s="1338"/>
      <c r="O99" s="1338"/>
      <c r="P99" s="1338"/>
      <c r="Q99" s="1338"/>
      <c r="R99" s="1338"/>
      <c r="S99" s="1338"/>
    </row>
    <row r="100">
      <c r="A100" s="1329" t="s">
        <v>359</v>
      </c>
      <c r="B100" s="1329">
        <f t="shared" si="6"/>
        <v>10</v>
      </c>
      <c r="C100" s="1326">
        <f t="shared" si="2"/>
        <v>5</v>
      </c>
      <c r="D100" s="1326">
        <f t="shared" si="3"/>
        <v>3</v>
      </c>
      <c r="E100" s="1329"/>
      <c r="F100" s="1329"/>
      <c r="G100" s="1329">
        <v>2023.0</v>
      </c>
      <c r="H100" s="1329" t="s">
        <v>1681</v>
      </c>
      <c r="I100" s="1326" t="s">
        <v>4205</v>
      </c>
      <c r="J100" s="1326" t="s">
        <v>2246</v>
      </c>
      <c r="K100" s="1326" t="s">
        <v>4195</v>
      </c>
      <c r="L100" s="1330" t="s">
        <v>2536</v>
      </c>
      <c r="M100" s="1331">
        <v>24.0</v>
      </c>
      <c r="N100" s="1338"/>
      <c r="O100" s="1338"/>
      <c r="P100" s="1338"/>
      <c r="Q100" s="1338"/>
      <c r="R100" s="1338"/>
      <c r="S100" s="1338"/>
    </row>
    <row r="101">
      <c r="A101" s="1329" t="s">
        <v>1735</v>
      </c>
      <c r="B101" s="1329">
        <f t="shared" si="6"/>
        <v>1</v>
      </c>
      <c r="C101" s="1326">
        <f t="shared" si="2"/>
        <v>1</v>
      </c>
      <c r="D101" s="1326">
        <f t="shared" si="3"/>
        <v>0</v>
      </c>
      <c r="E101" s="1329"/>
      <c r="F101" s="1329"/>
      <c r="G101" s="1329">
        <v>2023.0</v>
      </c>
      <c r="H101" s="1329" t="s">
        <v>1681</v>
      </c>
      <c r="I101" s="1326" t="s">
        <v>4205</v>
      </c>
      <c r="J101" s="1326" t="s">
        <v>2246</v>
      </c>
      <c r="K101" s="1326" t="s">
        <v>4194</v>
      </c>
      <c r="L101" s="1330" t="s">
        <v>2536</v>
      </c>
      <c r="M101" s="1331">
        <v>148.0</v>
      </c>
      <c r="N101" s="1338"/>
      <c r="O101" s="1340"/>
      <c r="P101" s="1338"/>
      <c r="Q101" s="1340"/>
      <c r="R101" s="1338"/>
      <c r="S101" s="1338"/>
    </row>
    <row r="102">
      <c r="A102" s="1329" t="s">
        <v>1654</v>
      </c>
      <c r="B102" s="1329">
        <f t="shared" si="6"/>
        <v>1</v>
      </c>
      <c r="C102" s="1326">
        <f t="shared" si="2"/>
        <v>0</v>
      </c>
      <c r="D102" s="1326">
        <f t="shared" si="3"/>
        <v>1</v>
      </c>
      <c r="E102" s="1329"/>
      <c r="F102" s="1329"/>
      <c r="G102" s="1329">
        <v>2023.0</v>
      </c>
      <c r="H102" s="1329" t="s">
        <v>1681</v>
      </c>
      <c r="I102" s="1326" t="s">
        <v>4205</v>
      </c>
      <c r="J102" s="1326" t="s">
        <v>4195</v>
      </c>
      <c r="K102" s="1326" t="s">
        <v>4201</v>
      </c>
      <c r="L102" s="1330" t="s">
        <v>2536</v>
      </c>
      <c r="M102" s="1343">
        <v>24.0</v>
      </c>
      <c r="N102" s="1338"/>
      <c r="O102" s="1338"/>
      <c r="P102" s="1338"/>
      <c r="Q102" s="1338"/>
      <c r="R102" s="1338"/>
      <c r="S102" s="1338"/>
    </row>
    <row r="103">
      <c r="A103" s="1329" t="s">
        <v>560</v>
      </c>
      <c r="B103" s="1329">
        <f t="shared" si="6"/>
        <v>54</v>
      </c>
      <c r="C103" s="1326">
        <f t="shared" si="2"/>
        <v>23</v>
      </c>
      <c r="D103" s="1326">
        <f t="shared" si="3"/>
        <v>20</v>
      </c>
      <c r="E103" s="1329"/>
      <c r="F103" s="1329"/>
      <c r="G103" s="1329">
        <v>2023.0</v>
      </c>
      <c r="H103" s="1329" t="s">
        <v>1681</v>
      </c>
      <c r="I103" s="1326" t="s">
        <v>4205</v>
      </c>
      <c r="J103" s="1326" t="s">
        <v>4195</v>
      </c>
      <c r="K103" s="1326" t="s">
        <v>4208</v>
      </c>
      <c r="L103" s="1330" t="s">
        <v>2536</v>
      </c>
      <c r="M103" s="1343">
        <v>1.0</v>
      </c>
      <c r="N103" s="1338"/>
      <c r="O103" s="1338"/>
      <c r="P103" s="1338"/>
      <c r="Q103" s="1338"/>
      <c r="R103" s="1338"/>
      <c r="S103" s="1338"/>
    </row>
    <row r="104">
      <c r="A104" s="1329" t="s">
        <v>446</v>
      </c>
      <c r="B104" s="1329">
        <f t="shared" si="6"/>
        <v>1841</v>
      </c>
      <c r="C104" s="1326">
        <f t="shared" si="2"/>
        <v>923</v>
      </c>
      <c r="D104" s="1326">
        <f t="shared" si="3"/>
        <v>538</v>
      </c>
      <c r="E104" s="1329"/>
      <c r="F104" s="1329"/>
      <c r="G104" s="1329">
        <v>2023.0</v>
      </c>
      <c r="H104" s="1329" t="s">
        <v>1681</v>
      </c>
      <c r="I104" s="1326" t="s">
        <v>4205</v>
      </c>
      <c r="J104" s="1326" t="s">
        <v>4195</v>
      </c>
      <c r="K104" s="1326" t="s">
        <v>2243</v>
      </c>
      <c r="L104" s="1330" t="s">
        <v>2321</v>
      </c>
      <c r="M104" s="1331">
        <v>674.0</v>
      </c>
      <c r="N104" s="1338"/>
      <c r="O104" s="1338"/>
      <c r="P104" s="1338"/>
      <c r="Q104" s="1338"/>
      <c r="R104" s="1338"/>
      <c r="S104" s="1338"/>
    </row>
    <row r="105">
      <c r="A105" s="1329" t="s">
        <v>608</v>
      </c>
      <c r="B105" s="1329">
        <f t="shared" si="6"/>
        <v>52</v>
      </c>
      <c r="C105" s="1326">
        <f t="shared" si="2"/>
        <v>16</v>
      </c>
      <c r="D105" s="1326">
        <f t="shared" si="3"/>
        <v>25</v>
      </c>
      <c r="E105" s="1329"/>
      <c r="F105" s="1329"/>
      <c r="G105" s="1329">
        <v>2023.0</v>
      </c>
      <c r="H105" s="1329" t="s">
        <v>1681</v>
      </c>
      <c r="I105" s="1326" t="s">
        <v>4205</v>
      </c>
      <c r="J105" s="1326" t="s">
        <v>4195</v>
      </c>
      <c r="K105" s="1326" t="s">
        <v>4195</v>
      </c>
      <c r="L105" s="1330" t="s">
        <v>2536</v>
      </c>
      <c r="M105" s="1331">
        <v>69.0</v>
      </c>
      <c r="N105" s="1338"/>
      <c r="O105" s="1338"/>
      <c r="P105" s="1338"/>
      <c r="Q105" s="1338"/>
      <c r="R105" s="1338"/>
      <c r="S105" s="1338"/>
    </row>
    <row r="106">
      <c r="A106" s="1329" t="s">
        <v>1736</v>
      </c>
      <c r="B106" s="1329">
        <f t="shared" si="6"/>
        <v>3</v>
      </c>
      <c r="C106" s="1326">
        <f t="shared" si="2"/>
        <v>1</v>
      </c>
      <c r="D106" s="1326">
        <f t="shared" si="3"/>
        <v>0</v>
      </c>
      <c r="E106" s="1329"/>
      <c r="F106" s="1329"/>
      <c r="G106" s="1329">
        <v>2023.0</v>
      </c>
      <c r="H106" s="1329" t="s">
        <v>1682</v>
      </c>
      <c r="I106" s="1326" t="s">
        <v>4207</v>
      </c>
      <c r="J106" s="1326" t="s">
        <v>2246</v>
      </c>
      <c r="K106" s="1326" t="s">
        <v>4190</v>
      </c>
      <c r="L106" s="1330" t="s">
        <v>2536</v>
      </c>
      <c r="M106" s="1331">
        <v>1.0</v>
      </c>
      <c r="N106" s="1338"/>
      <c r="O106" s="1338"/>
      <c r="P106" s="1338"/>
      <c r="Q106" s="1338"/>
      <c r="R106" s="1338"/>
      <c r="S106" s="1338"/>
    </row>
    <row r="107">
      <c r="A107" s="1329" t="s">
        <v>711</v>
      </c>
      <c r="B107" s="1329">
        <f t="shared" si="6"/>
        <v>15</v>
      </c>
      <c r="C107" s="1326">
        <f t="shared" si="2"/>
        <v>11</v>
      </c>
      <c r="D107" s="1326">
        <f t="shared" si="3"/>
        <v>4</v>
      </c>
      <c r="E107" s="1329"/>
      <c r="F107" s="1329"/>
      <c r="G107" s="1329">
        <v>2023.0</v>
      </c>
      <c r="H107" s="1329" t="s">
        <v>1682</v>
      </c>
      <c r="I107" s="1326" t="s">
        <v>4207</v>
      </c>
      <c r="J107" s="1326" t="s">
        <v>2246</v>
      </c>
      <c r="K107" s="1326" t="s">
        <v>4200</v>
      </c>
      <c r="L107" s="1330" t="s">
        <v>2536</v>
      </c>
      <c r="M107" s="1331">
        <v>2.0</v>
      </c>
      <c r="N107" s="1338"/>
      <c r="O107" s="1338"/>
      <c r="P107" s="1338"/>
      <c r="Q107" s="1338"/>
      <c r="R107" s="1338"/>
      <c r="S107" s="1338"/>
    </row>
    <row r="108">
      <c r="A108" s="1329" t="s">
        <v>1737</v>
      </c>
      <c r="B108" s="1329">
        <f t="shared" si="6"/>
        <v>106</v>
      </c>
      <c r="C108" s="1326">
        <f t="shared" si="2"/>
        <v>44</v>
      </c>
      <c r="D108" s="1326">
        <f t="shared" si="3"/>
        <v>40</v>
      </c>
      <c r="E108" s="1329"/>
      <c r="F108" s="1329"/>
      <c r="G108" s="1329">
        <v>2023.0</v>
      </c>
      <c r="H108" s="1329" t="s">
        <v>1682</v>
      </c>
      <c r="I108" s="1326" t="s">
        <v>4207</v>
      </c>
      <c r="J108" s="1326" t="s">
        <v>2246</v>
      </c>
      <c r="K108" s="1326" t="s">
        <v>4194</v>
      </c>
      <c r="L108" s="1330" t="s">
        <v>2536</v>
      </c>
      <c r="M108" s="1331">
        <v>1.0</v>
      </c>
      <c r="N108" s="1338"/>
      <c r="O108" s="1338"/>
      <c r="P108" s="1338"/>
      <c r="Q108" s="1338"/>
      <c r="R108" s="1338"/>
      <c r="S108" s="1338"/>
    </row>
    <row r="109">
      <c r="A109" s="1329" t="s">
        <v>1738</v>
      </c>
      <c r="B109" s="1329">
        <f t="shared" si="6"/>
        <v>2</v>
      </c>
      <c r="C109" s="1326">
        <f t="shared" si="2"/>
        <v>1</v>
      </c>
      <c r="D109" s="1326">
        <f t="shared" si="3"/>
        <v>0</v>
      </c>
      <c r="E109" s="1329"/>
      <c r="F109" s="1329"/>
      <c r="G109" s="1329">
        <v>2023.0</v>
      </c>
      <c r="H109" s="1329" t="s">
        <v>1682</v>
      </c>
      <c r="I109" s="1326" t="s">
        <v>4207</v>
      </c>
      <c r="J109" s="1326" t="s">
        <v>4195</v>
      </c>
      <c r="K109" s="1326" t="s">
        <v>2243</v>
      </c>
      <c r="L109" s="1330" t="s">
        <v>2321</v>
      </c>
      <c r="M109" s="1331">
        <v>3.0</v>
      </c>
      <c r="N109" s="1338"/>
      <c r="O109" s="1338"/>
      <c r="P109" s="1338"/>
      <c r="Q109" s="1338"/>
      <c r="R109" s="1338"/>
      <c r="S109" s="1338"/>
    </row>
    <row r="110">
      <c r="A110" s="1329" t="s">
        <v>561</v>
      </c>
      <c r="B110" s="1329">
        <f t="shared" si="6"/>
        <v>111</v>
      </c>
      <c r="C110" s="1326">
        <f t="shared" si="2"/>
        <v>35</v>
      </c>
      <c r="D110" s="1326">
        <f t="shared" si="3"/>
        <v>51</v>
      </c>
      <c r="E110" s="1329"/>
      <c r="F110" s="1329"/>
      <c r="G110" s="1329">
        <v>2023.0</v>
      </c>
      <c r="H110" s="1329" t="s">
        <v>1684</v>
      </c>
      <c r="I110" s="1326" t="s">
        <v>4207</v>
      </c>
      <c r="J110" s="1326" t="s">
        <v>2246</v>
      </c>
      <c r="K110" s="1326" t="s">
        <v>4190</v>
      </c>
      <c r="L110" s="1330" t="s">
        <v>2536</v>
      </c>
      <c r="M110" s="1331">
        <v>3.0</v>
      </c>
      <c r="N110" s="1338"/>
      <c r="O110" s="1338"/>
      <c r="P110" s="1338"/>
      <c r="Q110" s="1338"/>
      <c r="R110" s="1338"/>
      <c r="S110" s="1338"/>
    </row>
    <row r="111">
      <c r="A111" s="1329" t="s">
        <v>1273</v>
      </c>
      <c r="B111" s="1329">
        <f t="shared" si="6"/>
        <v>235</v>
      </c>
      <c r="C111" s="1326">
        <f t="shared" si="2"/>
        <v>99</v>
      </c>
      <c r="D111" s="1326">
        <f t="shared" si="3"/>
        <v>82</v>
      </c>
      <c r="E111" s="1329"/>
      <c r="F111" s="1329"/>
      <c r="G111" s="1329">
        <v>2023.0</v>
      </c>
      <c r="H111" s="1329" t="s">
        <v>1684</v>
      </c>
      <c r="I111" s="1326" t="s">
        <v>4207</v>
      </c>
      <c r="J111" s="1326" t="s">
        <v>2246</v>
      </c>
      <c r="K111" s="1326" t="s">
        <v>4199</v>
      </c>
      <c r="L111" s="1330" t="s">
        <v>2536</v>
      </c>
      <c r="M111" s="1331">
        <v>1.0</v>
      </c>
      <c r="N111" s="1338"/>
      <c r="O111" s="1338"/>
      <c r="P111" s="1338"/>
      <c r="Q111" s="1338"/>
      <c r="R111" s="1338"/>
      <c r="S111" s="1338"/>
    </row>
    <row r="112">
      <c r="A112" s="1329" t="s">
        <v>1163</v>
      </c>
      <c r="B112" s="1329">
        <f t="shared" si="6"/>
        <v>68</v>
      </c>
      <c r="C112" s="1326">
        <f t="shared" si="2"/>
        <v>13</v>
      </c>
      <c r="D112" s="1326">
        <f t="shared" si="3"/>
        <v>41</v>
      </c>
      <c r="E112" s="1329"/>
      <c r="F112" s="1329"/>
      <c r="G112" s="1329">
        <v>2023.0</v>
      </c>
      <c r="H112" s="1329" t="s">
        <v>1684</v>
      </c>
      <c r="I112" s="1326" t="s">
        <v>4207</v>
      </c>
      <c r="J112" s="1326" t="s">
        <v>2246</v>
      </c>
      <c r="K112" s="1326" t="s">
        <v>4194</v>
      </c>
      <c r="L112" s="1330" t="s">
        <v>2536</v>
      </c>
      <c r="M112" s="1343">
        <v>2.0</v>
      </c>
      <c r="N112" s="1338"/>
      <c r="O112" s="1338"/>
      <c r="P112" s="1338"/>
      <c r="Q112" s="1338"/>
      <c r="R112" s="1338"/>
      <c r="S112" s="1338"/>
    </row>
    <row r="113">
      <c r="A113" s="1329" t="s">
        <v>1739</v>
      </c>
      <c r="B113" s="1329">
        <f t="shared" si="6"/>
        <v>22</v>
      </c>
      <c r="C113" s="1326">
        <f t="shared" si="2"/>
        <v>3</v>
      </c>
      <c r="D113" s="1326">
        <f t="shared" si="3"/>
        <v>14</v>
      </c>
      <c r="E113" s="1329"/>
      <c r="F113" s="1329"/>
      <c r="G113" s="1329">
        <v>2023.0</v>
      </c>
      <c r="H113" s="1329" t="s">
        <v>1684</v>
      </c>
      <c r="I113" s="1326" t="s">
        <v>4207</v>
      </c>
      <c r="J113" s="1326" t="s">
        <v>4195</v>
      </c>
      <c r="K113" s="1326" t="s">
        <v>2243</v>
      </c>
      <c r="L113" s="1330" t="s">
        <v>2321</v>
      </c>
      <c r="M113" s="1343">
        <v>20.0</v>
      </c>
      <c r="N113" s="1338"/>
      <c r="O113" s="1338"/>
      <c r="P113" s="1338"/>
      <c r="Q113" s="1338"/>
      <c r="R113" s="1338"/>
      <c r="S113" s="1338"/>
    </row>
    <row r="114">
      <c r="A114" s="1329" t="s">
        <v>1740</v>
      </c>
      <c r="B114" s="1329">
        <f t="shared" si="6"/>
        <v>48</v>
      </c>
      <c r="C114" s="1326">
        <f t="shared" si="2"/>
        <v>19</v>
      </c>
      <c r="D114" s="1326">
        <f t="shared" si="3"/>
        <v>15</v>
      </c>
      <c r="E114" s="1329"/>
      <c r="F114" s="1329"/>
      <c r="G114" s="1329">
        <v>2023.0</v>
      </c>
      <c r="H114" s="1329" t="s">
        <v>1684</v>
      </c>
      <c r="I114" s="1326" t="s">
        <v>4207</v>
      </c>
      <c r="J114" s="1326" t="s">
        <v>4195</v>
      </c>
      <c r="K114" s="1326" t="s">
        <v>4195</v>
      </c>
      <c r="L114" s="1330" t="s">
        <v>2536</v>
      </c>
      <c r="M114" s="1331">
        <v>1.0</v>
      </c>
      <c r="N114" s="1338"/>
      <c r="O114" s="1338"/>
      <c r="P114" s="1338"/>
      <c r="Q114" s="1338"/>
      <c r="R114" s="1338"/>
      <c r="S114" s="1338"/>
    </row>
    <row r="115">
      <c r="A115" s="1329" t="s">
        <v>784</v>
      </c>
      <c r="B115" s="1329">
        <f t="shared" si="6"/>
        <v>45</v>
      </c>
      <c r="C115" s="1326">
        <f t="shared" si="2"/>
        <v>18</v>
      </c>
      <c r="D115" s="1326">
        <f t="shared" si="3"/>
        <v>21</v>
      </c>
      <c r="E115" s="1329"/>
      <c r="F115" s="1329"/>
      <c r="G115" s="1329">
        <v>2023.0</v>
      </c>
      <c r="H115" s="1329" t="s">
        <v>1685</v>
      </c>
      <c r="I115" s="1326" t="s">
        <v>4189</v>
      </c>
      <c r="J115" s="1326" t="s">
        <v>2246</v>
      </c>
      <c r="K115" s="1326" t="s">
        <v>4197</v>
      </c>
      <c r="L115" s="1330" t="s">
        <v>2536</v>
      </c>
      <c r="M115" s="1331">
        <v>4.0</v>
      </c>
      <c r="N115" s="1338"/>
      <c r="O115" s="1338"/>
      <c r="P115" s="1338"/>
      <c r="Q115" s="1338"/>
      <c r="R115" s="1338"/>
      <c r="S115" s="1338"/>
    </row>
    <row r="116">
      <c r="A116" s="1329" t="s">
        <v>64</v>
      </c>
      <c r="B116" s="1329">
        <f t="shared" si="6"/>
        <v>24</v>
      </c>
      <c r="C116" s="1326">
        <f t="shared" si="2"/>
        <v>9</v>
      </c>
      <c r="D116" s="1326">
        <f t="shared" si="3"/>
        <v>12</v>
      </c>
      <c r="E116" s="1329"/>
      <c r="F116" s="1329"/>
      <c r="G116" s="1329">
        <v>2023.0</v>
      </c>
      <c r="H116" s="1329" t="s">
        <v>1685</v>
      </c>
      <c r="I116" s="1326" t="s">
        <v>4189</v>
      </c>
      <c r="J116" s="1326" t="s">
        <v>2246</v>
      </c>
      <c r="K116" s="1326" t="s">
        <v>4190</v>
      </c>
      <c r="L116" s="1330" t="s">
        <v>2536</v>
      </c>
      <c r="M116" s="1331">
        <v>22.0</v>
      </c>
      <c r="N116" s="1338"/>
      <c r="O116" s="1338"/>
      <c r="P116" s="1338"/>
      <c r="Q116" s="1338"/>
      <c r="R116" s="1338"/>
      <c r="S116" s="1338"/>
    </row>
    <row r="117">
      <c r="A117" s="1329" t="s">
        <v>171</v>
      </c>
      <c r="B117" s="1329">
        <f t="shared" si="6"/>
        <v>31</v>
      </c>
      <c r="C117" s="1326">
        <f t="shared" si="2"/>
        <v>13</v>
      </c>
      <c r="D117" s="1326">
        <f t="shared" si="3"/>
        <v>14</v>
      </c>
      <c r="E117" s="1329"/>
      <c r="F117" s="1329"/>
      <c r="G117" s="1329">
        <v>2023.0</v>
      </c>
      <c r="H117" s="1329" t="s">
        <v>1685</v>
      </c>
      <c r="I117" s="1326" t="s">
        <v>4189</v>
      </c>
      <c r="J117" s="1326" t="s">
        <v>2246</v>
      </c>
      <c r="K117" s="1326" t="s">
        <v>4192</v>
      </c>
      <c r="L117" s="1330" t="s">
        <v>2536</v>
      </c>
      <c r="M117" s="1331">
        <v>1.0</v>
      </c>
      <c r="N117" s="1338"/>
      <c r="O117" s="1338"/>
      <c r="P117" s="1338"/>
      <c r="Q117" s="1338"/>
      <c r="R117" s="1338"/>
      <c r="S117" s="1338"/>
    </row>
    <row r="118">
      <c r="A118" s="1329" t="s">
        <v>1741</v>
      </c>
      <c r="B118" s="1329">
        <f t="shared" si="6"/>
        <v>0</v>
      </c>
      <c r="C118" s="1326">
        <f t="shared" si="2"/>
        <v>0</v>
      </c>
      <c r="D118" s="1326">
        <f t="shared" si="3"/>
        <v>0</v>
      </c>
      <c r="E118" s="1329"/>
      <c r="F118" s="1329"/>
      <c r="G118" s="1329">
        <v>2023.0</v>
      </c>
      <c r="H118" s="1329" t="s">
        <v>1685</v>
      </c>
      <c r="I118" s="1326" t="s">
        <v>4189</v>
      </c>
      <c r="J118" s="1326" t="s">
        <v>2246</v>
      </c>
      <c r="K118" s="1326" t="s">
        <v>4200</v>
      </c>
      <c r="L118" s="1330" t="s">
        <v>2536</v>
      </c>
      <c r="M118" s="1331">
        <v>4.0</v>
      </c>
      <c r="N118" s="1338"/>
      <c r="O118" s="1338"/>
      <c r="P118" s="1338"/>
      <c r="Q118" s="1338"/>
      <c r="R118" s="1338"/>
      <c r="S118" s="1338"/>
    </row>
    <row r="119">
      <c r="A119" s="1329" t="s">
        <v>1742</v>
      </c>
      <c r="B119" s="1329">
        <f t="shared" si="6"/>
        <v>73</v>
      </c>
      <c r="C119" s="1326">
        <f t="shared" si="2"/>
        <v>24</v>
      </c>
      <c r="D119" s="1326">
        <f t="shared" si="3"/>
        <v>36</v>
      </c>
      <c r="E119" s="1329"/>
      <c r="F119" s="1329"/>
      <c r="G119" s="1329">
        <v>2023.0</v>
      </c>
      <c r="H119" s="1329" t="s">
        <v>1685</v>
      </c>
      <c r="I119" s="1326" t="s">
        <v>4189</v>
      </c>
      <c r="J119" s="1326" t="s">
        <v>2246</v>
      </c>
      <c r="K119" s="1326" t="s">
        <v>4194</v>
      </c>
      <c r="L119" s="1330" t="s">
        <v>2536</v>
      </c>
      <c r="M119" s="1331">
        <v>2.0</v>
      </c>
      <c r="N119" s="1338"/>
      <c r="O119" s="1338"/>
      <c r="P119" s="1338"/>
      <c r="Q119" s="1338"/>
      <c r="R119" s="1338"/>
      <c r="S119" s="1338"/>
    </row>
    <row r="120">
      <c r="A120" s="1329" t="s">
        <v>1622</v>
      </c>
      <c r="B120" s="1329">
        <f t="shared" si="6"/>
        <v>44</v>
      </c>
      <c r="C120" s="1326">
        <f t="shared" si="2"/>
        <v>14</v>
      </c>
      <c r="D120" s="1326">
        <f t="shared" si="3"/>
        <v>12</v>
      </c>
      <c r="E120" s="1329"/>
      <c r="F120" s="1329"/>
      <c r="G120" s="1329">
        <v>2023.0</v>
      </c>
      <c r="H120" s="1329" t="s">
        <v>1685</v>
      </c>
      <c r="I120" s="1326" t="s">
        <v>4189</v>
      </c>
      <c r="J120" s="1326" t="s">
        <v>4195</v>
      </c>
      <c r="K120" s="1326" t="s">
        <v>4201</v>
      </c>
      <c r="L120" s="1330" t="s">
        <v>2536</v>
      </c>
      <c r="M120" s="1331">
        <v>3.0</v>
      </c>
      <c r="N120" s="1338"/>
      <c r="O120" s="1338"/>
      <c r="P120" s="1338"/>
      <c r="Q120" s="1338"/>
      <c r="R120" s="1338"/>
      <c r="S120" s="1338"/>
    </row>
    <row r="121">
      <c r="A121" s="1329" t="s">
        <v>1743</v>
      </c>
      <c r="B121" s="1329">
        <f t="shared" si="6"/>
        <v>0</v>
      </c>
      <c r="C121" s="1326">
        <f t="shared" si="2"/>
        <v>0</v>
      </c>
      <c r="D121" s="1326">
        <f t="shared" si="3"/>
        <v>0</v>
      </c>
      <c r="E121" s="1329"/>
      <c r="F121" s="1329"/>
      <c r="G121" s="1329">
        <v>2023.0</v>
      </c>
      <c r="H121" s="1329" t="s">
        <v>1685</v>
      </c>
      <c r="I121" s="1326" t="s">
        <v>4189</v>
      </c>
      <c r="J121" s="1326" t="s">
        <v>4195</v>
      </c>
      <c r="K121" s="1326" t="s">
        <v>2243</v>
      </c>
      <c r="L121" s="1330" t="s">
        <v>2321</v>
      </c>
      <c r="M121" s="1331">
        <v>8.0</v>
      </c>
      <c r="N121" s="1338"/>
      <c r="O121" s="1338"/>
      <c r="P121" s="1338"/>
      <c r="Q121" s="1338"/>
      <c r="R121" s="1338"/>
      <c r="S121" s="1338"/>
    </row>
    <row r="122">
      <c r="A122" s="1329" t="s">
        <v>1744</v>
      </c>
      <c r="B122" s="1329">
        <f t="shared" si="6"/>
        <v>7</v>
      </c>
      <c r="C122" s="1326">
        <f t="shared" si="2"/>
        <v>4</v>
      </c>
      <c r="D122" s="1326">
        <f t="shared" si="3"/>
        <v>0</v>
      </c>
      <c r="E122" s="1329"/>
      <c r="F122" s="1329"/>
      <c r="G122" s="1329">
        <v>2023.0</v>
      </c>
      <c r="H122" s="1329" t="s">
        <v>1685</v>
      </c>
      <c r="I122" s="1326" t="s">
        <v>4189</v>
      </c>
      <c r="J122" s="1326" t="s">
        <v>4195</v>
      </c>
      <c r="K122" s="1326" t="s">
        <v>4195</v>
      </c>
      <c r="L122" s="1330" t="s">
        <v>2536</v>
      </c>
      <c r="M122" s="1331">
        <v>1.0</v>
      </c>
      <c r="N122" s="1338"/>
      <c r="O122" s="1338"/>
      <c r="P122" s="1338"/>
      <c r="Q122" s="1338"/>
      <c r="R122" s="1338"/>
      <c r="S122" s="1338"/>
    </row>
    <row r="123">
      <c r="A123" s="1329" t="s">
        <v>65</v>
      </c>
      <c r="B123" s="1329">
        <f t="shared" si="6"/>
        <v>3</v>
      </c>
      <c r="C123" s="1326">
        <f t="shared" si="2"/>
        <v>2</v>
      </c>
      <c r="D123" s="1326">
        <f t="shared" si="3"/>
        <v>1</v>
      </c>
      <c r="E123" s="1329"/>
      <c r="F123" s="1329"/>
      <c r="G123" s="1329">
        <v>2023.0</v>
      </c>
      <c r="H123" s="1329" t="s">
        <v>1686</v>
      </c>
      <c r="I123" s="1326" t="s">
        <v>4206</v>
      </c>
      <c r="J123" s="1326" t="s">
        <v>2246</v>
      </c>
      <c r="K123" s="1326" t="s">
        <v>4197</v>
      </c>
      <c r="L123" s="1330" t="s">
        <v>2536</v>
      </c>
      <c r="M123" s="1331">
        <v>7.0</v>
      </c>
      <c r="N123" s="1338"/>
      <c r="O123" s="1338"/>
      <c r="P123" s="1338"/>
      <c r="Q123" s="1338"/>
      <c r="R123" s="1338"/>
      <c r="S123" s="1338"/>
    </row>
    <row r="124">
      <c r="A124" s="1329" t="s">
        <v>450</v>
      </c>
      <c r="B124" s="1329">
        <f t="shared" si="6"/>
        <v>50</v>
      </c>
      <c r="C124" s="1326">
        <f t="shared" si="2"/>
        <v>16</v>
      </c>
      <c r="D124" s="1326">
        <f t="shared" si="3"/>
        <v>30</v>
      </c>
      <c r="E124" s="1329"/>
      <c r="F124" s="1329"/>
      <c r="G124" s="1329">
        <v>2023.0</v>
      </c>
      <c r="H124" s="1329" t="s">
        <v>1686</v>
      </c>
      <c r="I124" s="1326" t="s">
        <v>4206</v>
      </c>
      <c r="J124" s="1326" t="s">
        <v>2246</v>
      </c>
      <c r="K124" s="1326" t="s">
        <v>4190</v>
      </c>
      <c r="L124" s="1330" t="s">
        <v>2536</v>
      </c>
      <c r="M124" s="1331">
        <v>46.0</v>
      </c>
      <c r="N124" s="1338"/>
      <c r="O124" s="1338"/>
      <c r="P124" s="1338"/>
      <c r="Q124" s="1338"/>
      <c r="R124" s="1338"/>
      <c r="S124" s="1338"/>
    </row>
    <row r="125">
      <c r="A125" s="1329" t="s">
        <v>451</v>
      </c>
      <c r="B125" s="1329" t="s">
        <v>29</v>
      </c>
      <c r="C125" s="1326">
        <f t="shared" si="2"/>
        <v>0</v>
      </c>
      <c r="D125" s="1326">
        <f t="shared" si="3"/>
        <v>0</v>
      </c>
      <c r="E125" s="1329"/>
      <c r="F125" s="1329"/>
      <c r="G125" s="1329">
        <v>2023.0</v>
      </c>
      <c r="H125" s="1329" t="s">
        <v>1686</v>
      </c>
      <c r="I125" s="1326" t="s">
        <v>4206</v>
      </c>
      <c r="J125" s="1326" t="s">
        <v>2246</v>
      </c>
      <c r="K125" s="1326" t="s">
        <v>4191</v>
      </c>
      <c r="L125" s="1330" t="s">
        <v>2321</v>
      </c>
      <c r="M125" s="1331">
        <v>5.0</v>
      </c>
      <c r="N125" s="1338"/>
      <c r="O125" s="1338"/>
      <c r="P125" s="1338"/>
      <c r="Q125" s="1338"/>
      <c r="R125" s="1338"/>
      <c r="S125" s="1338"/>
    </row>
    <row r="126">
      <c r="A126" s="1329" t="s">
        <v>66</v>
      </c>
      <c r="B126" s="1329">
        <f t="shared" ref="B126:B133" si="7">sumif($H$4:$H$1494,A126,$M$4:$M$1494)</f>
        <v>264</v>
      </c>
      <c r="C126" s="1326">
        <f t="shared" si="2"/>
        <v>101</v>
      </c>
      <c r="D126" s="1326">
        <f t="shared" si="3"/>
        <v>126</v>
      </c>
      <c r="E126" s="1329"/>
      <c r="F126" s="1329"/>
      <c r="G126" s="1329">
        <v>2023.0</v>
      </c>
      <c r="H126" s="1329" t="s">
        <v>1686</v>
      </c>
      <c r="I126" s="1326" t="s">
        <v>4206</v>
      </c>
      <c r="J126" s="1326" t="s">
        <v>2246</v>
      </c>
      <c r="K126" s="1326" t="s">
        <v>4199</v>
      </c>
      <c r="L126" s="1330" t="s">
        <v>2536</v>
      </c>
      <c r="M126" s="1331">
        <v>7.0</v>
      </c>
      <c r="N126" s="1338"/>
      <c r="O126" s="1338"/>
      <c r="P126" s="1338"/>
      <c r="Q126" s="1338"/>
      <c r="R126" s="1338"/>
      <c r="S126" s="1338"/>
    </row>
    <row r="127">
      <c r="A127" s="1329" t="s">
        <v>1745</v>
      </c>
      <c r="B127" s="1329">
        <f t="shared" si="7"/>
        <v>12</v>
      </c>
      <c r="C127" s="1326">
        <f t="shared" si="2"/>
        <v>4</v>
      </c>
      <c r="D127" s="1326">
        <f t="shared" si="3"/>
        <v>5</v>
      </c>
      <c r="E127" s="1329"/>
      <c r="F127" s="1329"/>
      <c r="G127" s="1329">
        <v>2023.0</v>
      </c>
      <c r="H127" s="1329" t="s">
        <v>1686</v>
      </c>
      <c r="I127" s="1326" t="s">
        <v>4206</v>
      </c>
      <c r="J127" s="1326" t="s">
        <v>2246</v>
      </c>
      <c r="K127" s="1326" t="s">
        <v>4200</v>
      </c>
      <c r="L127" s="1330" t="s">
        <v>2536</v>
      </c>
      <c r="M127" s="1331">
        <v>4.0</v>
      </c>
      <c r="N127" s="1338"/>
      <c r="O127" s="1338"/>
      <c r="P127" s="1338"/>
      <c r="Q127" s="1338"/>
      <c r="R127" s="1338"/>
      <c r="S127" s="1338"/>
    </row>
    <row r="128">
      <c r="A128" s="1329" t="s">
        <v>1746</v>
      </c>
      <c r="B128" s="1329">
        <f t="shared" si="7"/>
        <v>62</v>
      </c>
      <c r="C128" s="1326">
        <f t="shared" si="2"/>
        <v>20</v>
      </c>
      <c r="D128" s="1326">
        <f t="shared" si="3"/>
        <v>32</v>
      </c>
      <c r="E128" s="1329"/>
      <c r="F128" s="1329"/>
      <c r="G128" s="1329">
        <v>2023.0</v>
      </c>
      <c r="H128" s="1329" t="s">
        <v>1686</v>
      </c>
      <c r="I128" s="1326" t="s">
        <v>4206</v>
      </c>
      <c r="J128" s="1326" t="s">
        <v>2246</v>
      </c>
      <c r="K128" s="1326" t="s">
        <v>4194</v>
      </c>
      <c r="L128" s="1330" t="s">
        <v>2536</v>
      </c>
      <c r="M128" s="1331">
        <v>6.0</v>
      </c>
      <c r="N128" s="1338"/>
      <c r="O128" s="1338"/>
      <c r="P128" s="1338"/>
      <c r="Q128" s="1338"/>
      <c r="R128" s="1338"/>
      <c r="S128" s="1338"/>
    </row>
    <row r="129">
      <c r="A129" s="1329" t="s">
        <v>174</v>
      </c>
      <c r="B129" s="1329">
        <f t="shared" si="7"/>
        <v>117</v>
      </c>
      <c r="C129" s="1326">
        <f t="shared" si="2"/>
        <v>53</v>
      </c>
      <c r="D129" s="1326">
        <f t="shared" si="3"/>
        <v>37</v>
      </c>
      <c r="E129" s="1329"/>
      <c r="F129" s="1329"/>
      <c r="G129" s="1329">
        <v>2023.0</v>
      </c>
      <c r="H129" s="1329" t="s">
        <v>1686</v>
      </c>
      <c r="I129" s="1326" t="s">
        <v>4206</v>
      </c>
      <c r="J129" s="1326" t="s">
        <v>4195</v>
      </c>
      <c r="K129" s="1326" t="s">
        <v>4201</v>
      </c>
      <c r="L129" s="1330" t="s">
        <v>2536</v>
      </c>
      <c r="M129" s="1331">
        <v>2.0</v>
      </c>
      <c r="N129" s="1338"/>
      <c r="O129" s="1338"/>
      <c r="P129" s="1338"/>
      <c r="Q129" s="1338"/>
      <c r="R129" s="1338"/>
      <c r="S129" s="1338"/>
    </row>
    <row r="130">
      <c r="A130" s="1329" t="s">
        <v>453</v>
      </c>
      <c r="B130" s="1329">
        <f t="shared" si="7"/>
        <v>19</v>
      </c>
      <c r="C130" s="1326">
        <f t="shared" si="2"/>
        <v>9</v>
      </c>
      <c r="D130" s="1326">
        <f t="shared" si="3"/>
        <v>7</v>
      </c>
      <c r="E130" s="1329"/>
      <c r="F130" s="1329"/>
      <c r="G130" s="1329">
        <v>2023.0</v>
      </c>
      <c r="H130" s="1329" t="s">
        <v>1686</v>
      </c>
      <c r="I130" s="1326" t="s">
        <v>4206</v>
      </c>
      <c r="J130" s="1326" t="s">
        <v>4195</v>
      </c>
      <c r="K130" s="1326" t="s">
        <v>2243</v>
      </c>
      <c r="L130" s="1330" t="s">
        <v>2321</v>
      </c>
      <c r="M130" s="1331">
        <v>33.0</v>
      </c>
      <c r="N130" s="1338"/>
      <c r="O130" s="1338"/>
      <c r="P130" s="1338"/>
      <c r="Q130" s="1338"/>
      <c r="R130" s="1338"/>
      <c r="S130" s="1338"/>
    </row>
    <row r="131">
      <c r="A131" s="1329" t="s">
        <v>1747</v>
      </c>
      <c r="B131" s="1329">
        <f t="shared" si="7"/>
        <v>14</v>
      </c>
      <c r="C131" s="1326">
        <f t="shared" si="2"/>
        <v>3</v>
      </c>
      <c r="D131" s="1326">
        <f t="shared" si="3"/>
        <v>0</v>
      </c>
      <c r="E131" s="1329"/>
      <c r="F131" s="1329"/>
      <c r="G131" s="1329">
        <v>2023.0</v>
      </c>
      <c r="H131" s="1329" t="s">
        <v>1686</v>
      </c>
      <c r="I131" s="1326" t="s">
        <v>4206</v>
      </c>
      <c r="J131" s="1326" t="s">
        <v>4195</v>
      </c>
      <c r="K131" s="1326" t="s">
        <v>4195</v>
      </c>
      <c r="L131" s="1330" t="s">
        <v>2536</v>
      </c>
      <c r="M131" s="1331">
        <v>4.0</v>
      </c>
      <c r="N131" s="1338"/>
      <c r="O131" s="1338"/>
      <c r="P131" s="1338"/>
      <c r="Q131" s="1338"/>
      <c r="R131" s="1338"/>
      <c r="S131" s="1338"/>
    </row>
    <row r="132">
      <c r="A132" s="1329" t="s">
        <v>1748</v>
      </c>
      <c r="B132" s="1329">
        <f t="shared" si="7"/>
        <v>72</v>
      </c>
      <c r="C132" s="1326">
        <f t="shared" si="2"/>
        <v>36</v>
      </c>
      <c r="D132" s="1326">
        <f t="shared" si="3"/>
        <v>27</v>
      </c>
      <c r="E132" s="1329"/>
      <c r="F132" s="1329"/>
      <c r="G132" s="1329">
        <v>2023.0</v>
      </c>
      <c r="H132" s="1329" t="s">
        <v>1687</v>
      </c>
      <c r="I132" s="1326" t="s">
        <v>4207</v>
      </c>
      <c r="J132" s="1326" t="s">
        <v>2246</v>
      </c>
      <c r="K132" s="1326" t="s">
        <v>4197</v>
      </c>
      <c r="L132" s="1330" t="s">
        <v>2536</v>
      </c>
      <c r="M132" s="1331">
        <v>3.0</v>
      </c>
      <c r="N132" s="1338"/>
      <c r="O132" s="1338"/>
      <c r="P132" s="1338"/>
      <c r="Q132" s="1338"/>
      <c r="R132" s="1338"/>
      <c r="S132" s="1338"/>
    </row>
    <row r="133">
      <c r="A133" s="1329" t="s">
        <v>567</v>
      </c>
      <c r="B133" s="1329">
        <f t="shared" si="7"/>
        <v>8</v>
      </c>
      <c r="C133" s="1326">
        <f t="shared" si="2"/>
        <v>1</v>
      </c>
      <c r="D133" s="1326">
        <f t="shared" si="3"/>
        <v>5</v>
      </c>
      <c r="E133" s="1329"/>
      <c r="F133" s="1329"/>
      <c r="G133" s="1329">
        <v>2023.0</v>
      </c>
      <c r="H133" s="1329" t="s">
        <v>1687</v>
      </c>
      <c r="I133" s="1326" t="s">
        <v>4207</v>
      </c>
      <c r="J133" s="1326" t="s">
        <v>2246</v>
      </c>
      <c r="K133" s="1326" t="s">
        <v>4190</v>
      </c>
      <c r="L133" s="1330" t="s">
        <v>2536</v>
      </c>
      <c r="M133" s="1331">
        <v>41.0</v>
      </c>
      <c r="N133" s="1338"/>
      <c r="O133" s="1338"/>
      <c r="P133" s="1338"/>
      <c r="Q133" s="1338"/>
      <c r="R133" s="1338"/>
      <c r="S133" s="1338"/>
    </row>
    <row r="134">
      <c r="A134" s="1329" t="s">
        <v>1749</v>
      </c>
      <c r="B134" s="1329" t="s">
        <v>29</v>
      </c>
      <c r="C134" s="1326">
        <f t="shared" si="2"/>
        <v>0</v>
      </c>
      <c r="D134" s="1326">
        <f t="shared" si="3"/>
        <v>0</v>
      </c>
      <c r="E134" s="1329"/>
      <c r="F134" s="1329"/>
      <c r="G134" s="1329">
        <v>2023.0</v>
      </c>
      <c r="H134" s="1329" t="s">
        <v>1687</v>
      </c>
      <c r="I134" s="1326" t="s">
        <v>4207</v>
      </c>
      <c r="J134" s="1326" t="s">
        <v>2246</v>
      </c>
      <c r="K134" s="1326" t="s">
        <v>4191</v>
      </c>
      <c r="L134" s="1330" t="s">
        <v>2321</v>
      </c>
      <c r="M134" s="1331">
        <v>10.0</v>
      </c>
      <c r="N134" s="1338"/>
      <c r="O134" s="1338"/>
      <c r="P134" s="1338"/>
      <c r="Q134" s="1338"/>
      <c r="R134" s="1338"/>
      <c r="S134" s="1338"/>
    </row>
    <row r="135">
      <c r="A135" s="1329" t="s">
        <v>335</v>
      </c>
      <c r="B135" s="1329" t="s">
        <v>29</v>
      </c>
      <c r="C135" s="1326">
        <f t="shared" si="2"/>
        <v>0</v>
      </c>
      <c r="D135" s="1326">
        <f t="shared" si="3"/>
        <v>0</v>
      </c>
      <c r="E135" s="1329"/>
      <c r="F135" s="1329"/>
      <c r="G135" s="1329">
        <v>2023.0</v>
      </c>
      <c r="H135" s="1329" t="s">
        <v>1687</v>
      </c>
      <c r="I135" s="1326" t="s">
        <v>4207</v>
      </c>
      <c r="J135" s="1326" t="s">
        <v>2246</v>
      </c>
      <c r="K135" s="1326" t="s">
        <v>4192</v>
      </c>
      <c r="L135" s="1330" t="s">
        <v>2536</v>
      </c>
      <c r="M135" s="1331">
        <v>3.0</v>
      </c>
      <c r="N135" s="1338"/>
      <c r="O135" s="1338"/>
      <c r="P135" s="1338"/>
      <c r="Q135" s="1338"/>
      <c r="R135" s="1338"/>
      <c r="S135" s="1338"/>
    </row>
    <row r="136">
      <c r="A136" s="1329" t="s">
        <v>1750</v>
      </c>
      <c r="B136" s="1329">
        <f t="shared" ref="B136:B137" si="8">sumif($H$4:$H$1494,A136,$M$4:$M$1494)</f>
        <v>29</v>
      </c>
      <c r="C136" s="1326">
        <f t="shared" si="2"/>
        <v>6</v>
      </c>
      <c r="D136" s="1326">
        <f t="shared" si="3"/>
        <v>13</v>
      </c>
      <c r="E136" s="1329"/>
      <c r="F136" s="1329"/>
      <c r="G136" s="1329">
        <v>2023.0</v>
      </c>
      <c r="H136" s="1329" t="s">
        <v>1687</v>
      </c>
      <c r="I136" s="1326" t="s">
        <v>4207</v>
      </c>
      <c r="J136" s="1326" t="s">
        <v>2246</v>
      </c>
      <c r="K136" s="1326" t="s">
        <v>4193</v>
      </c>
      <c r="L136" s="1330" t="s">
        <v>2321</v>
      </c>
      <c r="M136" s="1331">
        <v>3.0</v>
      </c>
      <c r="N136" s="1338"/>
      <c r="O136" s="1338"/>
      <c r="P136" s="1338"/>
      <c r="Q136" s="1338"/>
      <c r="R136" s="1338"/>
      <c r="S136" s="1338"/>
    </row>
    <row r="137">
      <c r="A137" s="1329" t="s">
        <v>1751</v>
      </c>
      <c r="B137" s="1329">
        <f t="shared" si="8"/>
        <v>6</v>
      </c>
      <c r="C137" s="1326">
        <f t="shared" si="2"/>
        <v>3</v>
      </c>
      <c r="D137" s="1326">
        <f t="shared" si="3"/>
        <v>0</v>
      </c>
      <c r="E137" s="1329"/>
      <c r="F137" s="1329"/>
      <c r="G137" s="1329">
        <v>2023.0</v>
      </c>
      <c r="H137" s="1329" t="s">
        <v>1687</v>
      </c>
      <c r="I137" s="1326" t="s">
        <v>4207</v>
      </c>
      <c r="J137" s="1326" t="s">
        <v>2246</v>
      </c>
      <c r="K137" s="1326" t="s">
        <v>4199</v>
      </c>
      <c r="L137" s="1330" t="s">
        <v>2536</v>
      </c>
      <c r="M137" s="1331">
        <v>2.0</v>
      </c>
      <c r="N137" s="1338"/>
      <c r="O137" s="1338"/>
      <c r="P137" s="1338"/>
      <c r="Q137" s="1338"/>
      <c r="R137" s="1338"/>
      <c r="S137" s="1338"/>
    </row>
    <row r="138">
      <c r="A138" s="1329" t="s">
        <v>1752</v>
      </c>
      <c r="B138" s="1329" t="s">
        <v>29</v>
      </c>
      <c r="C138" s="1326">
        <f t="shared" si="2"/>
        <v>0</v>
      </c>
      <c r="D138" s="1326">
        <f t="shared" si="3"/>
        <v>0</v>
      </c>
      <c r="E138" s="1329"/>
      <c r="F138" s="1329"/>
      <c r="G138" s="1329">
        <v>2023.0</v>
      </c>
      <c r="H138" s="1329" t="s">
        <v>1687</v>
      </c>
      <c r="I138" s="1326" t="s">
        <v>4207</v>
      </c>
      <c r="J138" s="1326" t="s">
        <v>2246</v>
      </c>
      <c r="K138" s="1326" t="s">
        <v>4200</v>
      </c>
      <c r="L138" s="1330" t="s">
        <v>2536</v>
      </c>
      <c r="M138" s="1331">
        <v>1.0</v>
      </c>
      <c r="N138" s="1338"/>
      <c r="O138" s="1338"/>
      <c r="P138" s="1338"/>
      <c r="Q138" s="1338"/>
      <c r="R138" s="1338"/>
      <c r="S138" s="1338"/>
    </row>
    <row r="139">
      <c r="A139" s="1329" t="s">
        <v>1753</v>
      </c>
      <c r="B139" s="1329" t="s">
        <v>29</v>
      </c>
      <c r="C139" s="1326">
        <f t="shared" si="2"/>
        <v>0</v>
      </c>
      <c r="D139" s="1326">
        <f t="shared" si="3"/>
        <v>0</v>
      </c>
      <c r="E139" s="1329"/>
      <c r="F139" s="1329"/>
      <c r="G139" s="1329">
        <v>2023.0</v>
      </c>
      <c r="H139" s="1329" t="s">
        <v>1687</v>
      </c>
      <c r="I139" s="1326" t="s">
        <v>4207</v>
      </c>
      <c r="J139" s="1326" t="s">
        <v>2246</v>
      </c>
      <c r="K139" s="1326" t="s">
        <v>4195</v>
      </c>
      <c r="L139" s="1330" t="s">
        <v>2536</v>
      </c>
      <c r="M139" s="1331">
        <v>1.0</v>
      </c>
      <c r="N139" s="1338"/>
      <c r="O139" s="1338"/>
      <c r="P139" s="1338"/>
      <c r="Q139" s="1338"/>
      <c r="R139" s="1338"/>
      <c r="S139" s="1338"/>
    </row>
    <row r="140">
      <c r="A140" s="1329" t="s">
        <v>1754</v>
      </c>
      <c r="B140" s="1329">
        <f t="shared" ref="B140:B153" si="9">sumif($H$4:$H$1494,A140,$M$4:$M$1494)</f>
        <v>33</v>
      </c>
      <c r="C140" s="1326">
        <f t="shared" si="2"/>
        <v>20</v>
      </c>
      <c r="D140" s="1326">
        <f t="shared" si="3"/>
        <v>9</v>
      </c>
      <c r="E140" s="1329"/>
      <c r="F140" s="1329"/>
      <c r="G140" s="1329">
        <v>2023.0</v>
      </c>
      <c r="H140" s="1329" t="s">
        <v>1687</v>
      </c>
      <c r="I140" s="1326" t="s">
        <v>4207</v>
      </c>
      <c r="J140" s="1326" t="s">
        <v>4195</v>
      </c>
      <c r="K140" s="1326" t="s">
        <v>4201</v>
      </c>
      <c r="L140" s="1330" t="s">
        <v>2536</v>
      </c>
      <c r="M140" s="1331">
        <v>1.0</v>
      </c>
      <c r="N140" s="1338"/>
      <c r="O140" s="1338"/>
      <c r="P140" s="1338"/>
      <c r="Q140" s="1338"/>
      <c r="R140" s="1338"/>
      <c r="S140" s="1338"/>
    </row>
    <row r="141">
      <c r="A141" s="1329" t="s">
        <v>568</v>
      </c>
      <c r="B141" s="1329">
        <f t="shared" si="9"/>
        <v>3</v>
      </c>
      <c r="C141" s="1326">
        <f t="shared" si="2"/>
        <v>2</v>
      </c>
      <c r="D141" s="1326">
        <f t="shared" si="3"/>
        <v>1</v>
      </c>
      <c r="E141" s="1329"/>
      <c r="F141" s="1329"/>
      <c r="G141" s="1329">
        <v>2023.0</v>
      </c>
      <c r="H141" s="1329" t="s">
        <v>1687</v>
      </c>
      <c r="I141" s="1326" t="s">
        <v>4207</v>
      </c>
      <c r="J141" s="1326" t="s">
        <v>4195</v>
      </c>
      <c r="K141" s="1326" t="s">
        <v>2243</v>
      </c>
      <c r="L141" s="1330" t="s">
        <v>2321</v>
      </c>
      <c r="M141" s="1331">
        <v>76.0</v>
      </c>
      <c r="N141" s="1338"/>
      <c r="O141" s="1338"/>
      <c r="P141" s="1338"/>
      <c r="Q141" s="1338"/>
      <c r="R141" s="1338"/>
      <c r="S141" s="1338"/>
    </row>
    <row r="142">
      <c r="A142" s="1329" t="s">
        <v>67</v>
      </c>
      <c r="B142" s="1329">
        <f t="shared" si="9"/>
        <v>79</v>
      </c>
      <c r="C142" s="1326">
        <f t="shared" si="2"/>
        <v>40</v>
      </c>
      <c r="D142" s="1326">
        <f t="shared" si="3"/>
        <v>23</v>
      </c>
      <c r="E142" s="1329"/>
      <c r="F142" s="1329"/>
      <c r="G142" s="1329">
        <v>2023.0</v>
      </c>
      <c r="H142" s="1329" t="s">
        <v>1687</v>
      </c>
      <c r="I142" s="1326" t="s">
        <v>4207</v>
      </c>
      <c r="J142" s="1326" t="s">
        <v>4195</v>
      </c>
      <c r="K142" s="1326" t="s">
        <v>4195</v>
      </c>
      <c r="L142" s="1330" t="s">
        <v>2536</v>
      </c>
      <c r="M142" s="1331">
        <v>4.0</v>
      </c>
      <c r="N142" s="1338"/>
      <c r="O142" s="1338"/>
      <c r="P142" s="1338"/>
      <c r="Q142" s="1338"/>
      <c r="R142" s="1338"/>
      <c r="S142" s="1338"/>
    </row>
    <row r="143">
      <c r="A143" s="1329" t="s">
        <v>1755</v>
      </c>
      <c r="B143" s="1329">
        <f t="shared" si="9"/>
        <v>13</v>
      </c>
      <c r="C143" s="1326">
        <f t="shared" si="2"/>
        <v>5</v>
      </c>
      <c r="D143" s="1326">
        <f t="shared" si="3"/>
        <v>4</v>
      </c>
      <c r="E143" s="1329"/>
      <c r="F143" s="1329"/>
      <c r="G143" s="1329">
        <v>2023.0</v>
      </c>
      <c r="H143" s="1329" t="s">
        <v>1688</v>
      </c>
      <c r="I143" s="1326" t="s">
        <v>4209</v>
      </c>
      <c r="J143" s="1326" t="s">
        <v>2246</v>
      </c>
      <c r="K143" s="1326" t="s">
        <v>4190</v>
      </c>
      <c r="L143" s="1330" t="s">
        <v>2536</v>
      </c>
      <c r="M143" s="1331">
        <v>2.0</v>
      </c>
      <c r="N143" s="1338"/>
      <c r="O143" s="1338"/>
      <c r="P143" s="1338"/>
      <c r="Q143" s="1338"/>
      <c r="R143" s="1338"/>
      <c r="S143" s="1338"/>
    </row>
    <row r="144">
      <c r="A144" s="1329" t="s">
        <v>1756</v>
      </c>
      <c r="B144" s="1329">
        <f t="shared" si="9"/>
        <v>33</v>
      </c>
      <c r="C144" s="1326">
        <f t="shared" si="2"/>
        <v>6</v>
      </c>
      <c r="D144" s="1326">
        <f t="shared" si="3"/>
        <v>23</v>
      </c>
      <c r="E144" s="1329"/>
      <c r="F144" s="1329"/>
      <c r="G144" s="1329">
        <v>2023.0</v>
      </c>
      <c r="H144" s="1329" t="s">
        <v>1688</v>
      </c>
      <c r="I144" s="1326" t="s">
        <v>4209</v>
      </c>
      <c r="J144" s="1326" t="s">
        <v>2246</v>
      </c>
      <c r="K144" s="1326" t="s">
        <v>4200</v>
      </c>
      <c r="L144" s="1330" t="s">
        <v>2536</v>
      </c>
      <c r="M144" s="1331">
        <v>1.0</v>
      </c>
      <c r="N144" s="1338"/>
      <c r="O144" s="1338"/>
      <c r="P144" s="1338"/>
      <c r="Q144" s="1338"/>
      <c r="R144" s="1338"/>
      <c r="S144" s="1338"/>
    </row>
    <row r="145">
      <c r="A145" s="1329" t="s">
        <v>569</v>
      </c>
      <c r="B145" s="1329">
        <f t="shared" si="9"/>
        <v>12</v>
      </c>
      <c r="C145" s="1326">
        <f t="shared" si="2"/>
        <v>3</v>
      </c>
      <c r="D145" s="1326">
        <f t="shared" si="3"/>
        <v>4</v>
      </c>
      <c r="E145" s="1329"/>
      <c r="F145" s="1329"/>
      <c r="G145" s="1329">
        <v>2023.0</v>
      </c>
      <c r="H145" s="1329" t="s">
        <v>1689</v>
      </c>
      <c r="I145" s="1326" t="s">
        <v>4204</v>
      </c>
      <c r="J145" s="1326" t="s">
        <v>2246</v>
      </c>
      <c r="K145" s="1326" t="s">
        <v>4190</v>
      </c>
      <c r="L145" s="1330" t="s">
        <v>2536</v>
      </c>
      <c r="M145" s="1331">
        <v>1.0</v>
      </c>
      <c r="N145" s="1338"/>
      <c r="O145" s="1338"/>
      <c r="P145" s="1338"/>
      <c r="Q145" s="1338"/>
      <c r="R145" s="1338"/>
      <c r="S145" s="1338"/>
    </row>
    <row r="146">
      <c r="A146" s="1329" t="s">
        <v>1757</v>
      </c>
      <c r="B146" s="1329">
        <f t="shared" si="9"/>
        <v>2</v>
      </c>
      <c r="C146" s="1326">
        <f t="shared" si="2"/>
        <v>0</v>
      </c>
      <c r="D146" s="1326">
        <f t="shared" si="3"/>
        <v>0</v>
      </c>
      <c r="E146" s="1329"/>
      <c r="F146" s="1329"/>
      <c r="G146" s="1329">
        <v>2023.0</v>
      </c>
      <c r="H146" s="1329" t="s">
        <v>1689</v>
      </c>
      <c r="I146" s="1326" t="s">
        <v>4204</v>
      </c>
      <c r="J146" s="1326" t="s">
        <v>4195</v>
      </c>
      <c r="K146" s="1326" t="s">
        <v>2243</v>
      </c>
      <c r="L146" s="1330" t="s">
        <v>2321</v>
      </c>
      <c r="M146" s="1331">
        <v>2.0</v>
      </c>
      <c r="N146" s="1338"/>
      <c r="O146" s="1338"/>
      <c r="P146" s="1338"/>
      <c r="Q146" s="1338"/>
      <c r="R146" s="1338"/>
      <c r="S146" s="1338"/>
    </row>
    <row r="147">
      <c r="A147" s="1329" t="s">
        <v>70</v>
      </c>
      <c r="B147" s="1329">
        <f t="shared" si="9"/>
        <v>12</v>
      </c>
      <c r="C147" s="1326">
        <f t="shared" si="2"/>
        <v>1</v>
      </c>
      <c r="D147" s="1326">
        <f t="shared" si="3"/>
        <v>8</v>
      </c>
      <c r="E147" s="1329"/>
      <c r="F147" s="1329"/>
      <c r="G147" s="1329">
        <v>2023.0</v>
      </c>
      <c r="H147" s="1329" t="s">
        <v>403</v>
      </c>
      <c r="I147" s="1326" t="s">
        <v>4202</v>
      </c>
      <c r="J147" s="1326" t="s">
        <v>2246</v>
      </c>
      <c r="K147" s="1326" t="s">
        <v>4190</v>
      </c>
      <c r="L147" s="1330" t="s">
        <v>2536</v>
      </c>
      <c r="M147" s="1331">
        <v>5.0</v>
      </c>
      <c r="N147" s="1338"/>
      <c r="O147" s="1338"/>
      <c r="P147" s="1338"/>
      <c r="Q147" s="1338"/>
      <c r="R147" s="1338"/>
      <c r="S147" s="1338"/>
    </row>
    <row r="148">
      <c r="A148" s="1329" t="s">
        <v>367</v>
      </c>
      <c r="B148" s="1329">
        <f t="shared" si="9"/>
        <v>26</v>
      </c>
      <c r="C148" s="1326">
        <f t="shared" si="2"/>
        <v>5</v>
      </c>
      <c r="D148" s="1326">
        <f t="shared" si="3"/>
        <v>19</v>
      </c>
      <c r="E148" s="1329"/>
      <c r="F148" s="1329"/>
      <c r="G148" s="1329">
        <v>2023.0</v>
      </c>
      <c r="H148" s="1329" t="s">
        <v>403</v>
      </c>
      <c r="I148" s="1326" t="s">
        <v>4202</v>
      </c>
      <c r="J148" s="1326" t="s">
        <v>2246</v>
      </c>
      <c r="K148" s="1326" t="s">
        <v>4195</v>
      </c>
      <c r="L148" s="1330" t="s">
        <v>2536</v>
      </c>
      <c r="M148" s="1331">
        <v>1.0</v>
      </c>
      <c r="N148" s="1338"/>
      <c r="O148" s="1338"/>
      <c r="P148" s="1338"/>
      <c r="Q148" s="1338"/>
      <c r="R148" s="1338"/>
      <c r="S148" s="1338"/>
    </row>
    <row r="149">
      <c r="A149" s="1329" t="s">
        <v>369</v>
      </c>
      <c r="B149" s="1329">
        <f t="shared" si="9"/>
        <v>34</v>
      </c>
      <c r="C149" s="1326">
        <f t="shared" si="2"/>
        <v>12</v>
      </c>
      <c r="D149" s="1326">
        <f t="shared" si="3"/>
        <v>8</v>
      </c>
      <c r="E149" s="1329"/>
      <c r="F149" s="1329"/>
      <c r="G149" s="1329">
        <v>2023.0</v>
      </c>
      <c r="H149" s="1329" t="s">
        <v>403</v>
      </c>
      <c r="I149" s="1326" t="s">
        <v>4202</v>
      </c>
      <c r="J149" s="1326" t="s">
        <v>4195</v>
      </c>
      <c r="K149" s="1326" t="s">
        <v>4201</v>
      </c>
      <c r="L149" s="1330" t="s">
        <v>2536</v>
      </c>
      <c r="M149" s="1331">
        <v>1.0</v>
      </c>
      <c r="N149" s="1338"/>
      <c r="O149" s="1338"/>
      <c r="P149" s="1338"/>
      <c r="Q149" s="1338"/>
      <c r="R149" s="1338"/>
      <c r="S149" s="1338"/>
    </row>
    <row r="150">
      <c r="A150" s="1329" t="s">
        <v>71</v>
      </c>
      <c r="B150" s="1329">
        <f t="shared" si="9"/>
        <v>36</v>
      </c>
      <c r="C150" s="1326">
        <f t="shared" si="2"/>
        <v>13</v>
      </c>
      <c r="D150" s="1326">
        <f t="shared" si="3"/>
        <v>21</v>
      </c>
      <c r="E150" s="1329"/>
      <c r="F150" s="1329"/>
      <c r="G150" s="1329">
        <v>2023.0</v>
      </c>
      <c r="H150" s="1329" t="s">
        <v>403</v>
      </c>
      <c r="I150" s="1326" t="s">
        <v>4202</v>
      </c>
      <c r="J150" s="1326" t="s">
        <v>4195</v>
      </c>
      <c r="K150" s="1326" t="s">
        <v>2243</v>
      </c>
      <c r="L150" s="1330" t="s">
        <v>2321</v>
      </c>
      <c r="M150" s="1331">
        <v>2.0</v>
      </c>
      <c r="N150" s="1338"/>
      <c r="O150" s="1338"/>
      <c r="P150" s="1338"/>
      <c r="Q150" s="1338"/>
      <c r="R150" s="1338"/>
      <c r="S150" s="1338"/>
    </row>
    <row r="151">
      <c r="A151" s="1329" t="s">
        <v>1758</v>
      </c>
      <c r="B151" s="1329">
        <f t="shared" si="9"/>
        <v>1</v>
      </c>
      <c r="C151" s="1326">
        <f t="shared" si="2"/>
        <v>0</v>
      </c>
      <c r="D151" s="1326">
        <f t="shared" si="3"/>
        <v>0</v>
      </c>
      <c r="E151" s="1329"/>
      <c r="F151" s="1329"/>
      <c r="G151" s="1329">
        <v>2023.0</v>
      </c>
      <c r="H151" s="1329" t="s">
        <v>545</v>
      </c>
      <c r="I151" s="1326" t="s">
        <v>4203</v>
      </c>
      <c r="J151" s="1326" t="s">
        <v>2246</v>
      </c>
      <c r="K151" s="1326" t="s">
        <v>4197</v>
      </c>
      <c r="L151" s="1330" t="s">
        <v>2536</v>
      </c>
      <c r="M151" s="1331">
        <v>5.0</v>
      </c>
      <c r="N151" s="1338"/>
      <c r="O151" s="1338"/>
      <c r="P151" s="1338"/>
      <c r="Q151" s="1338"/>
      <c r="R151" s="1338"/>
      <c r="S151" s="1338"/>
    </row>
    <row r="152">
      <c r="A152" s="1329" t="s">
        <v>1759</v>
      </c>
      <c r="B152" s="1329">
        <f t="shared" si="9"/>
        <v>6</v>
      </c>
      <c r="C152" s="1326">
        <f t="shared" si="2"/>
        <v>3</v>
      </c>
      <c r="D152" s="1326">
        <f t="shared" si="3"/>
        <v>2</v>
      </c>
      <c r="E152" s="1329"/>
      <c r="F152" s="1329"/>
      <c r="G152" s="1329">
        <v>2023.0</v>
      </c>
      <c r="H152" s="1329" t="s">
        <v>545</v>
      </c>
      <c r="I152" s="1326" t="s">
        <v>4203</v>
      </c>
      <c r="J152" s="1326" t="s">
        <v>2246</v>
      </c>
      <c r="K152" s="1326" t="s">
        <v>4190</v>
      </c>
      <c r="L152" s="1330" t="s">
        <v>2536</v>
      </c>
      <c r="M152" s="1331">
        <v>22.0</v>
      </c>
      <c r="N152" s="1338"/>
      <c r="O152" s="1338"/>
      <c r="P152" s="1338"/>
      <c r="Q152" s="1338"/>
      <c r="R152" s="1338"/>
      <c r="S152" s="1338"/>
    </row>
    <row r="153">
      <c r="A153" s="1329" t="s">
        <v>1760</v>
      </c>
      <c r="B153" s="1329">
        <f t="shared" si="9"/>
        <v>42</v>
      </c>
      <c r="C153" s="1326">
        <f t="shared" si="2"/>
        <v>6</v>
      </c>
      <c r="D153" s="1326">
        <f t="shared" si="3"/>
        <v>28</v>
      </c>
      <c r="E153" s="1329"/>
      <c r="F153" s="1329"/>
      <c r="G153" s="1329">
        <v>2023.0</v>
      </c>
      <c r="H153" s="1329" t="s">
        <v>545</v>
      </c>
      <c r="I153" s="1326" t="s">
        <v>4203</v>
      </c>
      <c r="J153" s="1326" t="s">
        <v>2246</v>
      </c>
      <c r="K153" s="1326" t="s">
        <v>4191</v>
      </c>
      <c r="L153" s="1330" t="s">
        <v>2321</v>
      </c>
      <c r="M153" s="1331">
        <v>3.0</v>
      </c>
      <c r="N153" s="1338"/>
      <c r="O153" s="1338"/>
      <c r="P153" s="1338"/>
      <c r="Q153" s="1338"/>
      <c r="R153" s="1338"/>
      <c r="S153" s="1338"/>
    </row>
    <row r="154">
      <c r="A154" s="1329" t="s">
        <v>1761</v>
      </c>
      <c r="B154" s="1329" t="s">
        <v>29</v>
      </c>
      <c r="C154" s="1326">
        <f t="shared" si="2"/>
        <v>0</v>
      </c>
      <c r="D154" s="1326">
        <f t="shared" si="3"/>
        <v>0</v>
      </c>
      <c r="E154" s="1329"/>
      <c r="F154" s="1329"/>
      <c r="G154" s="1329">
        <v>2023.0</v>
      </c>
      <c r="H154" s="1329" t="s">
        <v>545</v>
      </c>
      <c r="I154" s="1326" t="s">
        <v>4203</v>
      </c>
      <c r="J154" s="1326" t="s">
        <v>2246</v>
      </c>
      <c r="K154" s="1326" t="s">
        <v>4200</v>
      </c>
      <c r="L154" s="1330" t="s">
        <v>2536</v>
      </c>
      <c r="M154" s="1331">
        <v>2.0</v>
      </c>
      <c r="N154" s="1338"/>
      <c r="O154" s="1338"/>
      <c r="P154" s="1338"/>
      <c r="Q154" s="1338"/>
      <c r="R154" s="1338"/>
      <c r="S154" s="1338"/>
    </row>
    <row r="155">
      <c r="A155" s="1329" t="s">
        <v>1762</v>
      </c>
      <c r="B155" s="1329">
        <f t="shared" ref="B155:B158" si="10">sumif($H$4:$H$1494,A155,$M$4:$M$1494)</f>
        <v>404</v>
      </c>
      <c r="C155" s="1326">
        <f t="shared" si="2"/>
        <v>178</v>
      </c>
      <c r="D155" s="1326">
        <f t="shared" si="3"/>
        <v>116</v>
      </c>
      <c r="E155" s="1329"/>
      <c r="F155" s="1329"/>
      <c r="G155" s="1329">
        <v>2023.0</v>
      </c>
      <c r="H155" s="1329" t="s">
        <v>545</v>
      </c>
      <c r="I155" s="1326" t="s">
        <v>4203</v>
      </c>
      <c r="J155" s="1326" t="s">
        <v>2246</v>
      </c>
      <c r="K155" s="1326" t="s">
        <v>4194</v>
      </c>
      <c r="L155" s="1330" t="s">
        <v>2536</v>
      </c>
      <c r="M155" s="1331">
        <v>2.0</v>
      </c>
      <c r="N155" s="1338"/>
      <c r="O155" s="1338"/>
      <c r="P155" s="1338"/>
      <c r="Q155" s="1338"/>
      <c r="R155" s="1338"/>
      <c r="S155" s="1338"/>
    </row>
    <row r="156">
      <c r="A156" s="1329" t="s">
        <v>1763</v>
      </c>
      <c r="B156" s="1329">
        <f t="shared" si="10"/>
        <v>9</v>
      </c>
      <c r="C156" s="1326">
        <f t="shared" si="2"/>
        <v>3</v>
      </c>
      <c r="D156" s="1326">
        <f t="shared" si="3"/>
        <v>5</v>
      </c>
      <c r="E156" s="1329"/>
      <c r="F156" s="1329"/>
      <c r="G156" s="1329">
        <v>2023.0</v>
      </c>
      <c r="H156" s="1329" t="s">
        <v>545</v>
      </c>
      <c r="I156" s="1326" t="s">
        <v>4203</v>
      </c>
      <c r="J156" s="1326" t="s">
        <v>4195</v>
      </c>
      <c r="K156" s="1326" t="s">
        <v>4201</v>
      </c>
      <c r="L156" s="1330" t="s">
        <v>2536</v>
      </c>
      <c r="M156" s="1331">
        <v>3.0</v>
      </c>
      <c r="N156" s="1338"/>
      <c r="O156" s="1338"/>
      <c r="P156" s="1338"/>
      <c r="Q156" s="1338"/>
      <c r="R156" s="1338"/>
      <c r="S156" s="1338"/>
    </row>
    <row r="157">
      <c r="A157" s="1329" t="s">
        <v>1764</v>
      </c>
      <c r="B157" s="1329">
        <f t="shared" si="10"/>
        <v>22</v>
      </c>
      <c r="C157" s="1326">
        <f t="shared" si="2"/>
        <v>5</v>
      </c>
      <c r="D157" s="1326">
        <f t="shared" si="3"/>
        <v>13</v>
      </c>
      <c r="E157" s="1329"/>
      <c r="F157" s="1329"/>
      <c r="G157" s="1329">
        <v>2023.0</v>
      </c>
      <c r="H157" s="1329" t="s">
        <v>545</v>
      </c>
      <c r="I157" s="1326" t="s">
        <v>4203</v>
      </c>
      <c r="J157" s="1326" t="s">
        <v>4195</v>
      </c>
      <c r="K157" s="1326" t="s">
        <v>2243</v>
      </c>
      <c r="L157" s="1330" t="s">
        <v>2321</v>
      </c>
      <c r="M157" s="1331">
        <v>25.0</v>
      </c>
      <c r="N157" s="1338"/>
      <c r="O157" s="1338"/>
      <c r="P157" s="1338"/>
      <c r="Q157" s="1338"/>
      <c r="R157" s="1338"/>
      <c r="S157" s="1338"/>
    </row>
    <row r="158">
      <c r="A158" s="1329" t="s">
        <v>1765</v>
      </c>
      <c r="B158" s="1329">
        <f t="shared" si="10"/>
        <v>363</v>
      </c>
      <c r="C158" s="1326">
        <f t="shared" si="2"/>
        <v>92</v>
      </c>
      <c r="D158" s="1326">
        <f t="shared" si="3"/>
        <v>201</v>
      </c>
      <c r="E158" s="1329"/>
      <c r="F158" s="1329"/>
      <c r="G158" s="1329">
        <v>2023.0</v>
      </c>
      <c r="H158" s="1329" t="s">
        <v>1690</v>
      </c>
      <c r="I158" s="1326" t="s">
        <v>4207</v>
      </c>
      <c r="J158" s="1326" t="s">
        <v>2246</v>
      </c>
      <c r="K158" s="1326" t="s">
        <v>4190</v>
      </c>
      <c r="L158" s="1330" t="s">
        <v>2536</v>
      </c>
      <c r="M158" s="1331">
        <v>6.0</v>
      </c>
      <c r="N158" s="1338"/>
      <c r="O158" s="1338"/>
      <c r="P158" s="1338"/>
      <c r="Q158" s="1338"/>
      <c r="R158" s="1338"/>
      <c r="S158" s="1338"/>
    </row>
    <row r="159">
      <c r="A159" s="1329" t="s">
        <v>1766</v>
      </c>
      <c r="B159" s="1329" t="s">
        <v>29</v>
      </c>
      <c r="C159" s="1326">
        <f t="shared" si="2"/>
        <v>0</v>
      </c>
      <c r="D159" s="1326">
        <f t="shared" si="3"/>
        <v>0</v>
      </c>
      <c r="E159" s="1329"/>
      <c r="F159" s="1329"/>
      <c r="G159" s="1329">
        <v>2023.0</v>
      </c>
      <c r="H159" s="1329" t="s">
        <v>1690</v>
      </c>
      <c r="I159" s="1326" t="s">
        <v>4207</v>
      </c>
      <c r="J159" s="1326" t="s">
        <v>2246</v>
      </c>
      <c r="K159" s="1326" t="s">
        <v>4194</v>
      </c>
      <c r="L159" s="1330" t="s">
        <v>2536</v>
      </c>
      <c r="M159" s="1331">
        <v>1.0</v>
      </c>
      <c r="N159" s="1338"/>
      <c r="O159" s="1338"/>
      <c r="P159" s="1338"/>
      <c r="Q159" s="1338"/>
      <c r="R159" s="1338"/>
      <c r="S159" s="1338"/>
    </row>
    <row r="160">
      <c r="A160" s="1329" t="s">
        <v>74</v>
      </c>
      <c r="B160" s="1329">
        <f t="shared" ref="B160:B175" si="11">sumif($H$4:$H$1494,A160,$M$4:$M$1494)</f>
        <v>16</v>
      </c>
      <c r="C160" s="1326">
        <f t="shared" si="2"/>
        <v>2</v>
      </c>
      <c r="D160" s="1326">
        <f t="shared" si="3"/>
        <v>12</v>
      </c>
      <c r="E160" s="1329"/>
      <c r="F160" s="1329"/>
      <c r="G160" s="1329">
        <v>2023.0</v>
      </c>
      <c r="H160" s="1329" t="s">
        <v>1690</v>
      </c>
      <c r="I160" s="1326" t="s">
        <v>4207</v>
      </c>
      <c r="J160" s="1326" t="s">
        <v>4195</v>
      </c>
      <c r="K160" s="1326" t="s">
        <v>2243</v>
      </c>
      <c r="L160" s="1330" t="s">
        <v>2321</v>
      </c>
      <c r="M160" s="1331">
        <v>4.0</v>
      </c>
      <c r="N160" s="1338"/>
      <c r="O160" s="1338"/>
      <c r="P160" s="1338"/>
      <c r="Q160" s="1338"/>
      <c r="R160" s="1338"/>
      <c r="S160" s="1338"/>
    </row>
    <row r="161">
      <c r="A161" s="1329" t="s">
        <v>76</v>
      </c>
      <c r="B161" s="1329">
        <f t="shared" si="11"/>
        <v>15</v>
      </c>
      <c r="C161" s="1326">
        <f t="shared" si="2"/>
        <v>4</v>
      </c>
      <c r="D161" s="1326">
        <f t="shared" si="3"/>
        <v>9</v>
      </c>
      <c r="E161" s="1329"/>
      <c r="F161" s="1329"/>
      <c r="G161" s="1329">
        <v>2023.0</v>
      </c>
      <c r="H161" s="1329" t="s">
        <v>1691</v>
      </c>
      <c r="I161" s="1326" t="s">
        <v>4207</v>
      </c>
      <c r="J161" s="1326" t="s">
        <v>2246</v>
      </c>
      <c r="K161" s="1326" t="s">
        <v>4197</v>
      </c>
      <c r="L161" s="1330" t="s">
        <v>2536</v>
      </c>
      <c r="M161" s="1331">
        <v>5.0</v>
      </c>
      <c r="N161" s="1338"/>
      <c r="O161" s="1338"/>
      <c r="P161" s="1338"/>
      <c r="Q161" s="1338"/>
      <c r="R161" s="1338"/>
      <c r="S161" s="1338"/>
    </row>
    <row r="162">
      <c r="A162" s="1329" t="s">
        <v>371</v>
      </c>
      <c r="B162" s="1329">
        <f t="shared" si="11"/>
        <v>6</v>
      </c>
      <c r="C162" s="1326">
        <f t="shared" si="2"/>
        <v>0</v>
      </c>
      <c r="D162" s="1326">
        <f t="shared" si="3"/>
        <v>6</v>
      </c>
      <c r="E162" s="1329"/>
      <c r="F162" s="1329"/>
      <c r="G162" s="1329">
        <v>2023.0</v>
      </c>
      <c r="H162" s="1329" t="s">
        <v>1691</v>
      </c>
      <c r="I162" s="1326" t="s">
        <v>4207</v>
      </c>
      <c r="J162" s="1326" t="s">
        <v>2246</v>
      </c>
      <c r="K162" s="1326" t="s">
        <v>4190</v>
      </c>
      <c r="L162" s="1330" t="s">
        <v>2536</v>
      </c>
      <c r="M162" s="1331">
        <v>16.0</v>
      </c>
      <c r="N162" s="1338"/>
      <c r="O162" s="1338"/>
      <c r="P162" s="1338"/>
      <c r="Q162" s="1338"/>
      <c r="R162" s="1338"/>
      <c r="S162" s="1338"/>
    </row>
    <row r="163">
      <c r="A163" s="1329" t="s">
        <v>575</v>
      </c>
      <c r="B163" s="1329">
        <f t="shared" si="11"/>
        <v>1</v>
      </c>
      <c r="C163" s="1326">
        <f t="shared" si="2"/>
        <v>0</v>
      </c>
      <c r="D163" s="1326">
        <f t="shared" si="3"/>
        <v>0</v>
      </c>
      <c r="E163" s="1329"/>
      <c r="F163" s="1329"/>
      <c r="G163" s="1329">
        <v>2023.0</v>
      </c>
      <c r="H163" s="1329" t="s">
        <v>1691</v>
      </c>
      <c r="I163" s="1326" t="s">
        <v>4207</v>
      </c>
      <c r="J163" s="1326" t="s">
        <v>2246</v>
      </c>
      <c r="K163" s="1326" t="s">
        <v>4191</v>
      </c>
      <c r="L163" s="1330" t="s">
        <v>2321</v>
      </c>
      <c r="M163" s="1331">
        <v>2.0</v>
      </c>
      <c r="N163" s="1338"/>
      <c r="O163" s="1338"/>
      <c r="P163" s="1338"/>
      <c r="Q163" s="1338"/>
      <c r="R163" s="1338"/>
      <c r="S163" s="1338"/>
    </row>
    <row r="164">
      <c r="A164" s="1329" t="s">
        <v>1767</v>
      </c>
      <c r="B164" s="1329">
        <f t="shared" si="11"/>
        <v>48</v>
      </c>
      <c r="C164" s="1326">
        <f t="shared" si="2"/>
        <v>25</v>
      </c>
      <c r="D164" s="1326">
        <f t="shared" si="3"/>
        <v>14</v>
      </c>
      <c r="E164" s="1329"/>
      <c r="F164" s="1329"/>
      <c r="G164" s="1329">
        <v>2023.0</v>
      </c>
      <c r="H164" s="1329" t="s">
        <v>1691</v>
      </c>
      <c r="I164" s="1326" t="s">
        <v>4207</v>
      </c>
      <c r="J164" s="1326" t="s">
        <v>2246</v>
      </c>
      <c r="K164" s="1326" t="s">
        <v>4199</v>
      </c>
      <c r="L164" s="1330" t="s">
        <v>2536</v>
      </c>
      <c r="M164" s="1331">
        <v>2.0</v>
      </c>
      <c r="N164" s="1338"/>
      <c r="O164" s="1338"/>
      <c r="P164" s="1338"/>
      <c r="Q164" s="1338"/>
      <c r="R164" s="1338"/>
      <c r="S164" s="1338"/>
    </row>
    <row r="165">
      <c r="A165" s="1329" t="s">
        <v>1768</v>
      </c>
      <c r="B165" s="1329">
        <f t="shared" si="11"/>
        <v>38</v>
      </c>
      <c r="C165" s="1326">
        <f t="shared" si="2"/>
        <v>9</v>
      </c>
      <c r="D165" s="1326">
        <f t="shared" si="3"/>
        <v>13</v>
      </c>
      <c r="E165" s="1329"/>
      <c r="F165" s="1329"/>
      <c r="G165" s="1329">
        <v>2023.0</v>
      </c>
      <c r="H165" s="1329" t="s">
        <v>1691</v>
      </c>
      <c r="I165" s="1326" t="s">
        <v>4207</v>
      </c>
      <c r="J165" s="1326" t="s">
        <v>2246</v>
      </c>
      <c r="K165" s="1326" t="s">
        <v>4200</v>
      </c>
      <c r="L165" s="1330" t="s">
        <v>2536</v>
      </c>
      <c r="M165" s="1331">
        <v>2.0</v>
      </c>
      <c r="N165" s="1338"/>
      <c r="O165" s="1338"/>
      <c r="P165" s="1338"/>
      <c r="Q165" s="1338"/>
      <c r="R165" s="1338"/>
      <c r="S165" s="1338"/>
    </row>
    <row r="166">
      <c r="A166" s="1329" t="s">
        <v>1437</v>
      </c>
      <c r="B166" s="1329">
        <f t="shared" si="11"/>
        <v>36</v>
      </c>
      <c r="C166" s="1326">
        <f t="shared" si="2"/>
        <v>10</v>
      </c>
      <c r="D166" s="1326">
        <f t="shared" si="3"/>
        <v>12</v>
      </c>
      <c r="E166" s="1329"/>
      <c r="F166" s="1329"/>
      <c r="G166" s="1329">
        <v>2023.0</v>
      </c>
      <c r="H166" s="1329" t="s">
        <v>1691</v>
      </c>
      <c r="I166" s="1326" t="s">
        <v>4207</v>
      </c>
      <c r="J166" s="1326" t="s">
        <v>2246</v>
      </c>
      <c r="K166" s="1326" t="s">
        <v>4194</v>
      </c>
      <c r="L166" s="1330" t="s">
        <v>2536</v>
      </c>
      <c r="M166" s="1331">
        <v>5.0</v>
      </c>
      <c r="N166" s="1338"/>
      <c r="O166" s="1338"/>
      <c r="P166" s="1338"/>
      <c r="Q166" s="1338"/>
      <c r="R166" s="1338"/>
      <c r="S166" s="1338"/>
    </row>
    <row r="167">
      <c r="A167" s="1329" t="s">
        <v>577</v>
      </c>
      <c r="B167" s="1329">
        <f t="shared" si="11"/>
        <v>0</v>
      </c>
      <c r="C167" s="1326">
        <f t="shared" si="2"/>
        <v>0</v>
      </c>
      <c r="D167" s="1326">
        <f t="shared" si="3"/>
        <v>0</v>
      </c>
      <c r="E167" s="1329"/>
      <c r="F167" s="1329"/>
      <c r="G167" s="1329">
        <v>2023.0</v>
      </c>
      <c r="H167" s="1329" t="s">
        <v>1691</v>
      </c>
      <c r="I167" s="1326" t="s">
        <v>4207</v>
      </c>
      <c r="J167" s="1326" t="s">
        <v>4195</v>
      </c>
      <c r="K167" s="1326" t="s">
        <v>4201</v>
      </c>
      <c r="L167" s="1330" t="s">
        <v>2536</v>
      </c>
      <c r="M167" s="1331">
        <v>1.0</v>
      </c>
      <c r="N167" s="1338"/>
      <c r="O167" s="1338"/>
      <c r="P167" s="1338"/>
      <c r="Q167" s="1338"/>
      <c r="R167" s="1338"/>
      <c r="S167" s="1338"/>
    </row>
    <row r="168">
      <c r="A168" s="1329" t="s">
        <v>946</v>
      </c>
      <c r="B168" s="1329">
        <f t="shared" si="11"/>
        <v>52</v>
      </c>
      <c r="C168" s="1326">
        <f t="shared" si="2"/>
        <v>16</v>
      </c>
      <c r="D168" s="1326">
        <f t="shared" si="3"/>
        <v>21</v>
      </c>
      <c r="E168" s="1329"/>
      <c r="F168" s="1329"/>
      <c r="G168" s="1329">
        <v>2023.0</v>
      </c>
      <c r="H168" s="1329" t="s">
        <v>1691</v>
      </c>
      <c r="I168" s="1326" t="s">
        <v>4207</v>
      </c>
      <c r="J168" s="1326" t="s">
        <v>4195</v>
      </c>
      <c r="K168" s="1326" t="s">
        <v>2243</v>
      </c>
      <c r="L168" s="1330" t="s">
        <v>2321</v>
      </c>
      <c r="M168" s="1331">
        <v>22.0</v>
      </c>
      <c r="N168" s="1338"/>
      <c r="O168" s="1338"/>
      <c r="P168" s="1338"/>
      <c r="Q168" s="1338"/>
      <c r="R168" s="1338"/>
      <c r="S168" s="1338"/>
    </row>
    <row r="169">
      <c r="A169" s="1329" t="s">
        <v>1769</v>
      </c>
      <c r="B169" s="1329">
        <f t="shared" si="11"/>
        <v>59</v>
      </c>
      <c r="C169" s="1326">
        <f t="shared" si="2"/>
        <v>16</v>
      </c>
      <c r="D169" s="1326">
        <f t="shared" si="3"/>
        <v>37</v>
      </c>
      <c r="E169" s="1329"/>
      <c r="F169" s="1329"/>
      <c r="G169" s="1329">
        <v>2023.0</v>
      </c>
      <c r="H169" s="1329" t="s">
        <v>1691</v>
      </c>
      <c r="I169" s="1326" t="s">
        <v>4207</v>
      </c>
      <c r="J169" s="1326" t="s">
        <v>4195</v>
      </c>
      <c r="K169" s="1326" t="s">
        <v>4195</v>
      </c>
      <c r="L169" s="1330" t="s">
        <v>2536</v>
      </c>
      <c r="M169" s="1331">
        <v>1.0</v>
      </c>
      <c r="N169" s="1338"/>
      <c r="O169" s="1338"/>
      <c r="P169" s="1338"/>
      <c r="Q169" s="1338"/>
      <c r="R169" s="1338"/>
      <c r="S169" s="1338"/>
    </row>
    <row r="170">
      <c r="A170" s="1329" t="s">
        <v>667</v>
      </c>
      <c r="B170" s="1329">
        <f t="shared" si="11"/>
        <v>6</v>
      </c>
      <c r="C170" s="1326">
        <f t="shared" si="2"/>
        <v>0</v>
      </c>
      <c r="D170" s="1326">
        <f t="shared" si="3"/>
        <v>1</v>
      </c>
      <c r="E170" s="1329"/>
      <c r="F170" s="1329"/>
      <c r="G170" s="1329">
        <v>2023.0</v>
      </c>
      <c r="H170" s="1329" t="s">
        <v>767</v>
      </c>
      <c r="I170" s="1326" t="s">
        <v>4207</v>
      </c>
      <c r="J170" s="1326" t="s">
        <v>2246</v>
      </c>
      <c r="K170" s="1326" t="s">
        <v>4190</v>
      </c>
      <c r="L170" s="1330" t="s">
        <v>2536</v>
      </c>
      <c r="M170" s="1331">
        <v>6.0</v>
      </c>
      <c r="N170" s="1338"/>
      <c r="O170" s="1338"/>
      <c r="P170" s="1338"/>
      <c r="Q170" s="1338"/>
      <c r="R170" s="1338"/>
      <c r="S170" s="1338"/>
    </row>
    <row r="171">
      <c r="A171" s="1329" t="s">
        <v>461</v>
      </c>
      <c r="B171" s="1329">
        <f t="shared" si="11"/>
        <v>9</v>
      </c>
      <c r="C171" s="1326">
        <f t="shared" si="2"/>
        <v>4</v>
      </c>
      <c r="D171" s="1326">
        <f t="shared" si="3"/>
        <v>2</v>
      </c>
      <c r="E171" s="1329"/>
      <c r="F171" s="1329"/>
      <c r="G171" s="1329">
        <v>2023.0</v>
      </c>
      <c r="H171" s="1329" t="s">
        <v>767</v>
      </c>
      <c r="I171" s="1326" t="s">
        <v>4207</v>
      </c>
      <c r="J171" s="1326" t="s">
        <v>2246</v>
      </c>
      <c r="K171" s="1326" t="s">
        <v>4191</v>
      </c>
      <c r="L171" s="1330" t="s">
        <v>2321</v>
      </c>
      <c r="M171" s="1331">
        <v>1.0</v>
      </c>
      <c r="N171" s="1338"/>
      <c r="O171" s="1338"/>
      <c r="P171" s="1338"/>
      <c r="Q171" s="1338"/>
      <c r="R171" s="1338"/>
      <c r="S171" s="1338"/>
    </row>
    <row r="172">
      <c r="A172" s="1329" t="s">
        <v>1770</v>
      </c>
      <c r="B172" s="1329">
        <f t="shared" si="11"/>
        <v>17</v>
      </c>
      <c r="C172" s="1326">
        <f t="shared" si="2"/>
        <v>4</v>
      </c>
      <c r="D172" s="1326">
        <f t="shared" si="3"/>
        <v>9</v>
      </c>
      <c r="E172" s="1329"/>
      <c r="F172" s="1329"/>
      <c r="G172" s="1329">
        <v>2023.0</v>
      </c>
      <c r="H172" s="1329" t="s">
        <v>767</v>
      </c>
      <c r="I172" s="1326" t="s">
        <v>4207</v>
      </c>
      <c r="J172" s="1326" t="s">
        <v>2246</v>
      </c>
      <c r="K172" s="1326" t="s">
        <v>4192</v>
      </c>
      <c r="L172" s="1330" t="s">
        <v>2536</v>
      </c>
      <c r="M172" s="1331">
        <v>1.0</v>
      </c>
      <c r="N172" s="1338"/>
      <c r="O172" s="1338"/>
      <c r="P172" s="1338"/>
      <c r="Q172" s="1338"/>
      <c r="R172" s="1338"/>
      <c r="S172" s="1338"/>
    </row>
    <row r="173">
      <c r="A173" s="1329" t="s">
        <v>80</v>
      </c>
      <c r="B173" s="1329">
        <f t="shared" si="11"/>
        <v>266</v>
      </c>
      <c r="C173" s="1326">
        <f t="shared" si="2"/>
        <v>116</v>
      </c>
      <c r="D173" s="1326">
        <f t="shared" si="3"/>
        <v>105</v>
      </c>
      <c r="E173" s="1329"/>
      <c r="F173" s="1329"/>
      <c r="G173" s="1329">
        <v>2023.0</v>
      </c>
      <c r="H173" s="1329" t="s">
        <v>767</v>
      </c>
      <c r="I173" s="1326" t="s">
        <v>4207</v>
      </c>
      <c r="J173" s="1326" t="s">
        <v>2246</v>
      </c>
      <c r="K173" s="1326" t="s">
        <v>4200</v>
      </c>
      <c r="L173" s="1330" t="s">
        <v>2536</v>
      </c>
      <c r="M173" s="1331">
        <v>2.0</v>
      </c>
      <c r="N173" s="1338"/>
      <c r="O173" s="1338"/>
      <c r="P173" s="1338"/>
      <c r="Q173" s="1338"/>
      <c r="R173" s="1338"/>
      <c r="S173" s="1338"/>
    </row>
    <row r="174">
      <c r="A174" s="1329" t="s">
        <v>1359</v>
      </c>
      <c r="B174" s="1329">
        <f t="shared" si="11"/>
        <v>29</v>
      </c>
      <c r="C174" s="1326">
        <f t="shared" si="2"/>
        <v>19</v>
      </c>
      <c r="D174" s="1326">
        <f t="shared" si="3"/>
        <v>3</v>
      </c>
      <c r="E174" s="1329"/>
      <c r="F174" s="1329"/>
      <c r="G174" s="1329">
        <v>2023.0</v>
      </c>
      <c r="H174" s="1329" t="s">
        <v>767</v>
      </c>
      <c r="I174" s="1326" t="s">
        <v>4207</v>
      </c>
      <c r="J174" s="1326" t="s">
        <v>4195</v>
      </c>
      <c r="K174" s="1326" t="s">
        <v>4201</v>
      </c>
      <c r="L174" s="1330" t="s">
        <v>2536</v>
      </c>
      <c r="M174" s="1331">
        <v>1.0</v>
      </c>
      <c r="N174" s="1338"/>
      <c r="O174" s="1338"/>
      <c r="P174" s="1338"/>
      <c r="Q174" s="1338"/>
      <c r="R174" s="1338"/>
      <c r="S174" s="1338"/>
    </row>
    <row r="175">
      <c r="A175" s="1329" t="s">
        <v>721</v>
      </c>
      <c r="B175" s="1329">
        <f t="shared" si="11"/>
        <v>13</v>
      </c>
      <c r="C175" s="1326">
        <f t="shared" si="2"/>
        <v>6</v>
      </c>
      <c r="D175" s="1326">
        <f t="shared" si="3"/>
        <v>6</v>
      </c>
      <c r="E175" s="1329"/>
      <c r="F175" s="1329"/>
      <c r="G175" s="1329">
        <v>2023.0</v>
      </c>
      <c r="H175" s="1329" t="s">
        <v>767</v>
      </c>
      <c r="I175" s="1326" t="s">
        <v>4207</v>
      </c>
      <c r="J175" s="1326" t="s">
        <v>4195</v>
      </c>
      <c r="K175" s="1326" t="s">
        <v>2243</v>
      </c>
      <c r="L175" s="1330" t="s">
        <v>2321</v>
      </c>
      <c r="M175" s="1331">
        <v>21.0</v>
      </c>
      <c r="N175" s="1338"/>
      <c r="O175" s="1338"/>
      <c r="P175" s="1338"/>
      <c r="Q175" s="1338"/>
      <c r="R175" s="1338"/>
      <c r="S175" s="1338"/>
    </row>
    <row r="176">
      <c r="A176" s="1329" t="s">
        <v>1771</v>
      </c>
      <c r="B176" s="1329" t="s">
        <v>29</v>
      </c>
      <c r="C176" s="1326">
        <f t="shared" si="2"/>
        <v>0</v>
      </c>
      <c r="D176" s="1326">
        <f t="shared" si="3"/>
        <v>0</v>
      </c>
      <c r="E176" s="1329"/>
      <c r="F176" s="1329"/>
      <c r="G176" s="1329">
        <v>2023.0</v>
      </c>
      <c r="H176" s="1329" t="s">
        <v>37</v>
      </c>
      <c r="I176" s="1326" t="s">
        <v>4205</v>
      </c>
      <c r="J176" s="1326" t="s">
        <v>2246</v>
      </c>
      <c r="K176" s="1326" t="s">
        <v>4190</v>
      </c>
      <c r="L176" s="1330" t="s">
        <v>2536</v>
      </c>
      <c r="M176" s="1331">
        <v>5.0</v>
      </c>
      <c r="N176" s="1338"/>
      <c r="O176" s="1338"/>
      <c r="P176" s="1338"/>
      <c r="Q176" s="1338"/>
      <c r="R176" s="1338"/>
      <c r="S176" s="1338"/>
    </row>
    <row r="177">
      <c r="A177" s="1329" t="s">
        <v>1772</v>
      </c>
      <c r="B177" s="1329">
        <f t="shared" ref="B177:B182" si="12">sumif($H$4:$H$1494,A177,$M$4:$M$1494)</f>
        <v>72</v>
      </c>
      <c r="C177" s="1326">
        <f t="shared" si="2"/>
        <v>38</v>
      </c>
      <c r="D177" s="1326">
        <f t="shared" si="3"/>
        <v>20</v>
      </c>
      <c r="E177" s="1329"/>
      <c r="F177" s="1329"/>
      <c r="G177" s="1329">
        <v>2023.0</v>
      </c>
      <c r="H177" s="1329" t="s">
        <v>37</v>
      </c>
      <c r="I177" s="1326" t="s">
        <v>4205</v>
      </c>
      <c r="J177" s="1326" t="s">
        <v>2246</v>
      </c>
      <c r="K177" s="1326" t="s">
        <v>4194</v>
      </c>
      <c r="L177" s="1330" t="s">
        <v>2536</v>
      </c>
      <c r="M177" s="1331">
        <v>2.0</v>
      </c>
      <c r="N177" s="1338"/>
      <c r="O177" s="1338"/>
      <c r="P177" s="1338"/>
      <c r="Q177" s="1338"/>
      <c r="R177" s="1338"/>
      <c r="S177" s="1338"/>
    </row>
    <row r="178">
      <c r="A178" s="1329" t="s">
        <v>1773</v>
      </c>
      <c r="B178" s="1329">
        <f t="shared" si="12"/>
        <v>20</v>
      </c>
      <c r="C178" s="1326">
        <f t="shared" si="2"/>
        <v>10</v>
      </c>
      <c r="D178" s="1326">
        <f t="shared" si="3"/>
        <v>5</v>
      </c>
      <c r="E178" s="1329"/>
      <c r="F178" s="1329"/>
      <c r="G178" s="1329">
        <v>2023.0</v>
      </c>
      <c r="H178" s="1329" t="s">
        <v>37</v>
      </c>
      <c r="I178" s="1326" t="s">
        <v>4205</v>
      </c>
      <c r="J178" s="1326" t="s">
        <v>4195</v>
      </c>
      <c r="K178" s="1326" t="s">
        <v>2243</v>
      </c>
      <c r="L178" s="1330" t="s">
        <v>2321</v>
      </c>
      <c r="M178" s="1331">
        <v>5.0</v>
      </c>
      <c r="N178" s="1338"/>
      <c r="O178" s="1338"/>
      <c r="P178" s="1338"/>
      <c r="Q178" s="1338"/>
      <c r="R178" s="1338"/>
      <c r="S178" s="1338"/>
    </row>
    <row r="179">
      <c r="A179" s="1329" t="s">
        <v>183</v>
      </c>
      <c r="B179" s="1329">
        <f t="shared" si="12"/>
        <v>6</v>
      </c>
      <c r="C179" s="1326">
        <f t="shared" si="2"/>
        <v>3</v>
      </c>
      <c r="D179" s="1326">
        <f t="shared" si="3"/>
        <v>2</v>
      </c>
      <c r="E179" s="1329"/>
      <c r="F179" s="1329"/>
      <c r="G179" s="1329">
        <v>2023.0</v>
      </c>
      <c r="H179" s="1329" t="s">
        <v>37</v>
      </c>
      <c r="I179" s="1326" t="s">
        <v>4205</v>
      </c>
      <c r="J179" s="1326" t="s">
        <v>4195</v>
      </c>
      <c r="K179" s="1326" t="s">
        <v>4195</v>
      </c>
      <c r="L179" s="1330" t="s">
        <v>2536</v>
      </c>
      <c r="M179" s="1331">
        <v>2.0</v>
      </c>
      <c r="N179" s="1338"/>
      <c r="O179" s="1338"/>
      <c r="P179" s="1338"/>
      <c r="Q179" s="1338"/>
      <c r="R179" s="1338"/>
      <c r="S179" s="1338"/>
    </row>
    <row r="180">
      <c r="A180" s="1329" t="s">
        <v>1774</v>
      </c>
      <c r="B180" s="1329">
        <f t="shared" si="12"/>
        <v>26</v>
      </c>
      <c r="C180" s="1326">
        <f t="shared" si="2"/>
        <v>11</v>
      </c>
      <c r="D180" s="1326">
        <f t="shared" si="3"/>
        <v>9</v>
      </c>
      <c r="E180" s="1329"/>
      <c r="F180" s="1329"/>
      <c r="G180" s="1329">
        <v>2023.0</v>
      </c>
      <c r="H180" s="1329" t="s">
        <v>1692</v>
      </c>
      <c r="I180" s="1326" t="s">
        <v>4203</v>
      </c>
      <c r="J180" s="1326" t="s">
        <v>2246</v>
      </c>
      <c r="K180" s="1326" t="s">
        <v>4190</v>
      </c>
      <c r="L180" s="1330" t="s">
        <v>2536</v>
      </c>
      <c r="M180" s="1331">
        <v>20.0</v>
      </c>
      <c r="N180" s="1338"/>
      <c r="O180" s="1338"/>
      <c r="P180" s="1338"/>
      <c r="Q180" s="1338"/>
      <c r="R180" s="1338"/>
      <c r="S180" s="1338"/>
    </row>
    <row r="181">
      <c r="A181" s="1329" t="s">
        <v>1775</v>
      </c>
      <c r="B181" s="1329">
        <f t="shared" si="12"/>
        <v>386</v>
      </c>
      <c r="C181" s="1326">
        <f t="shared" si="2"/>
        <v>128</v>
      </c>
      <c r="D181" s="1326">
        <f t="shared" si="3"/>
        <v>182</v>
      </c>
      <c r="E181" s="1329"/>
      <c r="F181" s="1329"/>
      <c r="G181" s="1329">
        <v>2023.0</v>
      </c>
      <c r="H181" s="1329" t="s">
        <v>1692</v>
      </c>
      <c r="I181" s="1326" t="s">
        <v>4203</v>
      </c>
      <c r="J181" s="1326" t="s">
        <v>2246</v>
      </c>
      <c r="K181" s="1326" t="s">
        <v>4191</v>
      </c>
      <c r="L181" s="1330" t="s">
        <v>2321</v>
      </c>
      <c r="M181" s="1331">
        <v>1.0</v>
      </c>
      <c r="N181" s="1338"/>
      <c r="O181" s="1338"/>
      <c r="P181" s="1338"/>
      <c r="Q181" s="1338"/>
      <c r="R181" s="1338"/>
      <c r="S181" s="1338"/>
    </row>
    <row r="182">
      <c r="A182" s="1329" t="s">
        <v>1776</v>
      </c>
      <c r="B182" s="1329">
        <f t="shared" si="12"/>
        <v>7</v>
      </c>
      <c r="C182" s="1326">
        <f t="shared" si="2"/>
        <v>3</v>
      </c>
      <c r="D182" s="1326">
        <f t="shared" si="3"/>
        <v>4</v>
      </c>
      <c r="E182" s="1329"/>
      <c r="F182" s="1329"/>
      <c r="G182" s="1329">
        <v>2023.0</v>
      </c>
      <c r="H182" s="1329" t="s">
        <v>1692</v>
      </c>
      <c r="I182" s="1326" t="s">
        <v>4203</v>
      </c>
      <c r="J182" s="1326" t="s">
        <v>2246</v>
      </c>
      <c r="K182" s="1326" t="s">
        <v>4193</v>
      </c>
      <c r="L182" s="1330" t="s">
        <v>2321</v>
      </c>
      <c r="M182" s="1331">
        <v>3.0</v>
      </c>
      <c r="N182" s="1338"/>
      <c r="O182" s="1338"/>
      <c r="P182" s="1338"/>
      <c r="Q182" s="1338"/>
      <c r="R182" s="1338"/>
      <c r="S182" s="1338"/>
    </row>
    <row r="183">
      <c r="A183" s="1329" t="s">
        <v>800</v>
      </c>
      <c r="B183" s="1329" t="s">
        <v>29</v>
      </c>
      <c r="C183" s="1326">
        <f t="shared" si="2"/>
        <v>0</v>
      </c>
      <c r="D183" s="1326">
        <f t="shared" si="3"/>
        <v>0</v>
      </c>
      <c r="E183" s="1329"/>
      <c r="F183" s="1329"/>
      <c r="G183" s="1329">
        <v>2023.0</v>
      </c>
      <c r="H183" s="1329" t="s">
        <v>1692</v>
      </c>
      <c r="I183" s="1326" t="s">
        <v>4203</v>
      </c>
      <c r="J183" s="1326" t="s">
        <v>2246</v>
      </c>
      <c r="K183" s="1326" t="s">
        <v>4195</v>
      </c>
      <c r="L183" s="1330" t="s">
        <v>2536</v>
      </c>
      <c r="M183" s="1331">
        <v>2.0</v>
      </c>
      <c r="N183" s="1338"/>
      <c r="O183" s="1338"/>
      <c r="P183" s="1338"/>
      <c r="Q183" s="1338"/>
      <c r="R183" s="1338"/>
      <c r="S183" s="1338"/>
    </row>
    <row r="184">
      <c r="A184" s="1329" t="s">
        <v>237</v>
      </c>
      <c r="B184" s="1329">
        <f t="shared" ref="B184:B191" si="13">sumif($H$4:$H$1494,A184,$M$4:$M$1494)</f>
        <v>101</v>
      </c>
      <c r="C184" s="1326">
        <f t="shared" si="2"/>
        <v>47</v>
      </c>
      <c r="D184" s="1326">
        <f t="shared" si="3"/>
        <v>49</v>
      </c>
      <c r="E184" s="1329"/>
      <c r="F184" s="1329"/>
      <c r="G184" s="1329">
        <v>2023.0</v>
      </c>
      <c r="H184" s="1329" t="s">
        <v>1692</v>
      </c>
      <c r="I184" s="1326" t="s">
        <v>4203</v>
      </c>
      <c r="J184" s="1326" t="s">
        <v>4195</v>
      </c>
      <c r="K184" s="1326" t="s">
        <v>2243</v>
      </c>
      <c r="L184" s="1330" t="s">
        <v>2321</v>
      </c>
      <c r="M184" s="1331">
        <v>4.0</v>
      </c>
      <c r="N184" s="1338"/>
      <c r="O184" s="1338"/>
      <c r="P184" s="1338"/>
      <c r="Q184" s="1338"/>
      <c r="R184" s="1338"/>
      <c r="S184" s="1338"/>
    </row>
    <row r="185">
      <c r="A185" s="1329" t="s">
        <v>1777</v>
      </c>
      <c r="B185" s="1329">
        <f t="shared" si="13"/>
        <v>42</v>
      </c>
      <c r="C185" s="1326">
        <f t="shared" si="2"/>
        <v>22</v>
      </c>
      <c r="D185" s="1326">
        <f t="shared" si="3"/>
        <v>9</v>
      </c>
      <c r="E185" s="1329"/>
      <c r="F185" s="1329"/>
      <c r="G185" s="1329">
        <v>2023.0</v>
      </c>
      <c r="H185" s="1329" t="s">
        <v>823</v>
      </c>
      <c r="I185" s="1326" t="s">
        <v>4202</v>
      </c>
      <c r="J185" s="1326" t="s">
        <v>2246</v>
      </c>
      <c r="K185" s="1326" t="s">
        <v>4190</v>
      </c>
      <c r="L185" s="1330" t="s">
        <v>2536</v>
      </c>
      <c r="M185" s="1331">
        <v>105.0</v>
      </c>
      <c r="N185" s="1338"/>
      <c r="O185" s="1338"/>
      <c r="P185" s="1338"/>
      <c r="Q185" s="1338"/>
      <c r="R185" s="1338"/>
      <c r="S185" s="1338"/>
    </row>
    <row r="186">
      <c r="A186" s="1329" t="s">
        <v>1080</v>
      </c>
      <c r="B186" s="1329">
        <f t="shared" si="13"/>
        <v>35</v>
      </c>
      <c r="C186" s="1326">
        <f t="shared" si="2"/>
        <v>12</v>
      </c>
      <c r="D186" s="1326">
        <f t="shared" si="3"/>
        <v>13</v>
      </c>
      <c r="E186" s="1329"/>
      <c r="F186" s="1329"/>
      <c r="G186" s="1329">
        <v>2023.0</v>
      </c>
      <c r="H186" s="1329" t="s">
        <v>823</v>
      </c>
      <c r="I186" s="1326" t="s">
        <v>4202</v>
      </c>
      <c r="J186" s="1326" t="s">
        <v>2246</v>
      </c>
      <c r="K186" s="1326" t="s">
        <v>4191</v>
      </c>
      <c r="L186" s="1330" t="s">
        <v>2321</v>
      </c>
      <c r="M186" s="1331">
        <v>5.0</v>
      </c>
      <c r="N186" s="1338"/>
      <c r="O186" s="1338"/>
      <c r="P186" s="1338"/>
      <c r="Q186" s="1338"/>
      <c r="R186" s="1338"/>
      <c r="S186" s="1338"/>
    </row>
    <row r="187">
      <c r="A187" s="1329" t="s">
        <v>1778</v>
      </c>
      <c r="B187" s="1329">
        <f t="shared" si="13"/>
        <v>118</v>
      </c>
      <c r="C187" s="1326">
        <f t="shared" si="2"/>
        <v>51</v>
      </c>
      <c r="D187" s="1326">
        <f t="shared" si="3"/>
        <v>39</v>
      </c>
      <c r="E187" s="1329"/>
      <c r="F187" s="1329"/>
      <c r="G187" s="1329">
        <v>2023.0</v>
      </c>
      <c r="H187" s="1329" t="s">
        <v>823</v>
      </c>
      <c r="I187" s="1326" t="s">
        <v>4202</v>
      </c>
      <c r="J187" s="1326" t="s">
        <v>2246</v>
      </c>
      <c r="K187" s="1326" t="s">
        <v>4192</v>
      </c>
      <c r="L187" s="1330" t="s">
        <v>2536</v>
      </c>
      <c r="M187" s="1331">
        <v>3.0</v>
      </c>
      <c r="N187" s="1338"/>
      <c r="O187" s="1338"/>
      <c r="P187" s="1338"/>
      <c r="Q187" s="1338"/>
      <c r="R187" s="1338"/>
      <c r="S187" s="1338"/>
    </row>
    <row r="188">
      <c r="A188" s="1329" t="s">
        <v>1779</v>
      </c>
      <c r="B188" s="1329">
        <f t="shared" si="13"/>
        <v>6</v>
      </c>
      <c r="C188" s="1326">
        <f t="shared" si="2"/>
        <v>6</v>
      </c>
      <c r="D188" s="1326">
        <f t="shared" si="3"/>
        <v>0</v>
      </c>
      <c r="E188" s="1329"/>
      <c r="F188" s="1329"/>
      <c r="G188" s="1329">
        <v>2023.0</v>
      </c>
      <c r="H188" s="1329" t="s">
        <v>823</v>
      </c>
      <c r="I188" s="1326" t="s">
        <v>4202</v>
      </c>
      <c r="J188" s="1326" t="s">
        <v>2246</v>
      </c>
      <c r="K188" s="1326" t="s">
        <v>4193</v>
      </c>
      <c r="L188" s="1330" t="s">
        <v>2321</v>
      </c>
      <c r="M188" s="1331">
        <v>3.0</v>
      </c>
      <c r="N188" s="1338"/>
      <c r="O188" s="1338"/>
      <c r="P188" s="1338"/>
      <c r="Q188" s="1338"/>
      <c r="R188" s="1338"/>
      <c r="S188" s="1338"/>
    </row>
    <row r="189">
      <c r="A189" s="1329" t="s">
        <v>1780</v>
      </c>
      <c r="B189" s="1329">
        <f t="shared" si="13"/>
        <v>21</v>
      </c>
      <c r="C189" s="1326">
        <f t="shared" si="2"/>
        <v>6</v>
      </c>
      <c r="D189" s="1326">
        <f t="shared" si="3"/>
        <v>13</v>
      </c>
      <c r="E189" s="1329"/>
      <c r="F189" s="1329"/>
      <c r="G189" s="1329">
        <v>2023.0</v>
      </c>
      <c r="H189" s="1329" t="s">
        <v>823</v>
      </c>
      <c r="I189" s="1326" t="s">
        <v>4202</v>
      </c>
      <c r="J189" s="1326" t="s">
        <v>2246</v>
      </c>
      <c r="K189" s="1326" t="s">
        <v>4199</v>
      </c>
      <c r="L189" s="1330" t="s">
        <v>2536</v>
      </c>
      <c r="M189" s="1331">
        <v>19.0</v>
      </c>
      <c r="N189" s="1338"/>
      <c r="O189" s="1338"/>
      <c r="P189" s="1338"/>
      <c r="Q189" s="1338"/>
      <c r="R189" s="1338"/>
      <c r="S189" s="1338"/>
    </row>
    <row r="190">
      <c r="A190" s="1329" t="s">
        <v>187</v>
      </c>
      <c r="B190" s="1329">
        <f t="shared" si="13"/>
        <v>46</v>
      </c>
      <c r="C190" s="1326">
        <f t="shared" si="2"/>
        <v>15</v>
      </c>
      <c r="D190" s="1326">
        <f t="shared" si="3"/>
        <v>26</v>
      </c>
      <c r="E190" s="1329"/>
      <c r="F190" s="1329"/>
      <c r="G190" s="1329">
        <v>2023.0</v>
      </c>
      <c r="H190" s="1329" t="s">
        <v>823</v>
      </c>
      <c r="I190" s="1326" t="s">
        <v>4202</v>
      </c>
      <c r="J190" s="1326" t="s">
        <v>2246</v>
      </c>
      <c r="K190" s="1326" t="s">
        <v>4200</v>
      </c>
      <c r="L190" s="1330" t="s">
        <v>2536</v>
      </c>
      <c r="M190" s="1331">
        <v>12.0</v>
      </c>
      <c r="N190" s="1338"/>
      <c r="O190" s="1338"/>
      <c r="P190" s="1338"/>
      <c r="Q190" s="1338"/>
      <c r="R190" s="1338"/>
      <c r="S190" s="1338"/>
    </row>
    <row r="191">
      <c r="A191" s="1329" t="s">
        <v>1560</v>
      </c>
      <c r="B191" s="1329">
        <f t="shared" si="13"/>
        <v>254</v>
      </c>
      <c r="C191" s="1326">
        <f t="shared" si="2"/>
        <v>100</v>
      </c>
      <c r="D191" s="1326">
        <f t="shared" si="3"/>
        <v>76</v>
      </c>
      <c r="E191" s="1329"/>
      <c r="F191" s="1329"/>
      <c r="G191" s="1329">
        <v>2023.0</v>
      </c>
      <c r="H191" s="1329" t="s">
        <v>823</v>
      </c>
      <c r="I191" s="1326" t="s">
        <v>4202</v>
      </c>
      <c r="J191" s="1326" t="s">
        <v>2246</v>
      </c>
      <c r="K191" s="1326" t="s">
        <v>4195</v>
      </c>
      <c r="L191" s="1330" t="s">
        <v>2536</v>
      </c>
      <c r="M191" s="1331">
        <v>2.0</v>
      </c>
      <c r="N191" s="1338"/>
      <c r="O191" s="1338"/>
      <c r="P191" s="1338"/>
      <c r="Q191" s="1338"/>
      <c r="R191" s="1338"/>
      <c r="S191" s="1338"/>
    </row>
    <row r="192">
      <c r="A192" s="1329" t="s">
        <v>1781</v>
      </c>
      <c r="B192" s="1329" t="s">
        <v>29</v>
      </c>
      <c r="C192" s="1326">
        <f t="shared" si="2"/>
        <v>0</v>
      </c>
      <c r="D192" s="1326">
        <f t="shared" si="3"/>
        <v>0</v>
      </c>
      <c r="E192" s="1329"/>
      <c r="F192" s="1329"/>
      <c r="G192" s="1329">
        <v>2023.0</v>
      </c>
      <c r="H192" s="1329" t="s">
        <v>823</v>
      </c>
      <c r="I192" s="1326" t="s">
        <v>4202</v>
      </c>
      <c r="J192" s="1326" t="s">
        <v>2246</v>
      </c>
      <c r="K192" s="1326" t="s">
        <v>4194</v>
      </c>
      <c r="L192" s="1330" t="s">
        <v>2536</v>
      </c>
      <c r="M192" s="1331">
        <v>5.0</v>
      </c>
      <c r="N192" s="1338"/>
      <c r="O192" s="1338"/>
      <c r="P192" s="1338"/>
      <c r="Q192" s="1338"/>
      <c r="R192" s="1338"/>
      <c r="S192" s="1338"/>
    </row>
    <row r="193">
      <c r="A193" s="1329" t="s">
        <v>1782</v>
      </c>
      <c r="B193" s="1329">
        <f t="shared" ref="B193:B199" si="14">sumif($H$4:$H$1494,A193,$M$4:$M$1494)</f>
        <v>12</v>
      </c>
      <c r="C193" s="1326">
        <f t="shared" si="2"/>
        <v>2</v>
      </c>
      <c r="D193" s="1326">
        <f t="shared" si="3"/>
        <v>6</v>
      </c>
      <c r="E193" s="1329"/>
      <c r="F193" s="1329"/>
      <c r="G193" s="1329">
        <v>2023.0</v>
      </c>
      <c r="H193" s="1329" t="s">
        <v>823</v>
      </c>
      <c r="I193" s="1326" t="s">
        <v>4202</v>
      </c>
      <c r="J193" s="1326" t="s">
        <v>4195</v>
      </c>
      <c r="K193" s="1326" t="s">
        <v>4201</v>
      </c>
      <c r="L193" s="1330" t="s">
        <v>2536</v>
      </c>
      <c r="M193" s="1331">
        <v>7.0</v>
      </c>
      <c r="N193" s="1338"/>
      <c r="O193" s="1338"/>
      <c r="P193" s="1338"/>
      <c r="Q193" s="1338"/>
      <c r="R193" s="1338"/>
      <c r="S193" s="1338"/>
    </row>
    <row r="194">
      <c r="A194" s="1329" t="s">
        <v>1783</v>
      </c>
      <c r="B194" s="1329">
        <f t="shared" si="14"/>
        <v>124</v>
      </c>
      <c r="C194" s="1326">
        <f t="shared" si="2"/>
        <v>36</v>
      </c>
      <c r="D194" s="1326">
        <f t="shared" si="3"/>
        <v>33</v>
      </c>
      <c r="E194" s="1329"/>
      <c r="F194" s="1329"/>
      <c r="G194" s="1329">
        <v>2023.0</v>
      </c>
      <c r="H194" s="1329" t="s">
        <v>823</v>
      </c>
      <c r="I194" s="1326" t="s">
        <v>4202</v>
      </c>
      <c r="J194" s="1326" t="s">
        <v>4195</v>
      </c>
      <c r="K194" s="1326" t="s">
        <v>2243</v>
      </c>
      <c r="L194" s="1330" t="s">
        <v>2321</v>
      </c>
      <c r="M194" s="1331">
        <v>69.0</v>
      </c>
      <c r="N194" s="1338"/>
      <c r="O194" s="1338"/>
      <c r="P194" s="1338"/>
      <c r="Q194" s="1338"/>
      <c r="R194" s="1338"/>
      <c r="S194" s="1338"/>
    </row>
    <row r="195">
      <c r="A195" s="1329" t="s">
        <v>1784</v>
      </c>
      <c r="B195" s="1329">
        <f t="shared" si="14"/>
        <v>0</v>
      </c>
      <c r="C195" s="1326">
        <f t="shared" si="2"/>
        <v>0</v>
      </c>
      <c r="D195" s="1326">
        <f t="shared" si="3"/>
        <v>0</v>
      </c>
      <c r="E195" s="1329"/>
      <c r="F195" s="1329"/>
      <c r="G195" s="1329">
        <v>2023.0</v>
      </c>
      <c r="H195" s="1329" t="s">
        <v>823</v>
      </c>
      <c r="I195" s="1326" t="s">
        <v>4202</v>
      </c>
      <c r="J195" s="1326" t="s">
        <v>4195</v>
      </c>
      <c r="K195" s="1326" t="s">
        <v>4195</v>
      </c>
      <c r="L195" s="1330" t="s">
        <v>2536</v>
      </c>
      <c r="M195" s="1331">
        <v>6.0</v>
      </c>
      <c r="N195" s="1338"/>
      <c r="O195" s="1338"/>
      <c r="P195" s="1338"/>
      <c r="Q195" s="1338"/>
      <c r="R195" s="1338"/>
      <c r="S195" s="1338"/>
    </row>
    <row r="196">
      <c r="A196" s="1329" t="s">
        <v>1785</v>
      </c>
      <c r="B196" s="1329">
        <f t="shared" si="14"/>
        <v>0</v>
      </c>
      <c r="C196" s="1326">
        <f t="shared" si="2"/>
        <v>0</v>
      </c>
      <c r="D196" s="1326">
        <f t="shared" si="3"/>
        <v>0</v>
      </c>
      <c r="E196" s="1329"/>
      <c r="F196" s="1329"/>
      <c r="G196" s="1329">
        <v>2023.0</v>
      </c>
      <c r="H196" s="1329" t="s">
        <v>1693</v>
      </c>
      <c r="I196" s="1326" t="s">
        <v>4189</v>
      </c>
      <c r="J196" s="1326" t="s">
        <v>2246</v>
      </c>
      <c r="K196" s="1326" t="s">
        <v>4190</v>
      </c>
      <c r="L196" s="1330" t="s">
        <v>2536</v>
      </c>
      <c r="M196" s="1331">
        <v>3.0</v>
      </c>
      <c r="N196" s="1338"/>
      <c r="O196" s="1338"/>
      <c r="P196" s="1338"/>
      <c r="Q196" s="1338"/>
      <c r="R196" s="1338"/>
      <c r="S196" s="1338"/>
    </row>
    <row r="197">
      <c r="A197" s="1329" t="s">
        <v>841</v>
      </c>
      <c r="B197" s="1329">
        <f t="shared" si="14"/>
        <v>14</v>
      </c>
      <c r="C197" s="1326">
        <f t="shared" si="2"/>
        <v>11</v>
      </c>
      <c r="D197" s="1326">
        <f t="shared" si="3"/>
        <v>2</v>
      </c>
      <c r="E197" s="1329"/>
      <c r="F197" s="1329"/>
      <c r="G197" s="1329">
        <v>2023.0</v>
      </c>
      <c r="H197" s="1329" t="s">
        <v>1693</v>
      </c>
      <c r="I197" s="1326" t="s">
        <v>4189</v>
      </c>
      <c r="J197" s="1326" t="s">
        <v>2246</v>
      </c>
      <c r="K197" s="1326" t="s">
        <v>4192</v>
      </c>
      <c r="L197" s="1330" t="s">
        <v>2536</v>
      </c>
      <c r="M197" s="1331">
        <v>2.0</v>
      </c>
      <c r="N197" s="1338"/>
      <c r="O197" s="1338"/>
      <c r="P197" s="1338"/>
      <c r="Q197" s="1338"/>
      <c r="R197" s="1338"/>
      <c r="S197" s="1338"/>
    </row>
    <row r="198">
      <c r="A198" s="1329" t="s">
        <v>1786</v>
      </c>
      <c r="B198" s="1329">
        <f t="shared" si="14"/>
        <v>10</v>
      </c>
      <c r="C198" s="1326">
        <f t="shared" si="2"/>
        <v>2</v>
      </c>
      <c r="D198" s="1326">
        <f t="shared" si="3"/>
        <v>8</v>
      </c>
      <c r="E198" s="1329"/>
      <c r="F198" s="1329"/>
      <c r="G198" s="1329">
        <v>2023.0</v>
      </c>
      <c r="H198" s="1329" t="s">
        <v>1693</v>
      </c>
      <c r="I198" s="1326" t="s">
        <v>4189</v>
      </c>
      <c r="J198" s="1326" t="s">
        <v>2246</v>
      </c>
      <c r="K198" s="1326" t="s">
        <v>4199</v>
      </c>
      <c r="L198" s="1330" t="s">
        <v>2536</v>
      </c>
      <c r="M198" s="1331">
        <v>2.0</v>
      </c>
      <c r="N198" s="1338"/>
      <c r="O198" s="1338"/>
      <c r="P198" s="1338"/>
      <c r="Q198" s="1338"/>
      <c r="R198" s="1338"/>
      <c r="S198" s="1338"/>
    </row>
    <row r="199">
      <c r="A199" s="1329" t="s">
        <v>1787</v>
      </c>
      <c r="B199" s="1329">
        <f t="shared" si="14"/>
        <v>3</v>
      </c>
      <c r="C199" s="1326">
        <f t="shared" si="2"/>
        <v>1</v>
      </c>
      <c r="D199" s="1326">
        <f t="shared" si="3"/>
        <v>2</v>
      </c>
      <c r="E199" s="1329"/>
      <c r="F199" s="1329"/>
      <c r="G199" s="1329">
        <v>2023.0</v>
      </c>
      <c r="H199" s="1329" t="s">
        <v>1693</v>
      </c>
      <c r="I199" s="1326" t="s">
        <v>4189</v>
      </c>
      <c r="J199" s="1326" t="s">
        <v>2246</v>
      </c>
      <c r="K199" s="1326" t="s">
        <v>4200</v>
      </c>
      <c r="L199" s="1330" t="s">
        <v>2536</v>
      </c>
      <c r="M199" s="1331">
        <v>1.0</v>
      </c>
      <c r="N199" s="1338"/>
      <c r="O199" s="1338"/>
      <c r="P199" s="1338"/>
      <c r="Q199" s="1338"/>
      <c r="R199" s="1338"/>
      <c r="S199" s="1338"/>
    </row>
    <row r="200">
      <c r="A200" s="1329" t="s">
        <v>1632</v>
      </c>
      <c r="B200" s="1329" t="s">
        <v>29</v>
      </c>
      <c r="C200" s="1326">
        <f t="shared" si="2"/>
        <v>0</v>
      </c>
      <c r="D200" s="1326">
        <f t="shared" si="3"/>
        <v>0</v>
      </c>
      <c r="E200" s="1329"/>
      <c r="F200" s="1329"/>
      <c r="G200" s="1329">
        <v>2023.0</v>
      </c>
      <c r="H200" s="1329" t="s">
        <v>1693</v>
      </c>
      <c r="I200" s="1326" t="s">
        <v>4189</v>
      </c>
      <c r="J200" s="1326" t="s">
        <v>2246</v>
      </c>
      <c r="K200" s="1326" t="s">
        <v>4194</v>
      </c>
      <c r="L200" s="1330" t="s">
        <v>2536</v>
      </c>
      <c r="M200" s="1331">
        <v>1.0</v>
      </c>
      <c r="N200" s="1338"/>
      <c r="O200" s="1338"/>
      <c r="P200" s="1338"/>
      <c r="Q200" s="1338"/>
      <c r="R200" s="1338"/>
      <c r="S200" s="1338"/>
    </row>
    <row r="201">
      <c r="A201" s="1329" t="s">
        <v>804</v>
      </c>
      <c r="B201" s="1329">
        <f t="shared" ref="B201:B224" si="15">sumif($H$4:$H$1494,A201,$M$4:$M$1494)</f>
        <v>68</v>
      </c>
      <c r="C201" s="1326">
        <f t="shared" si="2"/>
        <v>21</v>
      </c>
      <c r="D201" s="1326">
        <f t="shared" si="3"/>
        <v>40</v>
      </c>
      <c r="E201" s="1329"/>
      <c r="F201" s="1329"/>
      <c r="G201" s="1329">
        <v>2023.0</v>
      </c>
      <c r="H201" s="1329" t="s">
        <v>1693</v>
      </c>
      <c r="I201" s="1326" t="s">
        <v>4189</v>
      </c>
      <c r="J201" s="1326" t="s">
        <v>4195</v>
      </c>
      <c r="K201" s="1326" t="s">
        <v>2243</v>
      </c>
      <c r="L201" s="1330" t="s">
        <v>2321</v>
      </c>
      <c r="M201" s="1331">
        <v>3.0</v>
      </c>
      <c r="N201" s="1338"/>
      <c r="O201" s="1338"/>
      <c r="P201" s="1338"/>
      <c r="Q201" s="1338"/>
      <c r="R201" s="1338"/>
      <c r="S201" s="1338"/>
    </row>
    <row r="202">
      <c r="A202" s="1329" t="s">
        <v>1788</v>
      </c>
      <c r="B202" s="1329">
        <f t="shared" si="15"/>
        <v>23</v>
      </c>
      <c r="C202" s="1326">
        <f t="shared" si="2"/>
        <v>9</v>
      </c>
      <c r="D202" s="1326">
        <f t="shared" si="3"/>
        <v>6</v>
      </c>
      <c r="E202" s="1329"/>
      <c r="F202" s="1329"/>
      <c r="G202" s="1329">
        <v>2023.0</v>
      </c>
      <c r="H202" s="1329" t="s">
        <v>1694</v>
      </c>
      <c r="I202" s="1326" t="s">
        <v>4204</v>
      </c>
      <c r="J202" s="1326" t="s">
        <v>2246</v>
      </c>
      <c r="K202" s="1326" t="s">
        <v>4197</v>
      </c>
      <c r="L202" s="1330" t="s">
        <v>2536</v>
      </c>
      <c r="M202" s="1331">
        <v>1.0</v>
      </c>
      <c r="N202" s="1338"/>
      <c r="O202" s="1338"/>
      <c r="P202" s="1338"/>
      <c r="Q202" s="1338"/>
      <c r="R202" s="1338"/>
      <c r="S202" s="1338"/>
    </row>
    <row r="203">
      <c r="A203" s="1329" t="s">
        <v>1789</v>
      </c>
      <c r="B203" s="1329">
        <f t="shared" si="15"/>
        <v>9</v>
      </c>
      <c r="C203" s="1326">
        <f t="shared" si="2"/>
        <v>3</v>
      </c>
      <c r="D203" s="1326">
        <f t="shared" si="3"/>
        <v>4</v>
      </c>
      <c r="E203" s="1329"/>
      <c r="F203" s="1329"/>
      <c r="G203" s="1329">
        <v>2023.0</v>
      </c>
      <c r="H203" s="1329" t="s">
        <v>1694</v>
      </c>
      <c r="I203" s="1326" t="s">
        <v>4204</v>
      </c>
      <c r="J203" s="1326" t="s">
        <v>4195</v>
      </c>
      <c r="K203" s="1326" t="s">
        <v>4195</v>
      </c>
      <c r="L203" s="1330" t="s">
        <v>2536</v>
      </c>
      <c r="M203" s="1331">
        <v>1.0</v>
      </c>
      <c r="N203" s="1338"/>
      <c r="O203" s="1338"/>
      <c r="P203" s="1338"/>
      <c r="Q203" s="1338"/>
      <c r="R203" s="1338"/>
      <c r="S203" s="1338"/>
    </row>
    <row r="204">
      <c r="A204" s="1329" t="s">
        <v>1790</v>
      </c>
      <c r="B204" s="1329">
        <f t="shared" si="15"/>
        <v>40</v>
      </c>
      <c r="C204" s="1326">
        <f t="shared" si="2"/>
        <v>10</v>
      </c>
      <c r="D204" s="1326">
        <f t="shared" si="3"/>
        <v>22</v>
      </c>
      <c r="E204" s="1329"/>
      <c r="F204" s="1329"/>
      <c r="G204" s="1329">
        <v>2023.0</v>
      </c>
      <c r="H204" s="1329" t="s">
        <v>547</v>
      </c>
      <c r="I204" s="1326" t="s">
        <v>4189</v>
      </c>
      <c r="J204" s="1326" t="s">
        <v>2246</v>
      </c>
      <c r="K204" s="1326" t="s">
        <v>4197</v>
      </c>
      <c r="L204" s="1330" t="s">
        <v>2536</v>
      </c>
      <c r="M204" s="1331">
        <v>1.0</v>
      </c>
      <c r="N204" s="1338"/>
      <c r="O204" s="1338"/>
      <c r="P204" s="1338"/>
      <c r="Q204" s="1338"/>
      <c r="R204" s="1338"/>
      <c r="S204" s="1338"/>
    </row>
    <row r="205">
      <c r="A205" s="1329" t="s">
        <v>842</v>
      </c>
      <c r="B205" s="1329">
        <f t="shared" si="15"/>
        <v>12</v>
      </c>
      <c r="C205" s="1326">
        <f t="shared" si="2"/>
        <v>4</v>
      </c>
      <c r="D205" s="1326">
        <f t="shared" si="3"/>
        <v>8</v>
      </c>
      <c r="E205" s="1329"/>
      <c r="F205" s="1329"/>
      <c r="G205" s="1329">
        <v>2023.0</v>
      </c>
      <c r="H205" s="1329" t="s">
        <v>547</v>
      </c>
      <c r="I205" s="1326" t="s">
        <v>4189</v>
      </c>
      <c r="J205" s="1326" t="s">
        <v>2246</v>
      </c>
      <c r="K205" s="1326" t="s">
        <v>4190</v>
      </c>
      <c r="L205" s="1330" t="s">
        <v>2536</v>
      </c>
      <c r="M205" s="1331">
        <v>4.0</v>
      </c>
      <c r="N205" s="1338"/>
      <c r="O205" s="1338"/>
      <c r="P205" s="1338"/>
      <c r="Q205" s="1338"/>
      <c r="R205" s="1338"/>
      <c r="S205" s="1338"/>
    </row>
    <row r="206">
      <c r="A206" s="1329" t="s">
        <v>1791</v>
      </c>
      <c r="B206" s="1329">
        <f t="shared" si="15"/>
        <v>12</v>
      </c>
      <c r="C206" s="1326">
        <f t="shared" si="2"/>
        <v>4</v>
      </c>
      <c r="D206" s="1326">
        <f t="shared" si="3"/>
        <v>6</v>
      </c>
      <c r="E206" s="1329"/>
      <c r="F206" s="1329"/>
      <c r="G206" s="1329">
        <v>2023.0</v>
      </c>
      <c r="H206" s="1329" t="s">
        <v>547</v>
      </c>
      <c r="I206" s="1326" t="s">
        <v>4189</v>
      </c>
      <c r="J206" s="1326" t="s">
        <v>2246</v>
      </c>
      <c r="K206" s="1326" t="s">
        <v>4192</v>
      </c>
      <c r="L206" s="1330" t="s">
        <v>2536</v>
      </c>
      <c r="M206" s="1331">
        <v>1.0</v>
      </c>
      <c r="N206" s="1338"/>
      <c r="O206" s="1338"/>
      <c r="P206" s="1338"/>
      <c r="Q206" s="1338"/>
      <c r="R206" s="1338"/>
      <c r="S206" s="1338"/>
    </row>
    <row r="207">
      <c r="A207" s="1329" t="s">
        <v>1792</v>
      </c>
      <c r="B207" s="1329">
        <f t="shared" si="15"/>
        <v>42</v>
      </c>
      <c r="C207" s="1326">
        <f t="shared" si="2"/>
        <v>17</v>
      </c>
      <c r="D207" s="1326">
        <f t="shared" si="3"/>
        <v>12</v>
      </c>
      <c r="E207" s="1329"/>
      <c r="F207" s="1329"/>
      <c r="G207" s="1329">
        <v>2023.0</v>
      </c>
      <c r="H207" s="1329" t="s">
        <v>547</v>
      </c>
      <c r="I207" s="1326" t="s">
        <v>4189</v>
      </c>
      <c r="J207" s="1326" t="s">
        <v>2246</v>
      </c>
      <c r="K207" s="1326" t="s">
        <v>4194</v>
      </c>
      <c r="L207" s="1330" t="s">
        <v>2536</v>
      </c>
      <c r="M207" s="1331">
        <v>3.0</v>
      </c>
      <c r="N207" s="1338"/>
      <c r="O207" s="1338"/>
      <c r="P207" s="1338"/>
      <c r="Q207" s="1338"/>
      <c r="R207" s="1338"/>
      <c r="S207" s="1338"/>
    </row>
    <row r="208">
      <c r="A208" s="1329" t="s">
        <v>1793</v>
      </c>
      <c r="B208" s="1329">
        <f t="shared" si="15"/>
        <v>45</v>
      </c>
      <c r="C208" s="1326">
        <f t="shared" si="2"/>
        <v>20</v>
      </c>
      <c r="D208" s="1326">
        <f t="shared" si="3"/>
        <v>16</v>
      </c>
      <c r="E208" s="1329"/>
      <c r="F208" s="1329"/>
      <c r="G208" s="1329">
        <v>2023.0</v>
      </c>
      <c r="H208" s="1329" t="s">
        <v>547</v>
      </c>
      <c r="I208" s="1326" t="s">
        <v>4189</v>
      </c>
      <c r="J208" s="1326" t="s">
        <v>4195</v>
      </c>
      <c r="K208" s="1326" t="s">
        <v>2243</v>
      </c>
      <c r="L208" s="1330" t="s">
        <v>2321</v>
      </c>
      <c r="M208" s="1331">
        <v>8.0</v>
      </c>
      <c r="N208" s="1338"/>
      <c r="O208" s="1338"/>
      <c r="P208" s="1338"/>
      <c r="Q208" s="1338"/>
      <c r="R208" s="1338"/>
      <c r="S208" s="1338"/>
    </row>
    <row r="209">
      <c r="A209" s="1329" t="s">
        <v>1794</v>
      </c>
      <c r="B209" s="1329">
        <f t="shared" si="15"/>
        <v>9</v>
      </c>
      <c r="C209" s="1326">
        <f t="shared" si="2"/>
        <v>3</v>
      </c>
      <c r="D209" s="1326">
        <f t="shared" si="3"/>
        <v>5</v>
      </c>
      <c r="E209" s="1329"/>
      <c r="F209" s="1329"/>
      <c r="G209" s="1329">
        <v>2023.0</v>
      </c>
      <c r="H209" s="1329" t="s">
        <v>1695</v>
      </c>
      <c r="I209" s="1326" t="s">
        <v>4204</v>
      </c>
      <c r="J209" s="1326" t="s">
        <v>2246</v>
      </c>
      <c r="K209" s="1326" t="s">
        <v>4190</v>
      </c>
      <c r="L209" s="1330" t="s">
        <v>2536</v>
      </c>
      <c r="M209" s="1331">
        <v>4.0</v>
      </c>
      <c r="N209" s="1338"/>
      <c r="O209" s="1338"/>
      <c r="P209" s="1338"/>
      <c r="Q209" s="1338"/>
      <c r="R209" s="1338"/>
      <c r="S209" s="1338"/>
    </row>
    <row r="210">
      <c r="A210" s="1329" t="s">
        <v>1795</v>
      </c>
      <c r="B210" s="1329">
        <f t="shared" si="15"/>
        <v>0</v>
      </c>
      <c r="C210" s="1326">
        <f t="shared" si="2"/>
        <v>0</v>
      </c>
      <c r="D210" s="1326">
        <f t="shared" si="3"/>
        <v>0</v>
      </c>
      <c r="E210" s="1329"/>
      <c r="F210" s="1329"/>
      <c r="G210" s="1329">
        <v>2023.0</v>
      </c>
      <c r="H210" s="1329" t="s">
        <v>1695</v>
      </c>
      <c r="I210" s="1326" t="s">
        <v>4204</v>
      </c>
      <c r="J210" s="1326" t="s">
        <v>4195</v>
      </c>
      <c r="K210" s="1326" t="s">
        <v>4201</v>
      </c>
      <c r="L210" s="1330" t="s">
        <v>2536</v>
      </c>
      <c r="M210" s="1331">
        <v>2.0</v>
      </c>
      <c r="N210" s="1338"/>
      <c r="O210" s="1338"/>
      <c r="P210" s="1338"/>
      <c r="Q210" s="1338"/>
      <c r="R210" s="1338"/>
      <c r="S210" s="1338"/>
    </row>
    <row r="211">
      <c r="A211" s="1329" t="s">
        <v>1796</v>
      </c>
      <c r="B211" s="1329">
        <f t="shared" si="15"/>
        <v>39</v>
      </c>
      <c r="C211" s="1326">
        <f t="shared" si="2"/>
        <v>14</v>
      </c>
      <c r="D211" s="1326">
        <f t="shared" si="3"/>
        <v>13</v>
      </c>
      <c r="E211" s="1329"/>
      <c r="F211" s="1329"/>
      <c r="G211" s="1329">
        <v>2023.0</v>
      </c>
      <c r="H211" s="1329" t="s">
        <v>1695</v>
      </c>
      <c r="I211" s="1326" t="s">
        <v>4204</v>
      </c>
      <c r="J211" s="1326" t="s">
        <v>4195</v>
      </c>
      <c r="K211" s="1326" t="s">
        <v>2243</v>
      </c>
      <c r="L211" s="1330" t="s">
        <v>2321</v>
      </c>
      <c r="M211" s="1331">
        <v>1.0</v>
      </c>
      <c r="N211" s="1338"/>
      <c r="O211" s="1338"/>
      <c r="P211" s="1338"/>
      <c r="Q211" s="1338"/>
      <c r="R211" s="1338"/>
      <c r="S211" s="1338"/>
    </row>
    <row r="212">
      <c r="A212" s="1329" t="s">
        <v>1797</v>
      </c>
      <c r="B212" s="1329">
        <f t="shared" si="15"/>
        <v>0</v>
      </c>
      <c r="C212" s="1326">
        <f t="shared" si="2"/>
        <v>0</v>
      </c>
      <c r="D212" s="1326">
        <f t="shared" si="3"/>
        <v>0</v>
      </c>
      <c r="E212" s="1329"/>
      <c r="F212" s="1329"/>
      <c r="G212" s="1329">
        <v>2023.0</v>
      </c>
      <c r="H212" s="1329" t="s">
        <v>38</v>
      </c>
      <c r="I212" s="1326" t="s">
        <v>4206</v>
      </c>
      <c r="J212" s="1326" t="s">
        <v>2246</v>
      </c>
      <c r="K212" s="1326" t="s">
        <v>4190</v>
      </c>
      <c r="L212" s="1330" t="s">
        <v>2536</v>
      </c>
      <c r="M212" s="1331">
        <v>2.0</v>
      </c>
      <c r="N212" s="1338"/>
      <c r="O212" s="1338"/>
      <c r="P212" s="1338"/>
      <c r="Q212" s="1338"/>
      <c r="R212" s="1338"/>
      <c r="S212" s="1338"/>
    </row>
    <row r="213">
      <c r="A213" s="1329" t="s">
        <v>88</v>
      </c>
      <c r="B213" s="1329">
        <f t="shared" si="15"/>
        <v>28</v>
      </c>
      <c r="C213" s="1326">
        <f t="shared" si="2"/>
        <v>13</v>
      </c>
      <c r="D213" s="1326">
        <f t="shared" si="3"/>
        <v>13</v>
      </c>
      <c r="E213" s="1329"/>
      <c r="F213" s="1329"/>
      <c r="G213" s="1329">
        <v>2023.0</v>
      </c>
      <c r="H213" s="1329" t="s">
        <v>38</v>
      </c>
      <c r="I213" s="1326" t="s">
        <v>4206</v>
      </c>
      <c r="J213" s="1326" t="s">
        <v>2246</v>
      </c>
      <c r="K213" s="1326" t="s">
        <v>4194</v>
      </c>
      <c r="L213" s="1330" t="s">
        <v>2536</v>
      </c>
      <c r="M213" s="1331">
        <v>2.0</v>
      </c>
      <c r="N213" s="1338"/>
      <c r="O213" s="1338"/>
      <c r="P213" s="1338"/>
      <c r="Q213" s="1338"/>
      <c r="R213" s="1338"/>
      <c r="S213" s="1338"/>
    </row>
    <row r="214">
      <c r="A214" s="1329" t="s">
        <v>742</v>
      </c>
      <c r="B214" s="1329">
        <f t="shared" si="15"/>
        <v>6</v>
      </c>
      <c r="C214" s="1326">
        <f t="shared" si="2"/>
        <v>1</v>
      </c>
      <c r="D214" s="1326">
        <f t="shared" si="3"/>
        <v>4</v>
      </c>
      <c r="E214" s="1329"/>
      <c r="F214" s="1329"/>
      <c r="G214" s="1329">
        <v>2023.0</v>
      </c>
      <c r="H214" s="1329" t="s">
        <v>38</v>
      </c>
      <c r="I214" s="1326" t="s">
        <v>4206</v>
      </c>
      <c r="J214" s="1326" t="s">
        <v>4195</v>
      </c>
      <c r="K214" s="1326" t="s">
        <v>2243</v>
      </c>
      <c r="L214" s="1330" t="s">
        <v>2321</v>
      </c>
      <c r="M214" s="1331">
        <v>5.0</v>
      </c>
      <c r="N214" s="1338"/>
      <c r="O214" s="1338"/>
      <c r="P214" s="1338"/>
      <c r="Q214" s="1338"/>
      <c r="R214" s="1338"/>
      <c r="S214" s="1338"/>
    </row>
    <row r="215">
      <c r="A215" s="1329" t="s">
        <v>743</v>
      </c>
      <c r="B215" s="1329">
        <f t="shared" si="15"/>
        <v>252</v>
      </c>
      <c r="C215" s="1326">
        <f t="shared" si="2"/>
        <v>85</v>
      </c>
      <c r="D215" s="1326">
        <f t="shared" si="3"/>
        <v>116</v>
      </c>
      <c r="E215" s="1329"/>
      <c r="F215" s="1329"/>
      <c r="G215" s="1329">
        <v>2023.0</v>
      </c>
      <c r="H215" s="1329" t="s">
        <v>38</v>
      </c>
      <c r="I215" s="1326" t="s">
        <v>4206</v>
      </c>
      <c r="J215" s="1326" t="s">
        <v>4195</v>
      </c>
      <c r="K215" s="1326" t="s">
        <v>4195</v>
      </c>
      <c r="L215" s="1330" t="s">
        <v>2536</v>
      </c>
      <c r="M215" s="1331">
        <v>1.0</v>
      </c>
      <c r="N215" s="1338"/>
      <c r="O215" s="1338"/>
      <c r="P215" s="1338"/>
      <c r="Q215" s="1338"/>
      <c r="R215" s="1338"/>
      <c r="S215" s="1338"/>
    </row>
    <row r="216">
      <c r="A216" s="1329" t="s">
        <v>1798</v>
      </c>
      <c r="B216" s="1329">
        <f t="shared" si="15"/>
        <v>5</v>
      </c>
      <c r="C216" s="1326">
        <f t="shared" si="2"/>
        <v>4</v>
      </c>
      <c r="D216" s="1326">
        <f t="shared" si="3"/>
        <v>0</v>
      </c>
      <c r="E216" s="1329"/>
      <c r="F216" s="1329"/>
      <c r="G216" s="1329">
        <v>2023.0</v>
      </c>
      <c r="H216" s="1329" t="s">
        <v>39</v>
      </c>
      <c r="I216" s="1326" t="s">
        <v>4189</v>
      </c>
      <c r="J216" s="1326" t="s">
        <v>2246</v>
      </c>
      <c r="K216" s="1326" t="s">
        <v>4197</v>
      </c>
      <c r="L216" s="1330" t="s">
        <v>2536</v>
      </c>
      <c r="M216" s="1331">
        <v>1.0</v>
      </c>
      <c r="N216" s="1338"/>
      <c r="O216" s="1338"/>
      <c r="P216" s="1338"/>
      <c r="Q216" s="1338"/>
      <c r="R216" s="1338"/>
      <c r="S216" s="1338"/>
    </row>
    <row r="217">
      <c r="A217" s="1329" t="s">
        <v>1799</v>
      </c>
      <c r="B217" s="1329">
        <f t="shared" si="15"/>
        <v>31</v>
      </c>
      <c r="C217" s="1326">
        <f t="shared" si="2"/>
        <v>8</v>
      </c>
      <c r="D217" s="1326">
        <f t="shared" si="3"/>
        <v>16</v>
      </c>
      <c r="E217" s="1329"/>
      <c r="F217" s="1329"/>
      <c r="G217" s="1329">
        <v>2023.0</v>
      </c>
      <c r="H217" s="1329" t="s">
        <v>39</v>
      </c>
      <c r="I217" s="1326" t="s">
        <v>4189</v>
      </c>
      <c r="J217" s="1326" t="s">
        <v>2246</v>
      </c>
      <c r="K217" s="1326" t="s">
        <v>4190</v>
      </c>
      <c r="L217" s="1330" t="s">
        <v>2536</v>
      </c>
      <c r="M217" s="1331">
        <v>21.0</v>
      </c>
      <c r="N217" s="1338"/>
      <c r="O217" s="1338"/>
      <c r="P217" s="1338"/>
      <c r="Q217" s="1338"/>
      <c r="R217" s="1338"/>
      <c r="S217" s="1338"/>
    </row>
    <row r="218">
      <c r="A218" s="1329" t="s">
        <v>476</v>
      </c>
      <c r="B218" s="1329">
        <f t="shared" si="15"/>
        <v>25</v>
      </c>
      <c r="C218" s="1326">
        <f t="shared" si="2"/>
        <v>11</v>
      </c>
      <c r="D218" s="1326">
        <f t="shared" si="3"/>
        <v>13</v>
      </c>
      <c r="E218" s="1329"/>
      <c r="F218" s="1329"/>
      <c r="G218" s="1329">
        <v>2023.0</v>
      </c>
      <c r="H218" s="1329" t="s">
        <v>39</v>
      </c>
      <c r="I218" s="1326" t="s">
        <v>4189</v>
      </c>
      <c r="J218" s="1326" t="s">
        <v>2246</v>
      </c>
      <c r="K218" s="1326" t="s">
        <v>4191</v>
      </c>
      <c r="L218" s="1330" t="s">
        <v>2321</v>
      </c>
      <c r="M218" s="1331">
        <v>4.0</v>
      </c>
      <c r="N218" s="1338"/>
      <c r="O218" s="1338"/>
      <c r="P218" s="1338"/>
      <c r="Q218" s="1338"/>
      <c r="R218" s="1338"/>
      <c r="S218" s="1338"/>
    </row>
    <row r="219">
      <c r="A219" s="1329" t="s">
        <v>1800</v>
      </c>
      <c r="B219" s="1329">
        <f t="shared" si="15"/>
        <v>3</v>
      </c>
      <c r="C219" s="1326">
        <f t="shared" si="2"/>
        <v>0</v>
      </c>
      <c r="D219" s="1326">
        <f t="shared" si="3"/>
        <v>3</v>
      </c>
      <c r="E219" s="1329"/>
      <c r="F219" s="1329"/>
      <c r="G219" s="1329">
        <v>2023.0</v>
      </c>
      <c r="H219" s="1329" t="s">
        <v>39</v>
      </c>
      <c r="I219" s="1326" t="s">
        <v>4189</v>
      </c>
      <c r="J219" s="1326" t="s">
        <v>2246</v>
      </c>
      <c r="K219" s="1326" t="s">
        <v>4199</v>
      </c>
      <c r="L219" s="1330" t="s">
        <v>2536</v>
      </c>
      <c r="M219" s="1331">
        <v>9.0</v>
      </c>
      <c r="N219" s="1338"/>
      <c r="O219" s="1338"/>
      <c r="P219" s="1338"/>
      <c r="Q219" s="1338"/>
      <c r="R219" s="1338"/>
      <c r="S219" s="1338"/>
    </row>
    <row r="220">
      <c r="A220" s="1329" t="s">
        <v>1801</v>
      </c>
      <c r="B220" s="1329">
        <f t="shared" si="15"/>
        <v>0</v>
      </c>
      <c r="C220" s="1326">
        <f t="shared" si="2"/>
        <v>0</v>
      </c>
      <c r="D220" s="1326">
        <f t="shared" si="3"/>
        <v>0</v>
      </c>
      <c r="E220" s="1329"/>
      <c r="F220" s="1329"/>
      <c r="G220" s="1329">
        <v>2023.0</v>
      </c>
      <c r="H220" s="1329" t="s">
        <v>39</v>
      </c>
      <c r="I220" s="1326" t="s">
        <v>4189</v>
      </c>
      <c r="J220" s="1326" t="s">
        <v>2246</v>
      </c>
      <c r="K220" s="1326" t="s">
        <v>4194</v>
      </c>
      <c r="L220" s="1330" t="s">
        <v>2536</v>
      </c>
      <c r="M220" s="1331">
        <v>5.0</v>
      </c>
      <c r="N220" s="1338"/>
      <c r="O220" s="1338"/>
      <c r="P220" s="1338"/>
      <c r="Q220" s="1338"/>
      <c r="R220" s="1338"/>
      <c r="S220" s="1338"/>
    </row>
    <row r="221">
      <c r="A221" s="1329" t="s">
        <v>1802</v>
      </c>
      <c r="B221" s="1329">
        <f t="shared" si="15"/>
        <v>3</v>
      </c>
      <c r="C221" s="1326">
        <f t="shared" si="2"/>
        <v>1</v>
      </c>
      <c r="D221" s="1326">
        <f t="shared" si="3"/>
        <v>2</v>
      </c>
      <c r="E221" s="1329"/>
      <c r="F221" s="1329"/>
      <c r="G221" s="1329">
        <v>2023.0</v>
      </c>
      <c r="H221" s="1329" t="s">
        <v>39</v>
      </c>
      <c r="I221" s="1326" t="s">
        <v>4189</v>
      </c>
      <c r="J221" s="1326" t="s">
        <v>4195</v>
      </c>
      <c r="K221" s="1326" t="s">
        <v>2243</v>
      </c>
      <c r="L221" s="1330" t="s">
        <v>2321</v>
      </c>
      <c r="M221" s="1331">
        <v>30.0</v>
      </c>
      <c r="N221" s="1338"/>
      <c r="O221" s="1338"/>
      <c r="P221" s="1338"/>
      <c r="Q221" s="1338"/>
      <c r="R221" s="1338"/>
      <c r="S221" s="1338"/>
    </row>
    <row r="222">
      <c r="A222" s="1329" t="s">
        <v>1803</v>
      </c>
      <c r="B222" s="1329">
        <f t="shared" si="15"/>
        <v>8</v>
      </c>
      <c r="C222" s="1326">
        <f t="shared" si="2"/>
        <v>4</v>
      </c>
      <c r="D222" s="1326">
        <f t="shared" si="3"/>
        <v>4</v>
      </c>
      <c r="E222" s="1329"/>
      <c r="F222" s="1329"/>
      <c r="G222" s="1329">
        <v>2023.0</v>
      </c>
      <c r="H222" s="1329" t="s">
        <v>39</v>
      </c>
      <c r="I222" s="1326" t="s">
        <v>4189</v>
      </c>
      <c r="J222" s="1326" t="s">
        <v>4195</v>
      </c>
      <c r="K222" s="1326" t="s">
        <v>4195</v>
      </c>
      <c r="L222" s="1330" t="s">
        <v>2536</v>
      </c>
      <c r="M222" s="1331">
        <v>6.0</v>
      </c>
      <c r="N222" s="1338"/>
      <c r="O222" s="1338"/>
      <c r="P222" s="1338"/>
      <c r="Q222" s="1338"/>
      <c r="R222" s="1338"/>
      <c r="S222" s="1338"/>
    </row>
    <row r="223">
      <c r="A223" s="1329" t="s">
        <v>1804</v>
      </c>
      <c r="B223" s="1329">
        <f t="shared" si="15"/>
        <v>1073</v>
      </c>
      <c r="C223" s="1326">
        <f t="shared" si="2"/>
        <v>499</v>
      </c>
      <c r="D223" s="1326">
        <f t="shared" si="3"/>
        <v>321</v>
      </c>
      <c r="E223" s="1329"/>
      <c r="F223" s="1329"/>
      <c r="G223" s="1329">
        <v>2023.0</v>
      </c>
      <c r="H223" s="1329" t="s">
        <v>1696</v>
      </c>
      <c r="I223" s="1326" t="s">
        <v>4204</v>
      </c>
      <c r="J223" s="1326" t="s">
        <v>2246</v>
      </c>
      <c r="K223" s="1326" t="s">
        <v>4197</v>
      </c>
      <c r="L223" s="1330" t="s">
        <v>2536</v>
      </c>
      <c r="M223" s="1331">
        <v>1.0</v>
      </c>
      <c r="N223" s="1338"/>
      <c r="O223" s="1338"/>
      <c r="P223" s="1338"/>
      <c r="Q223" s="1338"/>
      <c r="R223" s="1338"/>
      <c r="S223" s="1338"/>
    </row>
    <row r="224">
      <c r="A224" s="1329" t="s">
        <v>387</v>
      </c>
      <c r="B224" s="1329">
        <f t="shared" si="15"/>
        <v>363</v>
      </c>
      <c r="C224" s="1326">
        <f t="shared" si="2"/>
        <v>159</v>
      </c>
      <c r="D224" s="1326">
        <f t="shared" si="3"/>
        <v>135</v>
      </c>
      <c r="E224" s="1329"/>
      <c r="F224" s="1329"/>
      <c r="G224" s="1329">
        <v>2023.0</v>
      </c>
      <c r="H224" s="1329" t="s">
        <v>1696</v>
      </c>
      <c r="I224" s="1326" t="s">
        <v>4204</v>
      </c>
      <c r="J224" s="1326" t="s">
        <v>2246</v>
      </c>
      <c r="K224" s="1326" t="s">
        <v>4190</v>
      </c>
      <c r="L224" s="1330" t="s">
        <v>2536</v>
      </c>
      <c r="M224" s="1331">
        <v>1.0</v>
      </c>
      <c r="N224" s="1338"/>
      <c r="O224" s="1338"/>
      <c r="P224" s="1338"/>
      <c r="Q224" s="1338"/>
      <c r="R224" s="1338"/>
      <c r="S224" s="1338"/>
    </row>
    <row r="225">
      <c r="A225" s="1329" t="s">
        <v>482</v>
      </c>
      <c r="B225" s="1329" t="s">
        <v>29</v>
      </c>
      <c r="C225" s="1326">
        <f t="shared" si="2"/>
        <v>0</v>
      </c>
      <c r="D225" s="1326">
        <f t="shared" si="3"/>
        <v>0</v>
      </c>
      <c r="E225" s="1329"/>
      <c r="F225" s="1329"/>
      <c r="G225" s="1329">
        <v>2023.0</v>
      </c>
      <c r="H225" s="1329" t="s">
        <v>1696</v>
      </c>
      <c r="I225" s="1326" t="s">
        <v>4204</v>
      </c>
      <c r="J225" s="1326" t="s">
        <v>2246</v>
      </c>
      <c r="K225" s="1326" t="s">
        <v>4200</v>
      </c>
      <c r="L225" s="1330" t="s">
        <v>2536</v>
      </c>
      <c r="M225" s="1331">
        <v>1.0</v>
      </c>
      <c r="N225" s="1338"/>
      <c r="O225" s="1338"/>
      <c r="P225" s="1338"/>
      <c r="Q225" s="1338"/>
      <c r="R225" s="1338"/>
      <c r="S225" s="1338"/>
    </row>
    <row r="226">
      <c r="A226" s="1329" t="s">
        <v>1805</v>
      </c>
      <c r="B226" s="1329">
        <f t="shared" ref="B226:B257" si="16">sumif($H$4:$H$1494,A226,$M$4:$M$1494)</f>
        <v>6</v>
      </c>
      <c r="C226" s="1326">
        <f t="shared" si="2"/>
        <v>1</v>
      </c>
      <c r="D226" s="1326">
        <f t="shared" si="3"/>
        <v>1</v>
      </c>
      <c r="E226" s="1329"/>
      <c r="F226" s="1329"/>
      <c r="G226" s="1329">
        <v>2023.0</v>
      </c>
      <c r="H226" s="1329" t="s">
        <v>1696</v>
      </c>
      <c r="I226" s="1326" t="s">
        <v>4204</v>
      </c>
      <c r="J226" s="1326" t="s">
        <v>2246</v>
      </c>
      <c r="K226" s="1326" t="s">
        <v>4195</v>
      </c>
      <c r="L226" s="1330" t="s">
        <v>2536</v>
      </c>
      <c r="M226" s="1331">
        <v>1.0</v>
      </c>
      <c r="N226" s="1338"/>
      <c r="O226" s="1338"/>
      <c r="P226" s="1338"/>
      <c r="Q226" s="1338"/>
      <c r="R226" s="1338"/>
      <c r="S226" s="1338"/>
    </row>
    <row r="227">
      <c r="A227" s="1329" t="s">
        <v>1806</v>
      </c>
      <c r="B227" s="1329">
        <f t="shared" si="16"/>
        <v>1</v>
      </c>
      <c r="C227" s="1326">
        <f t="shared" si="2"/>
        <v>0</v>
      </c>
      <c r="D227" s="1326">
        <f t="shared" si="3"/>
        <v>0</v>
      </c>
      <c r="E227" s="1329"/>
      <c r="F227" s="1329"/>
      <c r="G227" s="1329">
        <v>2023.0</v>
      </c>
      <c r="H227" s="1329" t="s">
        <v>43</v>
      </c>
      <c r="I227" s="1326" t="s">
        <v>4203</v>
      </c>
      <c r="J227" s="1326" t="s">
        <v>2246</v>
      </c>
      <c r="K227" s="1326" t="s">
        <v>4190</v>
      </c>
      <c r="L227" s="1330" t="s">
        <v>2536</v>
      </c>
      <c r="M227" s="1331">
        <v>3.0</v>
      </c>
      <c r="N227" s="1338"/>
      <c r="O227" s="1338"/>
      <c r="P227" s="1338"/>
      <c r="Q227" s="1338"/>
      <c r="R227" s="1338"/>
      <c r="S227" s="1338"/>
    </row>
    <row r="228">
      <c r="A228" s="1329" t="s">
        <v>1807</v>
      </c>
      <c r="B228" s="1329">
        <f t="shared" si="16"/>
        <v>19</v>
      </c>
      <c r="C228" s="1326">
        <f t="shared" si="2"/>
        <v>10</v>
      </c>
      <c r="D228" s="1326">
        <f t="shared" si="3"/>
        <v>1</v>
      </c>
      <c r="E228" s="1329"/>
      <c r="F228" s="1329"/>
      <c r="G228" s="1329">
        <v>2023.0</v>
      </c>
      <c r="H228" s="1329" t="s">
        <v>43</v>
      </c>
      <c r="I228" s="1326" t="s">
        <v>4203</v>
      </c>
      <c r="J228" s="1326" t="s">
        <v>2246</v>
      </c>
      <c r="K228" s="1326" t="s">
        <v>4200</v>
      </c>
      <c r="L228" s="1330" t="s">
        <v>2536</v>
      </c>
      <c r="M228" s="1331">
        <v>1.0</v>
      </c>
      <c r="N228" s="1338"/>
      <c r="O228" s="1338"/>
      <c r="P228" s="1338"/>
      <c r="Q228" s="1338"/>
      <c r="R228" s="1338"/>
      <c r="S228" s="1338"/>
    </row>
    <row r="229">
      <c r="A229" s="1329" t="s">
        <v>1808</v>
      </c>
      <c r="B229" s="1329">
        <f t="shared" si="16"/>
        <v>101</v>
      </c>
      <c r="C229" s="1326">
        <f t="shared" si="2"/>
        <v>27</v>
      </c>
      <c r="D229" s="1326">
        <f t="shared" si="3"/>
        <v>56</v>
      </c>
      <c r="E229" s="1329"/>
      <c r="F229" s="1329"/>
      <c r="G229" s="1329">
        <v>2023.0</v>
      </c>
      <c r="H229" s="1329" t="s">
        <v>43</v>
      </c>
      <c r="I229" s="1326" t="s">
        <v>4203</v>
      </c>
      <c r="J229" s="1326" t="s">
        <v>4195</v>
      </c>
      <c r="K229" s="1326" t="s">
        <v>2243</v>
      </c>
      <c r="L229" s="1330" t="s">
        <v>2321</v>
      </c>
      <c r="M229" s="1331">
        <v>2.0</v>
      </c>
      <c r="N229" s="1338"/>
      <c r="O229" s="1338"/>
      <c r="P229" s="1338"/>
      <c r="Q229" s="1338"/>
      <c r="R229" s="1338"/>
      <c r="S229" s="1338"/>
    </row>
    <row r="230">
      <c r="A230" s="1329" t="s">
        <v>1809</v>
      </c>
      <c r="B230" s="1329">
        <f t="shared" si="16"/>
        <v>442</v>
      </c>
      <c r="C230" s="1326">
        <f t="shared" si="2"/>
        <v>157</v>
      </c>
      <c r="D230" s="1326">
        <f t="shared" si="3"/>
        <v>181</v>
      </c>
      <c r="E230" s="1329"/>
      <c r="F230" s="1329"/>
      <c r="G230" s="1329">
        <v>2023.0</v>
      </c>
      <c r="H230" s="1329" t="s">
        <v>1697</v>
      </c>
      <c r="I230" s="1326" t="s">
        <v>4204</v>
      </c>
      <c r="J230" s="1326" t="s">
        <v>2246</v>
      </c>
      <c r="K230" s="1326" t="s">
        <v>4200</v>
      </c>
      <c r="L230" s="1330" t="s">
        <v>2536</v>
      </c>
      <c r="M230" s="1331">
        <v>1.0</v>
      </c>
      <c r="N230" s="1338"/>
      <c r="O230" s="1338"/>
      <c r="P230" s="1338"/>
      <c r="Q230" s="1338"/>
      <c r="R230" s="1338"/>
      <c r="S230" s="1338"/>
    </row>
    <row r="231">
      <c r="A231" s="1329" t="s">
        <v>259</v>
      </c>
      <c r="B231" s="1329">
        <f t="shared" si="16"/>
        <v>24</v>
      </c>
      <c r="C231" s="1326">
        <f t="shared" si="2"/>
        <v>2</v>
      </c>
      <c r="D231" s="1326">
        <f t="shared" si="3"/>
        <v>19</v>
      </c>
      <c r="E231" s="1329"/>
      <c r="F231" s="1329"/>
      <c r="G231" s="1329">
        <v>2023.0</v>
      </c>
      <c r="H231" s="1329" t="s">
        <v>1698</v>
      </c>
      <c r="I231" s="1326" t="s">
        <v>4196</v>
      </c>
      <c r="J231" s="1326" t="s">
        <v>2246</v>
      </c>
      <c r="K231" s="1326" t="s">
        <v>4200</v>
      </c>
      <c r="L231" s="1330" t="s">
        <v>2536</v>
      </c>
      <c r="M231" s="1331">
        <v>1.0</v>
      </c>
      <c r="N231" s="1338"/>
      <c r="O231" s="1338"/>
      <c r="P231" s="1338"/>
      <c r="Q231" s="1338"/>
      <c r="R231" s="1338"/>
      <c r="S231" s="1338"/>
    </row>
    <row r="232">
      <c r="A232" s="1329" t="s">
        <v>1810</v>
      </c>
      <c r="B232" s="1329">
        <f t="shared" si="16"/>
        <v>46</v>
      </c>
      <c r="C232" s="1326">
        <f t="shared" si="2"/>
        <v>6</v>
      </c>
      <c r="D232" s="1326">
        <f t="shared" si="3"/>
        <v>30</v>
      </c>
      <c r="E232" s="1329"/>
      <c r="F232" s="1329"/>
      <c r="G232" s="1329">
        <v>2023.0</v>
      </c>
      <c r="H232" s="1329" t="s">
        <v>1698</v>
      </c>
      <c r="I232" s="1326" t="s">
        <v>4196</v>
      </c>
      <c r="J232" s="1326" t="s">
        <v>4195</v>
      </c>
      <c r="K232" s="1326" t="s">
        <v>2243</v>
      </c>
      <c r="L232" s="1330" t="s">
        <v>2321</v>
      </c>
      <c r="M232" s="1331">
        <v>3.0</v>
      </c>
      <c r="N232" s="1338"/>
      <c r="O232" s="1338"/>
      <c r="P232" s="1338"/>
      <c r="Q232" s="1338"/>
      <c r="R232" s="1338"/>
      <c r="S232" s="1338"/>
    </row>
    <row r="233">
      <c r="A233" s="1329" t="s">
        <v>1811</v>
      </c>
      <c r="B233" s="1329">
        <f t="shared" si="16"/>
        <v>113</v>
      </c>
      <c r="C233" s="1326">
        <f t="shared" si="2"/>
        <v>49</v>
      </c>
      <c r="D233" s="1326">
        <f t="shared" si="3"/>
        <v>47</v>
      </c>
      <c r="E233" s="1329"/>
      <c r="F233" s="1329"/>
      <c r="G233" s="1329">
        <v>2023.0</v>
      </c>
      <c r="H233" s="1329" t="s">
        <v>1699</v>
      </c>
      <c r="I233" s="1326" t="s">
        <v>4203</v>
      </c>
      <c r="J233" s="1326" t="s">
        <v>2246</v>
      </c>
      <c r="K233" s="1326" t="s">
        <v>4190</v>
      </c>
      <c r="L233" s="1330" t="s">
        <v>2536</v>
      </c>
      <c r="M233" s="1331">
        <v>8.0</v>
      </c>
      <c r="N233" s="1338"/>
      <c r="O233" s="1338"/>
      <c r="P233" s="1338"/>
      <c r="Q233" s="1338"/>
      <c r="R233" s="1338"/>
      <c r="S233" s="1338"/>
    </row>
    <row r="234">
      <c r="A234" s="1329" t="s">
        <v>1812</v>
      </c>
      <c r="B234" s="1329">
        <f t="shared" si="16"/>
        <v>12</v>
      </c>
      <c r="C234" s="1326">
        <f t="shared" si="2"/>
        <v>1</v>
      </c>
      <c r="D234" s="1326">
        <f t="shared" si="3"/>
        <v>11</v>
      </c>
      <c r="E234" s="1329"/>
      <c r="F234" s="1329"/>
      <c r="G234" s="1329">
        <v>2023.0</v>
      </c>
      <c r="H234" s="1329" t="s">
        <v>1699</v>
      </c>
      <c r="I234" s="1326" t="s">
        <v>4203</v>
      </c>
      <c r="J234" s="1326" t="s">
        <v>2246</v>
      </c>
      <c r="K234" s="1326" t="s">
        <v>4195</v>
      </c>
      <c r="L234" s="1330" t="s">
        <v>2536</v>
      </c>
      <c r="M234" s="1331">
        <v>1.0</v>
      </c>
      <c r="N234" s="1338"/>
      <c r="O234" s="1338"/>
      <c r="P234" s="1338"/>
      <c r="Q234" s="1338"/>
      <c r="R234" s="1338"/>
      <c r="S234" s="1338"/>
    </row>
    <row r="235">
      <c r="A235" s="1329" t="s">
        <v>1813</v>
      </c>
      <c r="B235" s="1329">
        <f t="shared" si="16"/>
        <v>45</v>
      </c>
      <c r="C235" s="1326">
        <f t="shared" si="2"/>
        <v>14</v>
      </c>
      <c r="D235" s="1326">
        <f t="shared" si="3"/>
        <v>18</v>
      </c>
      <c r="E235" s="1329"/>
      <c r="F235" s="1329"/>
      <c r="G235" s="1329">
        <v>2023.0</v>
      </c>
      <c r="H235" s="1329" t="s">
        <v>1699</v>
      </c>
      <c r="I235" s="1326" t="s">
        <v>4203</v>
      </c>
      <c r="J235" s="1326" t="s">
        <v>2246</v>
      </c>
      <c r="K235" s="1326" t="s">
        <v>4194</v>
      </c>
      <c r="L235" s="1330" t="s">
        <v>2536</v>
      </c>
      <c r="M235" s="1331">
        <v>1.0</v>
      </c>
      <c r="N235" s="1338"/>
      <c r="O235" s="1338"/>
      <c r="P235" s="1338"/>
      <c r="Q235" s="1338"/>
      <c r="R235" s="1338"/>
      <c r="S235" s="1338"/>
    </row>
    <row r="236">
      <c r="A236" s="1329" t="s">
        <v>1814</v>
      </c>
      <c r="B236" s="1329">
        <f t="shared" si="16"/>
        <v>76</v>
      </c>
      <c r="C236" s="1326">
        <f t="shared" si="2"/>
        <v>34</v>
      </c>
      <c r="D236" s="1326">
        <f t="shared" si="3"/>
        <v>29</v>
      </c>
      <c r="E236" s="1329"/>
      <c r="F236" s="1329"/>
      <c r="G236" s="1329">
        <v>2023.0</v>
      </c>
      <c r="H236" s="1329" t="s">
        <v>1699</v>
      </c>
      <c r="I236" s="1326" t="s">
        <v>4203</v>
      </c>
      <c r="J236" s="1326" t="s">
        <v>4195</v>
      </c>
      <c r="K236" s="1326" t="s">
        <v>4201</v>
      </c>
      <c r="L236" s="1330" t="s">
        <v>2536</v>
      </c>
      <c r="M236" s="1331">
        <v>1.0</v>
      </c>
      <c r="N236" s="1338"/>
      <c r="O236" s="1338"/>
      <c r="P236" s="1338"/>
      <c r="Q236" s="1338"/>
      <c r="R236" s="1338"/>
      <c r="S236" s="1338"/>
    </row>
    <row r="237">
      <c r="A237" s="1329" t="s">
        <v>1815</v>
      </c>
      <c r="B237" s="1329">
        <f t="shared" si="16"/>
        <v>222</v>
      </c>
      <c r="C237" s="1326">
        <f t="shared" si="2"/>
        <v>91</v>
      </c>
      <c r="D237" s="1326">
        <f t="shared" si="3"/>
        <v>85</v>
      </c>
      <c r="E237" s="1329"/>
      <c r="F237" s="1329"/>
      <c r="G237" s="1329">
        <v>2023.0</v>
      </c>
      <c r="H237" s="1329" t="s">
        <v>1699</v>
      </c>
      <c r="I237" s="1326" t="s">
        <v>4203</v>
      </c>
      <c r="J237" s="1326" t="s">
        <v>4195</v>
      </c>
      <c r="K237" s="1326" t="s">
        <v>2243</v>
      </c>
      <c r="L237" s="1330" t="s">
        <v>2321</v>
      </c>
      <c r="M237" s="1331">
        <v>8.0</v>
      </c>
      <c r="N237" s="1338"/>
      <c r="O237" s="1338"/>
      <c r="P237" s="1338"/>
      <c r="Q237" s="1338"/>
      <c r="R237" s="1338"/>
      <c r="S237" s="1338"/>
    </row>
    <row r="238">
      <c r="A238" s="1329" t="s">
        <v>1816</v>
      </c>
      <c r="B238" s="1329">
        <f t="shared" si="16"/>
        <v>204</v>
      </c>
      <c r="C238" s="1326">
        <f t="shared" si="2"/>
        <v>86</v>
      </c>
      <c r="D238" s="1326">
        <f t="shared" si="3"/>
        <v>63</v>
      </c>
      <c r="E238" s="1329"/>
      <c r="F238" s="1329"/>
      <c r="G238" s="1329">
        <v>2023.0</v>
      </c>
      <c r="H238" s="1329" t="s">
        <v>1700</v>
      </c>
      <c r="I238" s="1326" t="s">
        <v>4210</v>
      </c>
      <c r="J238" s="1326" t="s">
        <v>2246</v>
      </c>
      <c r="K238" s="1326" t="s">
        <v>4197</v>
      </c>
      <c r="L238" s="1330" t="s">
        <v>2536</v>
      </c>
      <c r="M238" s="1331">
        <v>2.0</v>
      </c>
      <c r="N238" s="1338"/>
      <c r="O238" s="1338"/>
      <c r="P238" s="1338"/>
      <c r="Q238" s="1338"/>
      <c r="R238" s="1338"/>
      <c r="S238" s="1338"/>
    </row>
    <row r="239">
      <c r="A239" s="1329" t="s">
        <v>93</v>
      </c>
      <c r="B239" s="1329">
        <f t="shared" si="16"/>
        <v>62</v>
      </c>
      <c r="C239" s="1326">
        <f t="shared" si="2"/>
        <v>22</v>
      </c>
      <c r="D239" s="1326">
        <f t="shared" si="3"/>
        <v>32</v>
      </c>
      <c r="E239" s="1329"/>
      <c r="F239" s="1329"/>
      <c r="G239" s="1329">
        <v>2023.0</v>
      </c>
      <c r="H239" s="1329" t="s">
        <v>1700</v>
      </c>
      <c r="I239" s="1326" t="s">
        <v>4210</v>
      </c>
      <c r="J239" s="1326" t="s">
        <v>2246</v>
      </c>
      <c r="K239" s="1326" t="s">
        <v>4190</v>
      </c>
      <c r="L239" s="1330" t="s">
        <v>2536</v>
      </c>
      <c r="M239" s="1331">
        <v>69.0</v>
      </c>
      <c r="N239" s="1338"/>
      <c r="O239" s="1338"/>
      <c r="P239" s="1338"/>
      <c r="Q239" s="1338"/>
      <c r="R239" s="1338"/>
      <c r="S239" s="1338"/>
    </row>
    <row r="240">
      <c r="A240" s="1329" t="s">
        <v>1817</v>
      </c>
      <c r="B240" s="1329">
        <f t="shared" si="16"/>
        <v>43</v>
      </c>
      <c r="C240" s="1326">
        <f t="shared" si="2"/>
        <v>20</v>
      </c>
      <c r="D240" s="1326">
        <f t="shared" si="3"/>
        <v>9</v>
      </c>
      <c r="E240" s="1329"/>
      <c r="F240" s="1329"/>
      <c r="G240" s="1329">
        <v>2023.0</v>
      </c>
      <c r="H240" s="1329" t="s">
        <v>1700</v>
      </c>
      <c r="I240" s="1326" t="s">
        <v>4210</v>
      </c>
      <c r="J240" s="1326" t="s">
        <v>2246</v>
      </c>
      <c r="K240" s="1326" t="s">
        <v>4191</v>
      </c>
      <c r="L240" s="1330" t="s">
        <v>2321</v>
      </c>
      <c r="M240" s="1331">
        <v>2.0</v>
      </c>
      <c r="N240" s="1338"/>
      <c r="O240" s="1338"/>
      <c r="P240" s="1338"/>
      <c r="Q240" s="1338"/>
      <c r="R240" s="1338"/>
      <c r="S240" s="1338"/>
    </row>
    <row r="241">
      <c r="A241" s="1329" t="s">
        <v>1415</v>
      </c>
      <c r="B241" s="1329">
        <f t="shared" si="16"/>
        <v>52</v>
      </c>
      <c r="C241" s="1326">
        <f t="shared" si="2"/>
        <v>20</v>
      </c>
      <c r="D241" s="1326">
        <f t="shared" si="3"/>
        <v>18</v>
      </c>
      <c r="E241" s="1329"/>
      <c r="F241" s="1329"/>
      <c r="G241" s="1329">
        <v>2023.0</v>
      </c>
      <c r="H241" s="1329" t="s">
        <v>1700</v>
      </c>
      <c r="I241" s="1326" t="s">
        <v>4210</v>
      </c>
      <c r="J241" s="1326" t="s">
        <v>2246</v>
      </c>
      <c r="K241" s="1326" t="s">
        <v>4192</v>
      </c>
      <c r="L241" s="1330" t="s">
        <v>2536</v>
      </c>
      <c r="M241" s="1331">
        <v>3.0</v>
      </c>
      <c r="N241" s="1338"/>
      <c r="O241" s="1338"/>
      <c r="P241" s="1338"/>
      <c r="Q241" s="1338"/>
      <c r="R241" s="1338"/>
      <c r="S241" s="1338"/>
    </row>
    <row r="242">
      <c r="A242" s="1329" t="s">
        <v>94</v>
      </c>
      <c r="B242" s="1329">
        <f t="shared" si="16"/>
        <v>62</v>
      </c>
      <c r="C242" s="1326">
        <f t="shared" si="2"/>
        <v>15</v>
      </c>
      <c r="D242" s="1326">
        <f t="shared" si="3"/>
        <v>38</v>
      </c>
      <c r="E242" s="1329"/>
      <c r="F242" s="1329"/>
      <c r="G242" s="1329">
        <v>2023.0</v>
      </c>
      <c r="H242" s="1329" t="s">
        <v>1700</v>
      </c>
      <c r="I242" s="1326" t="s">
        <v>4210</v>
      </c>
      <c r="J242" s="1326" t="s">
        <v>2246</v>
      </c>
      <c r="K242" s="1326" t="s">
        <v>4193</v>
      </c>
      <c r="L242" s="1330" t="s">
        <v>2321</v>
      </c>
      <c r="M242" s="1331">
        <v>4.0</v>
      </c>
      <c r="N242" s="1338"/>
      <c r="O242" s="1338"/>
      <c r="P242" s="1338"/>
      <c r="Q242" s="1338"/>
      <c r="R242" s="1338"/>
      <c r="S242" s="1338"/>
    </row>
    <row r="243">
      <c r="A243" s="1329" t="s">
        <v>1818</v>
      </c>
      <c r="B243" s="1329">
        <f t="shared" si="16"/>
        <v>539</v>
      </c>
      <c r="C243" s="1326">
        <f t="shared" si="2"/>
        <v>257</v>
      </c>
      <c r="D243" s="1326">
        <f t="shared" si="3"/>
        <v>225</v>
      </c>
      <c r="E243" s="1329"/>
      <c r="F243" s="1329"/>
      <c r="G243" s="1329">
        <v>2023.0</v>
      </c>
      <c r="H243" s="1329" t="s">
        <v>1700</v>
      </c>
      <c r="I243" s="1326" t="s">
        <v>4210</v>
      </c>
      <c r="J243" s="1326" t="s">
        <v>2246</v>
      </c>
      <c r="K243" s="1326" t="s">
        <v>4199</v>
      </c>
      <c r="L243" s="1330" t="s">
        <v>2536</v>
      </c>
      <c r="M243" s="1331">
        <v>7.0</v>
      </c>
      <c r="N243" s="1338"/>
      <c r="O243" s="1338"/>
      <c r="P243" s="1338"/>
      <c r="Q243" s="1338"/>
      <c r="R243" s="1338"/>
      <c r="S243" s="1338"/>
    </row>
    <row r="244">
      <c r="A244" s="1329" t="s">
        <v>1819</v>
      </c>
      <c r="B244" s="1329">
        <f t="shared" si="16"/>
        <v>79</v>
      </c>
      <c r="C244" s="1326">
        <f t="shared" si="2"/>
        <v>30</v>
      </c>
      <c r="D244" s="1326">
        <f t="shared" si="3"/>
        <v>45</v>
      </c>
      <c r="E244" s="1329"/>
      <c r="F244" s="1329"/>
      <c r="G244" s="1329">
        <v>2023.0</v>
      </c>
      <c r="H244" s="1329" t="s">
        <v>1700</v>
      </c>
      <c r="I244" s="1326" t="s">
        <v>4210</v>
      </c>
      <c r="J244" s="1326" t="s">
        <v>2246</v>
      </c>
      <c r="K244" s="1326" t="s">
        <v>4200</v>
      </c>
      <c r="L244" s="1330" t="s">
        <v>2536</v>
      </c>
      <c r="M244" s="1331">
        <v>8.0</v>
      </c>
      <c r="N244" s="1338"/>
      <c r="O244" s="1338"/>
      <c r="P244" s="1338"/>
      <c r="Q244" s="1338"/>
      <c r="R244" s="1338"/>
      <c r="S244" s="1338"/>
    </row>
    <row r="245">
      <c r="A245" s="1329" t="s">
        <v>496</v>
      </c>
      <c r="B245" s="1329">
        <f t="shared" si="16"/>
        <v>12</v>
      </c>
      <c r="C245" s="1326">
        <f t="shared" si="2"/>
        <v>7</v>
      </c>
      <c r="D245" s="1326">
        <f t="shared" si="3"/>
        <v>4</v>
      </c>
      <c r="E245" s="1329"/>
      <c r="F245" s="1329"/>
      <c r="G245" s="1329">
        <v>2023.0</v>
      </c>
      <c r="H245" s="1329" t="s">
        <v>1700</v>
      </c>
      <c r="I245" s="1326" t="s">
        <v>4210</v>
      </c>
      <c r="J245" s="1326" t="s">
        <v>2246</v>
      </c>
      <c r="K245" s="1326" t="s">
        <v>4195</v>
      </c>
      <c r="L245" s="1330" t="s">
        <v>2536</v>
      </c>
      <c r="M245" s="1331">
        <v>1.0</v>
      </c>
      <c r="N245" s="1338"/>
      <c r="O245" s="1338"/>
      <c r="P245" s="1338"/>
      <c r="Q245" s="1338"/>
      <c r="R245" s="1338"/>
      <c r="S245" s="1338"/>
    </row>
    <row r="246">
      <c r="A246" s="1329" t="s">
        <v>751</v>
      </c>
      <c r="B246" s="1329">
        <f t="shared" si="16"/>
        <v>474</v>
      </c>
      <c r="C246" s="1326">
        <f t="shared" si="2"/>
        <v>207</v>
      </c>
      <c r="D246" s="1326">
        <f t="shared" si="3"/>
        <v>180</v>
      </c>
      <c r="E246" s="1329"/>
      <c r="F246" s="1329"/>
      <c r="G246" s="1329">
        <v>2023.0</v>
      </c>
      <c r="H246" s="1329" t="s">
        <v>1700</v>
      </c>
      <c r="I246" s="1326" t="s">
        <v>4210</v>
      </c>
      <c r="J246" s="1326" t="s">
        <v>2246</v>
      </c>
      <c r="K246" s="1326" t="s">
        <v>4194</v>
      </c>
      <c r="L246" s="1330" t="s">
        <v>2536</v>
      </c>
      <c r="M246" s="1331">
        <v>17.0</v>
      </c>
      <c r="N246" s="1338"/>
      <c r="O246" s="1338"/>
      <c r="P246" s="1338"/>
      <c r="Q246" s="1338"/>
      <c r="R246" s="1338"/>
      <c r="S246" s="1338"/>
    </row>
    <row r="247">
      <c r="A247" s="1329" t="s">
        <v>1820</v>
      </c>
      <c r="B247" s="1329">
        <f t="shared" si="16"/>
        <v>65</v>
      </c>
      <c r="C247" s="1326">
        <f t="shared" si="2"/>
        <v>33</v>
      </c>
      <c r="D247" s="1326">
        <f t="shared" si="3"/>
        <v>21</v>
      </c>
      <c r="E247" s="1329"/>
      <c r="F247" s="1329"/>
      <c r="G247" s="1329">
        <v>2023.0</v>
      </c>
      <c r="H247" s="1329" t="s">
        <v>1700</v>
      </c>
      <c r="I247" s="1326" t="s">
        <v>4210</v>
      </c>
      <c r="J247" s="1326" t="s">
        <v>4195</v>
      </c>
      <c r="K247" s="1326" t="s">
        <v>4201</v>
      </c>
      <c r="L247" s="1330" t="s">
        <v>2536</v>
      </c>
      <c r="M247" s="1331">
        <v>5.0</v>
      </c>
      <c r="N247" s="1338"/>
      <c r="O247" s="1338"/>
      <c r="P247" s="1338"/>
      <c r="Q247" s="1338"/>
      <c r="R247" s="1338"/>
      <c r="S247" s="1338"/>
    </row>
    <row r="248">
      <c r="A248" s="1329" t="s">
        <v>1821</v>
      </c>
      <c r="B248" s="1329">
        <f t="shared" si="16"/>
        <v>47</v>
      </c>
      <c r="C248" s="1326">
        <f t="shared" si="2"/>
        <v>22</v>
      </c>
      <c r="D248" s="1326">
        <f t="shared" si="3"/>
        <v>21</v>
      </c>
      <c r="E248" s="1329"/>
      <c r="F248" s="1329"/>
      <c r="G248" s="1329">
        <v>2023.0</v>
      </c>
      <c r="H248" s="1329" t="s">
        <v>1700</v>
      </c>
      <c r="I248" s="1326" t="s">
        <v>4210</v>
      </c>
      <c r="J248" s="1326" t="s">
        <v>4195</v>
      </c>
      <c r="K248" s="1326" t="s">
        <v>2243</v>
      </c>
      <c r="L248" s="1330" t="s">
        <v>2321</v>
      </c>
      <c r="M248" s="1331">
        <v>67.0</v>
      </c>
      <c r="N248" s="1338"/>
      <c r="O248" s="1338"/>
      <c r="P248" s="1338"/>
      <c r="Q248" s="1338"/>
      <c r="R248" s="1338"/>
      <c r="S248" s="1338"/>
    </row>
    <row r="249">
      <c r="A249" s="1329" t="s">
        <v>594</v>
      </c>
      <c r="B249" s="1329">
        <f t="shared" si="16"/>
        <v>381</v>
      </c>
      <c r="C249" s="1326">
        <f t="shared" si="2"/>
        <v>100</v>
      </c>
      <c r="D249" s="1326">
        <f t="shared" si="3"/>
        <v>195</v>
      </c>
      <c r="E249" s="1329"/>
      <c r="F249" s="1329"/>
      <c r="G249" s="1329">
        <v>2023.0</v>
      </c>
      <c r="H249" s="1329" t="s">
        <v>1700</v>
      </c>
      <c r="I249" s="1326" t="s">
        <v>4210</v>
      </c>
      <c r="J249" s="1326" t="s">
        <v>4195</v>
      </c>
      <c r="K249" s="1326" t="s">
        <v>4195</v>
      </c>
      <c r="L249" s="1330" t="s">
        <v>2536</v>
      </c>
      <c r="M249" s="1331">
        <v>4.0</v>
      </c>
      <c r="N249" s="1338"/>
      <c r="O249" s="1338"/>
      <c r="P249" s="1338"/>
      <c r="Q249" s="1338"/>
      <c r="R249" s="1338"/>
      <c r="S249" s="1338"/>
    </row>
    <row r="250">
      <c r="A250" s="1329" t="s">
        <v>752</v>
      </c>
      <c r="B250" s="1329">
        <f t="shared" si="16"/>
        <v>80</v>
      </c>
      <c r="C250" s="1326">
        <f t="shared" si="2"/>
        <v>25</v>
      </c>
      <c r="D250" s="1326">
        <f t="shared" si="3"/>
        <v>27</v>
      </c>
      <c r="E250" s="1329"/>
      <c r="F250" s="1329"/>
      <c r="G250" s="1329">
        <v>2023.0</v>
      </c>
      <c r="H250" s="1329" t="s">
        <v>1701</v>
      </c>
      <c r="I250" s="1326" t="s">
        <v>4204</v>
      </c>
      <c r="J250" s="1326" t="s">
        <v>2246</v>
      </c>
      <c r="K250" s="1326" t="s">
        <v>4197</v>
      </c>
      <c r="L250" s="1330" t="s">
        <v>2536</v>
      </c>
      <c r="M250" s="1331">
        <v>1.0</v>
      </c>
      <c r="N250" s="1338"/>
      <c r="O250" s="1338"/>
      <c r="P250" s="1338"/>
      <c r="Q250" s="1338"/>
      <c r="R250" s="1338"/>
      <c r="S250" s="1338"/>
    </row>
    <row r="251">
      <c r="A251" s="1329" t="s">
        <v>1822</v>
      </c>
      <c r="B251" s="1329">
        <f t="shared" si="16"/>
        <v>16</v>
      </c>
      <c r="C251" s="1326">
        <f t="shared" si="2"/>
        <v>12</v>
      </c>
      <c r="D251" s="1326">
        <f t="shared" si="3"/>
        <v>4</v>
      </c>
      <c r="E251" s="1329"/>
      <c r="F251" s="1329"/>
      <c r="G251" s="1329">
        <v>2023.0</v>
      </c>
      <c r="H251" s="1329" t="s">
        <v>1701</v>
      </c>
      <c r="I251" s="1326" t="s">
        <v>4204</v>
      </c>
      <c r="J251" s="1326" t="s">
        <v>2246</v>
      </c>
      <c r="K251" s="1326" t="s">
        <v>4190</v>
      </c>
      <c r="L251" s="1330" t="s">
        <v>2536</v>
      </c>
      <c r="M251" s="1331">
        <v>1.0</v>
      </c>
      <c r="N251" s="1338"/>
      <c r="O251" s="1338"/>
      <c r="P251" s="1338"/>
      <c r="Q251" s="1338"/>
      <c r="R251" s="1338"/>
      <c r="S251" s="1338"/>
    </row>
    <row r="252">
      <c r="A252" s="1329" t="s">
        <v>1823</v>
      </c>
      <c r="B252" s="1329">
        <f t="shared" si="16"/>
        <v>160</v>
      </c>
      <c r="C252" s="1326">
        <f t="shared" si="2"/>
        <v>66</v>
      </c>
      <c r="D252" s="1326">
        <f t="shared" si="3"/>
        <v>72</v>
      </c>
      <c r="E252" s="1329"/>
      <c r="F252" s="1329"/>
      <c r="G252" s="1329">
        <v>2023.0</v>
      </c>
      <c r="H252" s="1329" t="s">
        <v>1701</v>
      </c>
      <c r="I252" s="1326" t="s">
        <v>4204</v>
      </c>
      <c r="J252" s="1326" t="s">
        <v>2246</v>
      </c>
      <c r="K252" s="1326" t="s">
        <v>4194</v>
      </c>
      <c r="L252" s="1330" t="s">
        <v>2536</v>
      </c>
      <c r="M252" s="1331">
        <v>1.0</v>
      </c>
      <c r="N252" s="1338"/>
      <c r="O252" s="1338"/>
      <c r="P252" s="1338"/>
      <c r="Q252" s="1338"/>
      <c r="R252" s="1338"/>
      <c r="S252" s="1338"/>
    </row>
    <row r="253">
      <c r="A253" s="1329" t="s">
        <v>1451</v>
      </c>
      <c r="B253" s="1329">
        <f t="shared" si="16"/>
        <v>76</v>
      </c>
      <c r="C253" s="1326">
        <f t="shared" si="2"/>
        <v>36</v>
      </c>
      <c r="D253" s="1326">
        <f t="shared" si="3"/>
        <v>32</v>
      </c>
      <c r="E253" s="1329"/>
      <c r="F253" s="1329"/>
      <c r="G253" s="1329">
        <v>2023.0</v>
      </c>
      <c r="H253" s="1329" t="s">
        <v>265</v>
      </c>
      <c r="I253" s="1326" t="s">
        <v>4206</v>
      </c>
      <c r="J253" s="1326" t="s">
        <v>2246</v>
      </c>
      <c r="K253" s="1326" t="s">
        <v>4199</v>
      </c>
      <c r="L253" s="1330" t="s">
        <v>2536</v>
      </c>
      <c r="M253" s="1331">
        <v>1.0</v>
      </c>
      <c r="N253" s="1338"/>
      <c r="O253" s="1338"/>
      <c r="P253" s="1338"/>
      <c r="Q253" s="1338"/>
      <c r="R253" s="1338"/>
      <c r="S253" s="1338"/>
    </row>
    <row r="254">
      <c r="A254" s="1329" t="s">
        <v>1824</v>
      </c>
      <c r="B254" s="1329">
        <f t="shared" si="16"/>
        <v>17</v>
      </c>
      <c r="C254" s="1326">
        <f t="shared" si="2"/>
        <v>1</v>
      </c>
      <c r="D254" s="1326">
        <f t="shared" si="3"/>
        <v>7</v>
      </c>
      <c r="E254" s="1329"/>
      <c r="F254" s="1329"/>
      <c r="G254" s="1329">
        <v>2023.0</v>
      </c>
      <c r="H254" s="1329" t="s">
        <v>1702</v>
      </c>
      <c r="I254" s="1326" t="s">
        <v>4205</v>
      </c>
      <c r="J254" s="1326" t="s">
        <v>2246</v>
      </c>
      <c r="K254" s="1326" t="s">
        <v>4197</v>
      </c>
      <c r="L254" s="1330" t="s">
        <v>2536</v>
      </c>
      <c r="M254" s="1331">
        <v>8.0</v>
      </c>
      <c r="N254" s="1338"/>
      <c r="O254" s="1338"/>
      <c r="P254" s="1338"/>
      <c r="Q254" s="1338"/>
      <c r="R254" s="1338"/>
      <c r="S254" s="1338"/>
    </row>
    <row r="255">
      <c r="A255" s="1329" t="s">
        <v>1825</v>
      </c>
      <c r="B255" s="1329">
        <f t="shared" si="16"/>
        <v>50</v>
      </c>
      <c r="C255" s="1326">
        <f t="shared" si="2"/>
        <v>29</v>
      </c>
      <c r="D255" s="1326">
        <f t="shared" si="3"/>
        <v>16</v>
      </c>
      <c r="E255" s="1329"/>
      <c r="F255" s="1329"/>
      <c r="G255" s="1329">
        <v>2023.0</v>
      </c>
      <c r="H255" s="1329" t="s">
        <v>1702</v>
      </c>
      <c r="I255" s="1326" t="s">
        <v>4205</v>
      </c>
      <c r="J255" s="1326" t="s">
        <v>2246</v>
      </c>
      <c r="K255" s="1326" t="s">
        <v>4190</v>
      </c>
      <c r="L255" s="1330" t="s">
        <v>2536</v>
      </c>
      <c r="M255" s="1331">
        <v>36.0</v>
      </c>
      <c r="N255" s="1338"/>
      <c r="O255" s="1338"/>
      <c r="P255" s="1338"/>
      <c r="Q255" s="1338"/>
      <c r="R255" s="1338"/>
      <c r="S255" s="1338"/>
    </row>
    <row r="256">
      <c r="A256" s="1329" t="s">
        <v>1826</v>
      </c>
      <c r="B256" s="1329">
        <f t="shared" si="16"/>
        <v>49</v>
      </c>
      <c r="C256" s="1326">
        <f t="shared" si="2"/>
        <v>14</v>
      </c>
      <c r="D256" s="1326">
        <f t="shared" si="3"/>
        <v>33</v>
      </c>
      <c r="E256" s="1329"/>
      <c r="F256" s="1329"/>
      <c r="G256" s="1329">
        <v>2023.0</v>
      </c>
      <c r="H256" s="1329" t="s">
        <v>1702</v>
      </c>
      <c r="I256" s="1326" t="s">
        <v>4205</v>
      </c>
      <c r="J256" s="1326" t="s">
        <v>2246</v>
      </c>
      <c r="K256" s="1326" t="s">
        <v>4191</v>
      </c>
      <c r="L256" s="1330" t="s">
        <v>2321</v>
      </c>
      <c r="M256" s="1331">
        <v>7.0</v>
      </c>
      <c r="N256" s="1338"/>
      <c r="O256" s="1338"/>
      <c r="P256" s="1338"/>
      <c r="Q256" s="1338"/>
      <c r="R256" s="1338"/>
      <c r="S256" s="1338"/>
    </row>
    <row r="257">
      <c r="A257" s="1329" t="s">
        <v>1827</v>
      </c>
      <c r="B257" s="1329">
        <f t="shared" si="16"/>
        <v>50</v>
      </c>
      <c r="C257" s="1326">
        <f t="shared" si="2"/>
        <v>7</v>
      </c>
      <c r="D257" s="1326">
        <f t="shared" si="3"/>
        <v>36</v>
      </c>
      <c r="E257" s="1329"/>
      <c r="F257" s="1329"/>
      <c r="G257" s="1329">
        <v>2023.0</v>
      </c>
      <c r="H257" s="1329" t="s">
        <v>1702</v>
      </c>
      <c r="I257" s="1326" t="s">
        <v>4205</v>
      </c>
      <c r="J257" s="1326" t="s">
        <v>2246</v>
      </c>
      <c r="K257" s="1326" t="s">
        <v>4199</v>
      </c>
      <c r="L257" s="1330" t="s">
        <v>2536</v>
      </c>
      <c r="M257" s="1331">
        <v>3.0</v>
      </c>
      <c r="N257" s="1338"/>
      <c r="O257" s="1338"/>
      <c r="P257" s="1338"/>
      <c r="Q257" s="1338"/>
      <c r="R257" s="1338"/>
      <c r="S257" s="1338"/>
    </row>
    <row r="258">
      <c r="A258" s="1329"/>
      <c r="B258" s="1329"/>
      <c r="C258" s="1329"/>
      <c r="D258" s="1329"/>
      <c r="E258" s="1329"/>
      <c r="F258" s="1329"/>
      <c r="G258" s="1329">
        <v>2023.0</v>
      </c>
      <c r="H258" s="1329" t="s">
        <v>1702</v>
      </c>
      <c r="I258" s="1326" t="s">
        <v>4205</v>
      </c>
      <c r="J258" s="1326" t="s">
        <v>2246</v>
      </c>
      <c r="K258" s="1326" t="s">
        <v>4200</v>
      </c>
      <c r="L258" s="1330" t="s">
        <v>2536</v>
      </c>
      <c r="M258" s="1331">
        <v>3.0</v>
      </c>
      <c r="N258" s="1338"/>
      <c r="O258" s="1338"/>
      <c r="P258" s="1338"/>
      <c r="Q258" s="1338"/>
      <c r="R258" s="1338"/>
      <c r="S258" s="1338"/>
    </row>
    <row r="259">
      <c r="A259" s="1344" t="s">
        <v>2059</v>
      </c>
      <c r="B259" s="1345">
        <f>SUM(B4:B257)</f>
        <v>19788</v>
      </c>
      <c r="C259" s="1346">
        <f>sumifs($M$4:$M$1494,$K$4:$K$1494,"CPA Non-Relative Foster Home")+sumifs($M$4:$M$1494,$K$4:$K$1494,"DFPS Non-Relative Foster Home")</f>
        <v>7794</v>
      </c>
      <c r="D259" s="1346">
        <f>sumifs($M$4:$M$1494,$K$4:$K$1494,"CPA Relative Foster Home")+sumifs($M$4:$M$1494,$K$4:$K$1494,"DFPS Relative Foster Home")+sumifs($M$4:$M$1494,$K$4:$K$1494,"Kinship Care")</f>
        <v>7837</v>
      </c>
      <c r="E259" s="1329"/>
      <c r="F259" s="1329"/>
      <c r="G259" s="1329">
        <v>2023.0</v>
      </c>
      <c r="H259" s="1329" t="s">
        <v>1702</v>
      </c>
      <c r="I259" s="1326" t="s">
        <v>4205</v>
      </c>
      <c r="J259" s="1326" t="s">
        <v>2246</v>
      </c>
      <c r="K259" s="1326" t="s">
        <v>4195</v>
      </c>
      <c r="L259" s="1330" t="s">
        <v>2536</v>
      </c>
      <c r="M259" s="1331">
        <v>1.0</v>
      </c>
      <c r="N259" s="1338"/>
      <c r="O259" s="1338"/>
      <c r="P259" s="1338"/>
      <c r="Q259" s="1338"/>
      <c r="R259" s="1338"/>
      <c r="S259" s="1338"/>
    </row>
    <row r="260">
      <c r="A260" s="1329"/>
      <c r="B260" s="1329"/>
      <c r="C260" s="1329"/>
      <c r="D260" s="1329"/>
      <c r="E260" s="1329"/>
      <c r="F260" s="1329"/>
      <c r="G260" s="1329">
        <v>2023.0</v>
      </c>
      <c r="H260" s="1329" t="s">
        <v>1702</v>
      </c>
      <c r="I260" s="1326" t="s">
        <v>4205</v>
      </c>
      <c r="J260" s="1326" t="s">
        <v>2246</v>
      </c>
      <c r="K260" s="1326" t="s">
        <v>4194</v>
      </c>
      <c r="L260" s="1330" t="s">
        <v>2536</v>
      </c>
      <c r="M260" s="1331">
        <v>6.0</v>
      </c>
      <c r="N260" s="1338"/>
      <c r="O260" s="1338"/>
      <c r="P260" s="1338"/>
      <c r="Q260" s="1338"/>
      <c r="R260" s="1338"/>
      <c r="S260" s="1338"/>
    </row>
    <row r="261">
      <c r="A261" s="1329"/>
      <c r="B261" s="1329"/>
      <c r="C261" s="1329"/>
      <c r="D261" s="1329"/>
      <c r="E261" s="1329"/>
      <c r="F261" s="1329"/>
      <c r="G261" s="1329">
        <v>2023.0</v>
      </c>
      <c r="H261" s="1329" t="s">
        <v>1702</v>
      </c>
      <c r="I261" s="1326" t="s">
        <v>4205</v>
      </c>
      <c r="J261" s="1326" t="s">
        <v>4195</v>
      </c>
      <c r="K261" s="1326" t="s">
        <v>4201</v>
      </c>
      <c r="L261" s="1330" t="s">
        <v>2536</v>
      </c>
      <c r="M261" s="1331">
        <v>4.0</v>
      </c>
      <c r="N261" s="1338"/>
      <c r="O261" s="1338"/>
      <c r="P261" s="1338"/>
      <c r="Q261" s="1338"/>
      <c r="R261" s="1338"/>
      <c r="S261" s="1338"/>
    </row>
    <row r="262">
      <c r="A262" s="1329"/>
      <c r="B262" s="1329"/>
      <c r="C262" s="1329"/>
      <c r="D262" s="1329"/>
      <c r="E262" s="1329"/>
      <c r="F262" s="1329"/>
      <c r="G262" s="1329">
        <v>2023.0</v>
      </c>
      <c r="H262" s="1329" t="s">
        <v>1702</v>
      </c>
      <c r="I262" s="1326" t="s">
        <v>4205</v>
      </c>
      <c r="J262" s="1326" t="s">
        <v>4195</v>
      </c>
      <c r="K262" s="1326" t="s">
        <v>2243</v>
      </c>
      <c r="L262" s="1330" t="s">
        <v>2321</v>
      </c>
      <c r="M262" s="1331">
        <v>52.0</v>
      </c>
      <c r="N262" s="1338"/>
      <c r="O262" s="1338"/>
      <c r="P262" s="1338"/>
      <c r="Q262" s="1338"/>
      <c r="R262" s="1338"/>
      <c r="S262" s="1338"/>
    </row>
    <row r="263">
      <c r="A263" s="1329"/>
      <c r="B263" s="1329"/>
      <c r="C263" s="1329"/>
      <c r="D263" s="1329"/>
      <c r="E263" s="1329"/>
      <c r="F263" s="1329"/>
      <c r="G263" s="1329">
        <v>2023.0</v>
      </c>
      <c r="H263" s="1329" t="s">
        <v>1702</v>
      </c>
      <c r="I263" s="1326" t="s">
        <v>4205</v>
      </c>
      <c r="J263" s="1326" t="s">
        <v>4195</v>
      </c>
      <c r="K263" s="1326" t="s">
        <v>4195</v>
      </c>
      <c r="L263" s="1330" t="s">
        <v>2536</v>
      </c>
      <c r="M263" s="1331">
        <v>6.0</v>
      </c>
      <c r="N263" s="1338"/>
      <c r="O263" s="1338"/>
      <c r="P263" s="1338"/>
      <c r="Q263" s="1338"/>
      <c r="R263" s="1338"/>
      <c r="S263" s="1338"/>
    </row>
    <row r="264">
      <c r="A264" s="1329"/>
      <c r="B264" s="1329"/>
      <c r="C264" s="1329"/>
      <c r="D264" s="1329"/>
      <c r="E264" s="1329"/>
      <c r="F264" s="1329"/>
      <c r="G264" s="1329">
        <v>2023.0</v>
      </c>
      <c r="H264" s="1329" t="s">
        <v>697</v>
      </c>
      <c r="I264" s="1326" t="s">
        <v>4203</v>
      </c>
      <c r="J264" s="1326" t="s">
        <v>2246</v>
      </c>
      <c r="K264" s="1326" t="s">
        <v>4197</v>
      </c>
      <c r="L264" s="1330" t="s">
        <v>2536</v>
      </c>
      <c r="M264" s="1331">
        <v>3.0</v>
      </c>
      <c r="N264" s="1338"/>
      <c r="O264" s="1338"/>
      <c r="P264" s="1338"/>
      <c r="Q264" s="1338"/>
      <c r="R264" s="1338"/>
      <c r="S264" s="1338"/>
    </row>
    <row r="265">
      <c r="A265" s="1329"/>
      <c r="B265" s="1329"/>
      <c r="C265" s="1329"/>
      <c r="D265" s="1329"/>
      <c r="E265" s="1329"/>
      <c r="F265" s="1329"/>
      <c r="G265" s="1329">
        <v>2023.0</v>
      </c>
      <c r="H265" s="1329" t="s">
        <v>697</v>
      </c>
      <c r="I265" s="1326" t="s">
        <v>4203</v>
      </c>
      <c r="J265" s="1326" t="s">
        <v>2246</v>
      </c>
      <c r="K265" s="1326" t="s">
        <v>4190</v>
      </c>
      <c r="L265" s="1330" t="s">
        <v>2536</v>
      </c>
      <c r="M265" s="1331">
        <v>18.0</v>
      </c>
      <c r="N265" s="1338"/>
      <c r="O265" s="1338"/>
      <c r="P265" s="1338"/>
      <c r="Q265" s="1338"/>
      <c r="R265" s="1338"/>
      <c r="S265" s="1338"/>
    </row>
    <row r="266">
      <c r="A266" s="1329"/>
      <c r="B266" s="1329"/>
      <c r="C266" s="1329"/>
      <c r="D266" s="1329"/>
      <c r="E266" s="1329"/>
      <c r="F266" s="1329"/>
      <c r="G266" s="1329">
        <v>2023.0</v>
      </c>
      <c r="H266" s="1329" t="s">
        <v>697</v>
      </c>
      <c r="I266" s="1326" t="s">
        <v>4203</v>
      </c>
      <c r="J266" s="1326" t="s">
        <v>2246</v>
      </c>
      <c r="K266" s="1326" t="s">
        <v>4199</v>
      </c>
      <c r="L266" s="1330" t="s">
        <v>2536</v>
      </c>
      <c r="M266" s="1331">
        <v>4.0</v>
      </c>
      <c r="N266" s="1338"/>
      <c r="O266" s="1338"/>
      <c r="P266" s="1338"/>
      <c r="Q266" s="1338"/>
      <c r="R266" s="1338"/>
      <c r="S266" s="1338"/>
    </row>
    <row r="267">
      <c r="A267" s="1329"/>
      <c r="B267" s="1329"/>
      <c r="C267" s="1329"/>
      <c r="D267" s="1329"/>
      <c r="E267" s="1329"/>
      <c r="F267" s="1329"/>
      <c r="G267" s="1329">
        <v>2023.0</v>
      </c>
      <c r="H267" s="1329" t="s">
        <v>697</v>
      </c>
      <c r="I267" s="1326" t="s">
        <v>4203</v>
      </c>
      <c r="J267" s="1326" t="s">
        <v>2246</v>
      </c>
      <c r="K267" s="1326" t="s">
        <v>4195</v>
      </c>
      <c r="L267" s="1330" t="s">
        <v>2536</v>
      </c>
      <c r="M267" s="1331">
        <v>1.0</v>
      </c>
    </row>
    <row r="268">
      <c r="A268" s="1329"/>
      <c r="B268" s="1329"/>
      <c r="C268" s="1329"/>
      <c r="D268" s="1329"/>
      <c r="E268" s="1329"/>
      <c r="F268" s="1329"/>
      <c r="G268" s="1329">
        <v>2023.0</v>
      </c>
      <c r="H268" s="1329" t="s">
        <v>697</v>
      </c>
      <c r="I268" s="1326" t="s">
        <v>4203</v>
      </c>
      <c r="J268" s="1326" t="s">
        <v>2246</v>
      </c>
      <c r="K268" s="1326" t="s">
        <v>4194</v>
      </c>
      <c r="L268" s="1330" t="s">
        <v>2536</v>
      </c>
      <c r="M268" s="1331">
        <v>4.0</v>
      </c>
    </row>
    <row r="269">
      <c r="A269" s="1329"/>
      <c r="B269" s="1329"/>
      <c r="C269" s="1329"/>
      <c r="D269" s="1329"/>
      <c r="E269" s="1329"/>
      <c r="F269" s="1329"/>
      <c r="G269" s="1329">
        <v>2023.0</v>
      </c>
      <c r="H269" s="1329" t="s">
        <v>697</v>
      </c>
      <c r="I269" s="1326" t="s">
        <v>4203</v>
      </c>
      <c r="J269" s="1326" t="s">
        <v>4195</v>
      </c>
      <c r="K269" s="1326" t="s">
        <v>2243</v>
      </c>
      <c r="L269" s="1330" t="s">
        <v>2321</v>
      </c>
      <c r="M269" s="1331">
        <v>15.0</v>
      </c>
    </row>
    <row r="270">
      <c r="A270" s="1329"/>
      <c r="B270" s="1329"/>
      <c r="C270" s="1329"/>
      <c r="D270" s="1329"/>
      <c r="E270" s="1329"/>
      <c r="F270" s="1329"/>
      <c r="G270" s="1329">
        <v>2023.0</v>
      </c>
      <c r="H270" s="1329" t="s">
        <v>697</v>
      </c>
      <c r="I270" s="1326" t="s">
        <v>4203</v>
      </c>
      <c r="J270" s="1326" t="s">
        <v>4195</v>
      </c>
      <c r="K270" s="1326" t="s">
        <v>4195</v>
      </c>
      <c r="L270" s="1330" t="s">
        <v>2536</v>
      </c>
      <c r="M270" s="133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7"/>
      <c r="B271" s="1347"/>
      <c r="C271" s="1347"/>
      <c r="D271" s="1347"/>
      <c r="E271" s="1347"/>
      <c r="F271" s="1347"/>
      <c r="G271" s="1347">
        <v>2023.0</v>
      </c>
      <c r="H271" s="1329" t="s">
        <v>1704</v>
      </c>
      <c r="I271" s="1348" t="s">
        <v>4210</v>
      </c>
      <c r="J271" s="1348" t="s">
        <v>2246</v>
      </c>
      <c r="K271" s="1348" t="s">
        <v>4190</v>
      </c>
      <c r="L271" s="1349" t="s">
        <v>2536</v>
      </c>
      <c r="M271" s="135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51"/>
      <c r="W271" s="1351"/>
      <c r="X271" s="1352"/>
      <c r="Y271" s="486"/>
    </row>
    <row r="272">
      <c r="A272" s="1347"/>
      <c r="B272" s="1347"/>
      <c r="C272" s="1347"/>
      <c r="D272" s="1347"/>
      <c r="E272" s="1347"/>
      <c r="F272" s="1347"/>
      <c r="G272" s="1347">
        <v>2023.0</v>
      </c>
      <c r="H272" s="1329" t="s">
        <v>1704</v>
      </c>
      <c r="I272" s="1348" t="s">
        <v>4210</v>
      </c>
      <c r="J272" s="1348" t="s">
        <v>2246</v>
      </c>
      <c r="K272" s="1348" t="s">
        <v>4191</v>
      </c>
      <c r="L272" s="1349" t="s">
        <v>2321</v>
      </c>
      <c r="M272" s="135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7"/>
      <c r="B273" s="1347"/>
      <c r="C273" s="1347"/>
      <c r="D273" s="1347"/>
      <c r="E273" s="1347"/>
      <c r="F273" s="1347"/>
      <c r="G273" s="1347">
        <v>2023.0</v>
      </c>
      <c r="H273" s="1329" t="s">
        <v>1704</v>
      </c>
      <c r="I273" s="1348" t="s">
        <v>4210</v>
      </c>
      <c r="J273" s="1348" t="s">
        <v>2246</v>
      </c>
      <c r="K273" s="1348" t="s">
        <v>4199</v>
      </c>
      <c r="L273" s="1349" t="s">
        <v>2536</v>
      </c>
      <c r="M273" s="135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53"/>
      <c r="B274" s="1353"/>
      <c r="C274" s="1353"/>
      <c r="D274" s="1353"/>
      <c r="E274" s="1353"/>
      <c r="F274" s="1353"/>
      <c r="G274" s="1353">
        <v>2023.0</v>
      </c>
      <c r="H274" s="1329" t="s">
        <v>1704</v>
      </c>
      <c r="I274" s="1354" t="s">
        <v>4210</v>
      </c>
      <c r="J274" s="1354" t="s">
        <v>2246</v>
      </c>
      <c r="K274" s="1354" t="s">
        <v>4195</v>
      </c>
      <c r="L274" s="1355" t="s">
        <v>2536</v>
      </c>
      <c r="M274" s="135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53"/>
      <c r="B275" s="1353"/>
      <c r="C275" s="1353"/>
      <c r="D275" s="1353"/>
      <c r="E275" s="1353"/>
      <c r="F275" s="1353"/>
      <c r="G275" s="1353">
        <v>2023.0</v>
      </c>
      <c r="H275" s="1347" t="s">
        <v>1704</v>
      </c>
      <c r="I275" s="1353" t="s">
        <v>4210</v>
      </c>
      <c r="J275" s="1357" t="s">
        <v>2246</v>
      </c>
      <c r="K275" s="1357" t="s">
        <v>4194</v>
      </c>
      <c r="L275" s="1330" t="s">
        <v>2536</v>
      </c>
      <c r="M275" s="135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53"/>
      <c r="B276" s="1353"/>
      <c r="C276" s="1353"/>
      <c r="D276" s="1353"/>
      <c r="E276" s="1353"/>
      <c r="F276" s="1353"/>
      <c r="G276" s="1353">
        <v>2023.0</v>
      </c>
      <c r="H276" s="1353" t="s">
        <v>1704</v>
      </c>
      <c r="I276" s="1353" t="s">
        <v>4210</v>
      </c>
      <c r="J276" s="1357" t="s">
        <v>4195</v>
      </c>
      <c r="K276" s="1357" t="s">
        <v>2243</v>
      </c>
      <c r="L276" s="1330" t="s">
        <v>2321</v>
      </c>
      <c r="M276" s="135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53"/>
      <c r="B277" s="1353"/>
      <c r="C277" s="1353"/>
      <c r="D277" s="1353"/>
      <c r="E277" s="1353"/>
      <c r="F277" s="1353"/>
      <c r="G277" s="1353">
        <v>2023.0</v>
      </c>
      <c r="H277" s="1353" t="s">
        <v>1704</v>
      </c>
      <c r="I277" s="1357" t="s">
        <v>4210</v>
      </c>
      <c r="J277" s="1357" t="s">
        <v>4195</v>
      </c>
      <c r="K277" s="1357" t="s">
        <v>4195</v>
      </c>
      <c r="L277" s="1330" t="s">
        <v>2536</v>
      </c>
      <c r="M277" s="135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53"/>
      <c r="B278" s="1353"/>
      <c r="C278" s="1353"/>
      <c r="D278" s="1353"/>
      <c r="E278" s="1353"/>
      <c r="F278" s="1353"/>
      <c r="G278" s="1353">
        <v>2023.0</v>
      </c>
      <c r="H278" s="1353" t="s">
        <v>1705</v>
      </c>
      <c r="I278" s="1357" t="s">
        <v>4207</v>
      </c>
      <c r="J278" s="1357" t="s">
        <v>2246</v>
      </c>
      <c r="K278" s="1357" t="s">
        <v>4197</v>
      </c>
      <c r="L278" s="1330" t="s">
        <v>2536</v>
      </c>
      <c r="M278" s="135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53"/>
      <c r="B279" s="1353"/>
      <c r="C279" s="1353"/>
      <c r="D279" s="1353"/>
      <c r="E279" s="1353"/>
      <c r="F279" s="1353"/>
      <c r="G279" s="1353">
        <v>2023.0</v>
      </c>
      <c r="H279" s="1353" t="s">
        <v>1705</v>
      </c>
      <c r="I279" s="1357" t="s">
        <v>4207</v>
      </c>
      <c r="J279" s="1357" t="s">
        <v>2246</v>
      </c>
      <c r="K279" s="1357" t="s">
        <v>4190</v>
      </c>
      <c r="L279" s="1330" t="s">
        <v>2536</v>
      </c>
      <c r="M279" s="135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53"/>
      <c r="B280" s="1353"/>
      <c r="C280" s="1353"/>
      <c r="D280" s="1353"/>
      <c r="E280" s="1353"/>
      <c r="F280" s="1353"/>
      <c r="G280" s="1353">
        <v>2023.0</v>
      </c>
      <c r="H280" s="1353" t="s">
        <v>1705</v>
      </c>
      <c r="I280" s="1357" t="s">
        <v>4207</v>
      </c>
      <c r="J280" s="1357" t="s">
        <v>2246</v>
      </c>
      <c r="K280" s="1357" t="s">
        <v>4191</v>
      </c>
      <c r="L280" s="1330" t="s">
        <v>2321</v>
      </c>
      <c r="M280" s="135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53"/>
      <c r="B281" s="1353"/>
      <c r="C281" s="1353"/>
      <c r="D281" s="1353"/>
      <c r="E281" s="1353"/>
      <c r="F281" s="1353"/>
      <c r="G281" s="1353">
        <v>2023.0</v>
      </c>
      <c r="H281" s="1353" t="s">
        <v>1705</v>
      </c>
      <c r="I281" s="1357" t="s">
        <v>4207</v>
      </c>
      <c r="J281" s="1326" t="s">
        <v>2246</v>
      </c>
      <c r="K281" s="1326" t="s">
        <v>4192</v>
      </c>
      <c r="L281" s="1330" t="s">
        <v>2536</v>
      </c>
      <c r="M281" s="135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53"/>
      <c r="B282" s="1353"/>
      <c r="C282" s="1353"/>
      <c r="D282" s="1353"/>
      <c r="E282" s="1353"/>
      <c r="F282" s="1353"/>
      <c r="G282" s="1353">
        <v>2023.0</v>
      </c>
      <c r="H282" s="1353" t="s">
        <v>1705</v>
      </c>
      <c r="I282" s="1357" t="s">
        <v>4207</v>
      </c>
      <c r="J282" s="1326" t="s">
        <v>2246</v>
      </c>
      <c r="K282" s="1326" t="s">
        <v>4193</v>
      </c>
      <c r="L282" s="1330" t="s">
        <v>2321</v>
      </c>
      <c r="M282" s="135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8"/>
      <c r="B283" s="1348"/>
      <c r="C283" s="1348"/>
      <c r="D283" s="1348"/>
      <c r="E283" s="1348"/>
      <c r="F283" s="1348"/>
      <c r="G283" s="1348">
        <v>2023.0</v>
      </c>
      <c r="H283" s="1353" t="s">
        <v>1705</v>
      </c>
      <c r="I283" s="1357" t="s">
        <v>4207</v>
      </c>
      <c r="J283" s="1326" t="s">
        <v>2246</v>
      </c>
      <c r="K283" s="1326" t="s">
        <v>4199</v>
      </c>
      <c r="L283" s="1330" t="s">
        <v>2536</v>
      </c>
      <c r="M283" s="1358">
        <v>2.0</v>
      </c>
    </row>
    <row r="284">
      <c r="A284" s="1348"/>
      <c r="B284" s="1348"/>
      <c r="C284" s="1348"/>
      <c r="D284" s="1348"/>
      <c r="E284" s="1348"/>
      <c r="F284" s="1348"/>
      <c r="G284" s="1348">
        <v>2023.0</v>
      </c>
      <c r="H284" s="1348" t="s">
        <v>1705</v>
      </c>
      <c r="I284" s="1348" t="s">
        <v>4207</v>
      </c>
      <c r="J284" s="1348" t="s">
        <v>2246</v>
      </c>
      <c r="K284" s="1348" t="s">
        <v>4200</v>
      </c>
      <c r="L284" s="1349" t="s">
        <v>2536</v>
      </c>
      <c r="M284" s="1350">
        <v>2.0</v>
      </c>
    </row>
    <row r="285">
      <c r="A285" s="1348"/>
      <c r="B285" s="1348"/>
      <c r="C285" s="1348"/>
      <c r="D285" s="1348"/>
      <c r="E285" s="1348"/>
      <c r="F285" s="1348"/>
      <c r="G285" s="1348">
        <v>2023.0</v>
      </c>
      <c r="H285" s="1348" t="s">
        <v>1705</v>
      </c>
      <c r="I285" s="1348" t="s">
        <v>4207</v>
      </c>
      <c r="J285" s="1348" t="s">
        <v>2246</v>
      </c>
      <c r="K285" s="1348" t="s">
        <v>4194</v>
      </c>
      <c r="L285" s="1349" t="s">
        <v>2536</v>
      </c>
      <c r="M285" s="1350">
        <v>4.0</v>
      </c>
    </row>
    <row r="286">
      <c r="A286" s="1348"/>
      <c r="B286" s="1348"/>
      <c r="C286" s="1348"/>
      <c r="D286" s="1348"/>
      <c r="E286" s="1348"/>
      <c r="F286" s="1348"/>
      <c r="G286" s="1348">
        <v>2023.0</v>
      </c>
      <c r="H286" s="1348" t="s">
        <v>1705</v>
      </c>
      <c r="I286" s="1348" t="s">
        <v>4207</v>
      </c>
      <c r="J286" s="1348" t="s">
        <v>4195</v>
      </c>
      <c r="K286" s="1348" t="s">
        <v>2243</v>
      </c>
      <c r="L286" s="1349" t="s">
        <v>2321</v>
      </c>
      <c r="M286" s="1350">
        <v>23.0</v>
      </c>
    </row>
    <row r="287">
      <c r="A287" s="1348"/>
      <c r="B287" s="1348"/>
      <c r="C287" s="1348"/>
      <c r="D287" s="1348"/>
      <c r="E287" s="1348"/>
      <c r="F287" s="1348"/>
      <c r="G287" s="1348">
        <v>2023.0</v>
      </c>
      <c r="H287" s="1348" t="s">
        <v>1705</v>
      </c>
      <c r="I287" s="1348" t="s">
        <v>4207</v>
      </c>
      <c r="J287" s="1348" t="s">
        <v>4195</v>
      </c>
      <c r="K287" s="1348" t="s">
        <v>4195</v>
      </c>
      <c r="L287" s="1349" t="s">
        <v>2536</v>
      </c>
      <c r="M287" s="1350">
        <v>2.0</v>
      </c>
    </row>
    <row r="288">
      <c r="A288" s="1348"/>
      <c r="B288" s="1348"/>
      <c r="C288" s="1348"/>
      <c r="D288" s="1348"/>
      <c r="E288" s="1348"/>
      <c r="F288" s="1348"/>
      <c r="G288" s="1348">
        <v>2023.0</v>
      </c>
      <c r="H288" s="1348" t="s">
        <v>1706</v>
      </c>
      <c r="I288" s="1348" t="s">
        <v>4203</v>
      </c>
      <c r="J288" s="1348" t="s">
        <v>2246</v>
      </c>
      <c r="K288" s="1348" t="s">
        <v>4190</v>
      </c>
      <c r="L288" s="1349" t="s">
        <v>2536</v>
      </c>
      <c r="M288" s="1350">
        <v>2.0</v>
      </c>
    </row>
    <row r="289">
      <c r="A289" s="1348"/>
      <c r="B289" s="1348"/>
      <c r="C289" s="1348"/>
      <c r="D289" s="1348"/>
      <c r="E289" s="1348"/>
      <c r="F289" s="1348"/>
      <c r="G289" s="1348">
        <v>2023.0</v>
      </c>
      <c r="H289" s="1348" t="s">
        <v>1706</v>
      </c>
      <c r="I289" s="1348" t="s">
        <v>4203</v>
      </c>
      <c r="J289" s="1348" t="s">
        <v>4195</v>
      </c>
      <c r="K289" s="1348" t="s">
        <v>2243</v>
      </c>
      <c r="L289" s="1349" t="s">
        <v>2321</v>
      </c>
      <c r="M289" s="1350">
        <v>5.0</v>
      </c>
    </row>
    <row r="290">
      <c r="A290" s="1348"/>
      <c r="B290" s="1348"/>
      <c r="C290" s="1348"/>
      <c r="D290" s="1348"/>
      <c r="E290" s="1348"/>
      <c r="F290" s="1348"/>
      <c r="G290" s="1348">
        <v>2023.0</v>
      </c>
      <c r="H290" s="1348" t="s">
        <v>1647</v>
      </c>
      <c r="I290" s="1348" t="s">
        <v>4196</v>
      </c>
      <c r="J290" s="1348" t="s">
        <v>2246</v>
      </c>
      <c r="K290" s="1348" t="s">
        <v>4190</v>
      </c>
      <c r="L290" s="1349" t="s">
        <v>2536</v>
      </c>
      <c r="M290" s="1350">
        <v>2.0</v>
      </c>
    </row>
    <row r="291">
      <c r="A291" s="1348"/>
      <c r="B291" s="1348"/>
      <c r="C291" s="1348"/>
      <c r="D291" s="1348"/>
      <c r="E291" s="1348"/>
      <c r="F291" s="1348"/>
      <c r="G291" s="1348">
        <v>2023.0</v>
      </c>
      <c r="H291" s="1348" t="s">
        <v>1647</v>
      </c>
      <c r="I291" s="1348" t="s">
        <v>4196</v>
      </c>
      <c r="J291" s="1348" t="s">
        <v>2246</v>
      </c>
      <c r="K291" s="1348" t="s">
        <v>4194</v>
      </c>
      <c r="L291" s="1349" t="s">
        <v>2536</v>
      </c>
      <c r="M291" s="1350">
        <v>1.0</v>
      </c>
    </row>
    <row r="292">
      <c r="A292" s="1348"/>
      <c r="B292" s="1348"/>
      <c r="C292" s="1348"/>
      <c r="D292" s="1348"/>
      <c r="E292" s="1348"/>
      <c r="F292" s="1348"/>
      <c r="G292" s="1348">
        <v>2023.0</v>
      </c>
      <c r="H292" s="1348" t="s">
        <v>1647</v>
      </c>
      <c r="I292" s="1348" t="s">
        <v>4196</v>
      </c>
      <c r="J292" s="1348" t="s">
        <v>4195</v>
      </c>
      <c r="K292" s="1348" t="s">
        <v>2243</v>
      </c>
      <c r="L292" s="1349" t="s">
        <v>2321</v>
      </c>
      <c r="M292" s="1350">
        <v>1.0</v>
      </c>
    </row>
    <row r="293">
      <c r="A293" s="1348"/>
      <c r="B293" s="1348"/>
      <c r="C293" s="1348"/>
      <c r="D293" s="1348"/>
      <c r="E293" s="1348"/>
      <c r="F293" s="1348"/>
      <c r="G293" s="1348">
        <v>2023.0</v>
      </c>
      <c r="H293" s="1348" t="s">
        <v>1708</v>
      </c>
      <c r="I293" s="1348" t="s">
        <v>4204</v>
      </c>
      <c r="J293" s="1348" t="s">
        <v>2246</v>
      </c>
      <c r="K293" s="1348" t="s">
        <v>4191</v>
      </c>
      <c r="L293" s="1349" t="s">
        <v>2321</v>
      </c>
      <c r="M293" s="1350">
        <v>3.0</v>
      </c>
    </row>
    <row r="294">
      <c r="A294" s="1348"/>
      <c r="B294" s="1348"/>
      <c r="C294" s="1348"/>
      <c r="D294" s="1348"/>
      <c r="E294" s="1348"/>
      <c r="F294" s="1348"/>
      <c r="G294" s="1348">
        <v>2023.0</v>
      </c>
      <c r="H294" s="1348" t="s">
        <v>1708</v>
      </c>
      <c r="I294" s="1348" t="s">
        <v>4204</v>
      </c>
      <c r="J294" s="1348" t="s">
        <v>4195</v>
      </c>
      <c r="K294" s="1348" t="s">
        <v>2243</v>
      </c>
      <c r="L294" s="1349" t="s">
        <v>2321</v>
      </c>
      <c r="M294" s="1350">
        <v>3.0</v>
      </c>
    </row>
    <row r="295">
      <c r="A295" s="1348"/>
      <c r="B295" s="1348"/>
      <c r="C295" s="1348"/>
      <c r="D295" s="1348"/>
      <c r="E295" s="1348"/>
      <c r="F295" s="1348"/>
      <c r="G295" s="1348">
        <v>2023.0</v>
      </c>
      <c r="H295" s="1348" t="s">
        <v>1709</v>
      </c>
      <c r="I295" s="1348" t="s">
        <v>4209</v>
      </c>
      <c r="J295" s="1348" t="s">
        <v>2246</v>
      </c>
      <c r="K295" s="1348" t="s">
        <v>4190</v>
      </c>
      <c r="L295" s="1349" t="s">
        <v>2536</v>
      </c>
      <c r="M295" s="1350">
        <v>8.0</v>
      </c>
    </row>
    <row r="296">
      <c r="A296" s="1348"/>
      <c r="B296" s="1348"/>
      <c r="C296" s="1348"/>
      <c r="D296" s="1348"/>
      <c r="E296" s="1348"/>
      <c r="F296" s="1348"/>
      <c r="G296" s="1348">
        <v>2023.0</v>
      </c>
      <c r="H296" s="1348" t="s">
        <v>1709</v>
      </c>
      <c r="I296" s="1348" t="s">
        <v>4209</v>
      </c>
      <c r="J296" s="1348" t="s">
        <v>2246</v>
      </c>
      <c r="K296" s="1348" t="s">
        <v>4199</v>
      </c>
      <c r="L296" s="1349" t="s">
        <v>2536</v>
      </c>
      <c r="M296" s="1350">
        <v>4.0</v>
      </c>
    </row>
    <row r="297">
      <c r="A297" s="1348"/>
      <c r="B297" s="1348"/>
      <c r="C297" s="1348"/>
      <c r="D297" s="1348"/>
      <c r="E297" s="1348"/>
      <c r="F297" s="1348"/>
      <c r="G297" s="1348">
        <v>2023.0</v>
      </c>
      <c r="H297" s="1348" t="s">
        <v>1709</v>
      </c>
      <c r="I297" s="1348" t="s">
        <v>4209</v>
      </c>
      <c r="J297" s="1348" t="s">
        <v>4195</v>
      </c>
      <c r="K297" s="1348" t="s">
        <v>2243</v>
      </c>
      <c r="L297" s="1349" t="s">
        <v>2321</v>
      </c>
      <c r="M297" s="1350">
        <v>1.0</v>
      </c>
    </row>
    <row r="298">
      <c r="A298" s="1348"/>
      <c r="B298" s="1348"/>
      <c r="C298" s="1348"/>
      <c r="D298" s="1348"/>
      <c r="E298" s="1348"/>
      <c r="F298" s="1348"/>
      <c r="G298" s="1348">
        <v>2023.0</v>
      </c>
      <c r="H298" s="1348" t="s">
        <v>1710</v>
      </c>
      <c r="I298" s="1348" t="s">
        <v>4204</v>
      </c>
      <c r="J298" s="1348" t="s">
        <v>2246</v>
      </c>
      <c r="K298" s="1348" t="s">
        <v>4197</v>
      </c>
      <c r="L298" s="1349" t="s">
        <v>2536</v>
      </c>
      <c r="M298" s="1350">
        <v>7.0</v>
      </c>
    </row>
    <row r="299">
      <c r="A299" s="1348"/>
      <c r="B299" s="1348"/>
      <c r="C299" s="1348"/>
      <c r="D299" s="1348"/>
      <c r="E299" s="1348"/>
      <c r="F299" s="1348"/>
      <c r="G299" s="1348">
        <v>2023.0</v>
      </c>
      <c r="H299" s="1348" t="s">
        <v>1710</v>
      </c>
      <c r="I299" s="1348" t="s">
        <v>4204</v>
      </c>
      <c r="J299" s="1348" t="s">
        <v>2246</v>
      </c>
      <c r="K299" s="1348" t="s">
        <v>4190</v>
      </c>
      <c r="L299" s="1349" t="s">
        <v>2536</v>
      </c>
      <c r="M299" s="1350">
        <v>14.0</v>
      </c>
    </row>
    <row r="300">
      <c r="A300" s="1348"/>
      <c r="B300" s="1348"/>
      <c r="C300" s="1348"/>
      <c r="D300" s="1348"/>
      <c r="E300" s="1348"/>
      <c r="F300" s="1348"/>
      <c r="G300" s="1348">
        <v>2023.0</v>
      </c>
      <c r="H300" s="1348" t="s">
        <v>1710</v>
      </c>
      <c r="I300" s="1348" t="s">
        <v>4204</v>
      </c>
      <c r="J300" s="1348" t="s">
        <v>2246</v>
      </c>
      <c r="K300" s="1348" t="s">
        <v>4193</v>
      </c>
      <c r="L300" s="1349" t="s">
        <v>2321</v>
      </c>
      <c r="M300" s="1350">
        <v>3.0</v>
      </c>
    </row>
    <row r="301">
      <c r="A301" s="1348"/>
      <c r="B301" s="1348"/>
      <c r="C301" s="1348"/>
      <c r="D301" s="1348"/>
      <c r="E301" s="1348"/>
      <c r="F301" s="1348"/>
      <c r="G301" s="1348">
        <v>2023.0</v>
      </c>
      <c r="H301" s="1348" t="s">
        <v>1710</v>
      </c>
      <c r="I301" s="1348" t="s">
        <v>4204</v>
      </c>
      <c r="J301" s="1348" t="s">
        <v>4195</v>
      </c>
      <c r="K301" s="1348" t="s">
        <v>2243</v>
      </c>
      <c r="L301" s="1349" t="s">
        <v>2321</v>
      </c>
      <c r="M301" s="1350">
        <v>3.0</v>
      </c>
    </row>
    <row r="302">
      <c r="A302" s="1348"/>
      <c r="B302" s="1348"/>
      <c r="C302" s="1348"/>
      <c r="D302" s="1348"/>
      <c r="E302" s="1348"/>
      <c r="F302" s="1348"/>
      <c r="G302" s="1348">
        <v>2023.0</v>
      </c>
      <c r="H302" s="1348" t="s">
        <v>53</v>
      </c>
      <c r="I302" s="1348" t="s">
        <v>4210</v>
      </c>
      <c r="J302" s="1348" t="s">
        <v>2246</v>
      </c>
      <c r="K302" s="1348" t="s">
        <v>4197</v>
      </c>
      <c r="L302" s="1349" t="s">
        <v>2536</v>
      </c>
      <c r="M302" s="1350">
        <v>15.0</v>
      </c>
    </row>
    <row r="303">
      <c r="A303" s="1348"/>
      <c r="B303" s="1348"/>
      <c r="C303" s="1348"/>
      <c r="D303" s="1348"/>
      <c r="E303" s="1348"/>
      <c r="F303" s="1348"/>
      <c r="G303" s="1348">
        <v>2023.0</v>
      </c>
      <c r="H303" s="1348" t="s">
        <v>53</v>
      </c>
      <c r="I303" s="1348" t="s">
        <v>4210</v>
      </c>
      <c r="J303" s="1348" t="s">
        <v>2246</v>
      </c>
      <c r="K303" s="1348" t="s">
        <v>4190</v>
      </c>
      <c r="L303" s="1349" t="s">
        <v>2536</v>
      </c>
      <c r="M303" s="1350">
        <v>512.0</v>
      </c>
    </row>
    <row r="304">
      <c r="A304" s="1348"/>
      <c r="B304" s="1348"/>
      <c r="C304" s="1348"/>
      <c r="D304" s="1348"/>
      <c r="E304" s="1348"/>
      <c r="F304" s="1348"/>
      <c r="G304" s="1348">
        <v>2023.0</v>
      </c>
      <c r="H304" s="1348" t="s">
        <v>53</v>
      </c>
      <c r="I304" s="1348" t="s">
        <v>4210</v>
      </c>
      <c r="J304" s="1348" t="s">
        <v>2246</v>
      </c>
      <c r="K304" s="1348" t="s">
        <v>4191</v>
      </c>
      <c r="L304" s="1349" t="s">
        <v>2321</v>
      </c>
      <c r="M304" s="1350">
        <v>53.0</v>
      </c>
    </row>
    <row r="305">
      <c r="A305" s="1348"/>
      <c r="B305" s="1348"/>
      <c r="C305" s="1348"/>
      <c r="D305" s="1348"/>
      <c r="E305" s="1348"/>
      <c r="F305" s="1348"/>
      <c r="G305" s="1348">
        <v>2023.0</v>
      </c>
      <c r="H305" s="1348" t="s">
        <v>53</v>
      </c>
      <c r="I305" s="1348" t="s">
        <v>4210</v>
      </c>
      <c r="J305" s="1348" t="s">
        <v>2246</v>
      </c>
      <c r="K305" s="1348" t="s">
        <v>4192</v>
      </c>
      <c r="L305" s="1349" t="s">
        <v>2536</v>
      </c>
      <c r="M305" s="1350">
        <v>23.0</v>
      </c>
    </row>
    <row r="306">
      <c r="A306" s="1348"/>
      <c r="B306" s="1348"/>
      <c r="C306" s="1348"/>
      <c r="D306" s="1348"/>
      <c r="E306" s="1348"/>
      <c r="F306" s="1348"/>
      <c r="G306" s="1348">
        <v>2023.0</v>
      </c>
      <c r="H306" s="1348" t="s">
        <v>53</v>
      </c>
      <c r="I306" s="1348" t="s">
        <v>4210</v>
      </c>
      <c r="J306" s="1348" t="s">
        <v>2246</v>
      </c>
      <c r="K306" s="1348" t="s">
        <v>4193</v>
      </c>
      <c r="L306" s="1349" t="s">
        <v>2321</v>
      </c>
      <c r="M306" s="1350">
        <v>25.0</v>
      </c>
    </row>
    <row r="307">
      <c r="A307" s="1348"/>
      <c r="B307" s="1348"/>
      <c r="C307" s="1348"/>
      <c r="D307" s="1348"/>
      <c r="E307" s="1348"/>
      <c r="F307" s="1348"/>
      <c r="G307" s="1348">
        <v>2023.0</v>
      </c>
      <c r="H307" s="1348" t="s">
        <v>53</v>
      </c>
      <c r="I307" s="1348" t="s">
        <v>4210</v>
      </c>
      <c r="J307" s="1348" t="s">
        <v>2246</v>
      </c>
      <c r="K307" s="1348" t="s">
        <v>4199</v>
      </c>
      <c r="L307" s="1349" t="s">
        <v>2536</v>
      </c>
      <c r="M307" s="1350">
        <v>16.0</v>
      </c>
    </row>
    <row r="308">
      <c r="A308" s="1348"/>
      <c r="B308" s="1348"/>
      <c r="C308" s="1348"/>
      <c r="D308" s="1348"/>
      <c r="E308" s="1348"/>
      <c r="F308" s="1348"/>
      <c r="G308" s="1348">
        <v>2023.0</v>
      </c>
      <c r="H308" s="1348" t="s">
        <v>53</v>
      </c>
      <c r="I308" s="1348" t="s">
        <v>4210</v>
      </c>
      <c r="J308" s="1348" t="s">
        <v>2246</v>
      </c>
      <c r="K308" s="1348" t="s">
        <v>4200</v>
      </c>
      <c r="L308" s="1349" t="s">
        <v>2536</v>
      </c>
      <c r="M308" s="1350">
        <v>59.0</v>
      </c>
    </row>
    <row r="309">
      <c r="A309" s="1348"/>
      <c r="B309" s="1348"/>
      <c r="C309" s="1348"/>
      <c r="D309" s="1348"/>
      <c r="E309" s="1348"/>
      <c r="F309" s="1348"/>
      <c r="G309" s="1348">
        <v>2023.0</v>
      </c>
      <c r="H309" s="1348" t="s">
        <v>53</v>
      </c>
      <c r="I309" s="1348" t="s">
        <v>4210</v>
      </c>
      <c r="J309" s="1348" t="s">
        <v>2246</v>
      </c>
      <c r="K309" s="1348" t="s">
        <v>4195</v>
      </c>
      <c r="L309" s="1349" t="s">
        <v>2536</v>
      </c>
      <c r="M309" s="1350">
        <v>10.0</v>
      </c>
    </row>
    <row r="310">
      <c r="A310" s="1348"/>
      <c r="B310" s="1348"/>
      <c r="C310" s="1348"/>
      <c r="D310" s="1348"/>
      <c r="E310" s="1348"/>
      <c r="F310" s="1348"/>
      <c r="G310" s="1348">
        <v>2023.0</v>
      </c>
      <c r="H310" s="1348" t="s">
        <v>53</v>
      </c>
      <c r="I310" s="1348" t="s">
        <v>4210</v>
      </c>
      <c r="J310" s="1348" t="s">
        <v>2246</v>
      </c>
      <c r="K310" s="1348" t="s">
        <v>4194</v>
      </c>
      <c r="L310" s="1349" t="s">
        <v>2536</v>
      </c>
      <c r="M310" s="1350">
        <v>57.0</v>
      </c>
    </row>
    <row r="311">
      <c r="A311" s="1348"/>
      <c r="B311" s="1348"/>
      <c r="C311" s="1348"/>
      <c r="D311" s="1348"/>
      <c r="E311" s="1348"/>
      <c r="F311" s="1348"/>
      <c r="G311" s="1348">
        <v>2023.0</v>
      </c>
      <c r="H311" s="1348" t="s">
        <v>53</v>
      </c>
      <c r="I311" s="1348" t="s">
        <v>4210</v>
      </c>
      <c r="J311" s="1348" t="s">
        <v>4195</v>
      </c>
      <c r="K311" s="1348" t="s">
        <v>4201</v>
      </c>
      <c r="L311" s="1349" t="s">
        <v>2536</v>
      </c>
      <c r="M311" s="1350">
        <v>5.0</v>
      </c>
    </row>
    <row r="312">
      <c r="A312" s="1348"/>
      <c r="B312" s="1348"/>
      <c r="C312" s="1348"/>
      <c r="D312" s="1348"/>
      <c r="E312" s="1348"/>
      <c r="F312" s="1348"/>
      <c r="G312" s="1348">
        <v>2023.0</v>
      </c>
      <c r="H312" s="1348" t="s">
        <v>53</v>
      </c>
      <c r="I312" s="1348" t="s">
        <v>4210</v>
      </c>
      <c r="J312" s="1348" t="s">
        <v>4195</v>
      </c>
      <c r="K312" s="1348" t="s">
        <v>4208</v>
      </c>
      <c r="L312" s="1349" t="s">
        <v>2536</v>
      </c>
      <c r="M312" s="1350">
        <v>1.0</v>
      </c>
    </row>
    <row r="313">
      <c r="A313" s="1348"/>
      <c r="B313" s="1348"/>
      <c r="C313" s="1348"/>
      <c r="D313" s="1348"/>
      <c r="E313" s="1348"/>
      <c r="F313" s="1348"/>
      <c r="G313" s="1348">
        <v>2023.0</v>
      </c>
      <c r="H313" s="1348" t="s">
        <v>53</v>
      </c>
      <c r="I313" s="1348" t="s">
        <v>4210</v>
      </c>
      <c r="J313" s="1348" t="s">
        <v>4195</v>
      </c>
      <c r="K313" s="1348" t="s">
        <v>2243</v>
      </c>
      <c r="L313" s="1349" t="s">
        <v>2321</v>
      </c>
      <c r="M313" s="1350">
        <v>407.0</v>
      </c>
    </row>
    <row r="314">
      <c r="A314" s="1348"/>
      <c r="B314" s="1348"/>
      <c r="C314" s="1348"/>
      <c r="D314" s="1348"/>
      <c r="E314" s="1348"/>
      <c r="F314" s="1348"/>
      <c r="G314" s="1348">
        <v>2023.0</v>
      </c>
      <c r="H314" s="1348" t="s">
        <v>53</v>
      </c>
      <c r="I314" s="1348" t="s">
        <v>4210</v>
      </c>
      <c r="J314" s="1348" t="s">
        <v>4195</v>
      </c>
      <c r="K314" s="1348" t="s">
        <v>4195</v>
      </c>
      <c r="L314" s="1349" t="s">
        <v>2536</v>
      </c>
      <c r="M314" s="1350">
        <v>29.0</v>
      </c>
    </row>
    <row r="315">
      <c r="A315" s="1348"/>
      <c r="B315" s="1348"/>
      <c r="C315" s="1348"/>
      <c r="D315" s="1348"/>
      <c r="E315" s="1348"/>
      <c r="F315" s="1348"/>
      <c r="G315" s="1348">
        <v>2023.0</v>
      </c>
      <c r="H315" s="1348" t="s">
        <v>423</v>
      </c>
      <c r="I315" s="1348" t="s">
        <v>4196</v>
      </c>
      <c r="J315" s="1348" t="s">
        <v>2246</v>
      </c>
      <c r="K315" s="1348" t="s">
        <v>4190</v>
      </c>
      <c r="L315" s="1349" t="s">
        <v>2536</v>
      </c>
      <c r="M315" s="1350">
        <v>3.0</v>
      </c>
    </row>
    <row r="316">
      <c r="A316" s="1348"/>
      <c r="B316" s="1348"/>
      <c r="C316" s="1348"/>
      <c r="D316" s="1348"/>
      <c r="E316" s="1348"/>
      <c r="F316" s="1348"/>
      <c r="G316" s="1348">
        <v>2023.0</v>
      </c>
      <c r="H316" s="1348" t="s">
        <v>423</v>
      </c>
      <c r="I316" s="1348" t="s">
        <v>4196</v>
      </c>
      <c r="J316" s="1348" t="s">
        <v>2246</v>
      </c>
      <c r="K316" s="1348" t="s">
        <v>4192</v>
      </c>
      <c r="L316" s="1349" t="s">
        <v>2536</v>
      </c>
      <c r="M316" s="1350">
        <v>1.0</v>
      </c>
    </row>
    <row r="317">
      <c r="A317" s="1348"/>
      <c r="B317" s="1348"/>
      <c r="C317" s="1348"/>
      <c r="D317" s="1348"/>
      <c r="E317" s="1348"/>
      <c r="F317" s="1348"/>
      <c r="G317" s="1348">
        <v>2023.0</v>
      </c>
      <c r="H317" s="1348" t="s">
        <v>423</v>
      </c>
      <c r="I317" s="1348" t="s">
        <v>4196</v>
      </c>
      <c r="J317" s="1348" t="s">
        <v>4195</v>
      </c>
      <c r="K317" s="1348" t="s">
        <v>2243</v>
      </c>
      <c r="L317" s="1349" t="s">
        <v>2321</v>
      </c>
      <c r="M317" s="1350">
        <v>4.0</v>
      </c>
    </row>
    <row r="318">
      <c r="A318" s="1348"/>
      <c r="B318" s="1348"/>
      <c r="C318" s="1348"/>
      <c r="D318" s="1348"/>
      <c r="E318" s="1348"/>
      <c r="F318" s="1348"/>
      <c r="G318" s="1348">
        <v>2023.0</v>
      </c>
      <c r="H318" s="1348" t="s">
        <v>2560</v>
      </c>
      <c r="I318" s="1348" t="s">
        <v>4205</v>
      </c>
      <c r="J318" s="1348" t="s">
        <v>2246</v>
      </c>
      <c r="K318" s="1348" t="s">
        <v>4197</v>
      </c>
      <c r="L318" s="1349" t="s">
        <v>2536</v>
      </c>
      <c r="M318" s="1350">
        <v>1.0</v>
      </c>
    </row>
    <row r="319">
      <c r="A319" s="1348"/>
      <c r="B319" s="1348"/>
      <c r="C319" s="1348"/>
      <c r="D319" s="1348"/>
      <c r="E319" s="1348"/>
      <c r="F319" s="1348"/>
      <c r="G319" s="1348">
        <v>2023.0</v>
      </c>
      <c r="H319" s="1348" t="s">
        <v>2560</v>
      </c>
      <c r="I319" s="1348" t="s">
        <v>4205</v>
      </c>
      <c r="J319" s="1348" t="s">
        <v>2246</v>
      </c>
      <c r="K319" s="1348" t="s">
        <v>4190</v>
      </c>
      <c r="L319" s="1349" t="s">
        <v>2536</v>
      </c>
      <c r="M319" s="1350">
        <v>5.0</v>
      </c>
    </row>
    <row r="320">
      <c r="A320" s="1348"/>
      <c r="B320" s="1348"/>
      <c r="C320" s="1348"/>
      <c r="D320" s="1348"/>
      <c r="E320" s="1348"/>
      <c r="F320" s="1348"/>
      <c r="G320" s="1348">
        <v>2023.0</v>
      </c>
      <c r="H320" s="1348" t="s">
        <v>2560</v>
      </c>
      <c r="I320" s="1348" t="s">
        <v>4205</v>
      </c>
      <c r="J320" s="1348" t="s">
        <v>2246</v>
      </c>
      <c r="K320" s="1348" t="s">
        <v>4199</v>
      </c>
      <c r="L320" s="1349" t="s">
        <v>2536</v>
      </c>
      <c r="M320" s="1350">
        <v>5.0</v>
      </c>
    </row>
    <row r="321">
      <c r="A321" s="1348"/>
      <c r="B321" s="1348"/>
      <c r="C321" s="1348"/>
      <c r="D321" s="1348"/>
      <c r="E321" s="1348"/>
      <c r="F321" s="1348"/>
      <c r="G321" s="1348">
        <v>2023.0</v>
      </c>
      <c r="H321" s="1348" t="s">
        <v>2560</v>
      </c>
      <c r="I321" s="1348" t="s">
        <v>4205</v>
      </c>
      <c r="J321" s="1348" t="s">
        <v>2246</v>
      </c>
      <c r="K321" s="1348" t="s">
        <v>4200</v>
      </c>
      <c r="L321" s="1349" t="s">
        <v>2536</v>
      </c>
      <c r="M321" s="1350">
        <v>2.0</v>
      </c>
    </row>
    <row r="322">
      <c r="A322" s="1348"/>
      <c r="B322" s="1348"/>
      <c r="C322" s="1348"/>
      <c r="D322" s="1348"/>
      <c r="E322" s="1348"/>
      <c r="F322" s="1348"/>
      <c r="G322" s="1348">
        <v>2023.0</v>
      </c>
      <c r="H322" s="1348" t="s">
        <v>2560</v>
      </c>
      <c r="I322" s="1348" t="s">
        <v>4205</v>
      </c>
      <c r="J322" s="1348" t="s">
        <v>2246</v>
      </c>
      <c r="K322" s="1348" t="s">
        <v>4194</v>
      </c>
      <c r="L322" s="1349" t="s">
        <v>2536</v>
      </c>
      <c r="M322" s="1350">
        <v>2.0</v>
      </c>
    </row>
    <row r="323">
      <c r="A323" s="1348"/>
      <c r="B323" s="1348"/>
      <c r="C323" s="1348"/>
      <c r="D323" s="1348"/>
      <c r="E323" s="1348"/>
      <c r="F323" s="1348"/>
      <c r="G323" s="1348">
        <v>2023.0</v>
      </c>
      <c r="H323" s="1348" t="s">
        <v>2560</v>
      </c>
      <c r="I323" s="1348" t="s">
        <v>4205</v>
      </c>
      <c r="J323" s="1348" t="s">
        <v>4195</v>
      </c>
      <c r="K323" s="1348" t="s">
        <v>2243</v>
      </c>
      <c r="L323" s="1349" t="s">
        <v>2321</v>
      </c>
      <c r="M323" s="1350">
        <v>8.0</v>
      </c>
    </row>
    <row r="324">
      <c r="A324" s="1348"/>
      <c r="B324" s="1348"/>
      <c r="C324" s="1348"/>
      <c r="D324" s="1348"/>
      <c r="E324" s="1348"/>
      <c r="F324" s="1348"/>
      <c r="G324" s="1348">
        <v>2023.0</v>
      </c>
      <c r="H324" s="1348" t="s">
        <v>1711</v>
      </c>
      <c r="I324" s="1348" t="s">
        <v>4204</v>
      </c>
      <c r="J324" s="1348" t="s">
        <v>2246</v>
      </c>
      <c r="K324" s="1348" t="s">
        <v>4197</v>
      </c>
      <c r="L324" s="1349" t="s">
        <v>2536</v>
      </c>
      <c r="M324" s="1350">
        <v>1.0</v>
      </c>
    </row>
    <row r="325">
      <c r="A325" s="1348"/>
      <c r="B325" s="1348"/>
      <c r="C325" s="1348"/>
      <c r="D325" s="1348"/>
      <c r="E325" s="1348"/>
      <c r="F325" s="1348"/>
      <c r="G325" s="1348">
        <v>2023.0</v>
      </c>
      <c r="H325" s="1348" t="s">
        <v>1711</v>
      </c>
      <c r="I325" s="1348" t="s">
        <v>4204</v>
      </c>
      <c r="J325" s="1348" t="s">
        <v>2246</v>
      </c>
      <c r="K325" s="1348" t="s">
        <v>4190</v>
      </c>
      <c r="L325" s="1349" t="s">
        <v>2536</v>
      </c>
      <c r="M325" s="1350">
        <v>2.0</v>
      </c>
    </row>
    <row r="326">
      <c r="A326" s="1348"/>
      <c r="B326" s="1348"/>
      <c r="C326" s="1348"/>
      <c r="D326" s="1348"/>
      <c r="E326" s="1348"/>
      <c r="F326" s="1348"/>
      <c r="G326" s="1348">
        <v>2023.0</v>
      </c>
      <c r="H326" s="1348" t="s">
        <v>1711</v>
      </c>
      <c r="I326" s="1348" t="s">
        <v>4204</v>
      </c>
      <c r="J326" s="1348" t="s">
        <v>4195</v>
      </c>
      <c r="K326" s="1348" t="s">
        <v>2243</v>
      </c>
      <c r="L326" s="1349" t="s">
        <v>2321</v>
      </c>
      <c r="M326" s="1350">
        <v>4.0</v>
      </c>
    </row>
    <row r="327">
      <c r="A327" s="1348"/>
      <c r="B327" s="1348"/>
      <c r="C327" s="1348"/>
      <c r="D327" s="1348"/>
      <c r="E327" s="1348"/>
      <c r="F327" s="1348"/>
      <c r="G327" s="1348">
        <v>2023.0</v>
      </c>
      <c r="H327" s="1348" t="s">
        <v>1711</v>
      </c>
      <c r="I327" s="1348" t="s">
        <v>4204</v>
      </c>
      <c r="J327" s="1348" t="s">
        <v>4195</v>
      </c>
      <c r="K327" s="1348" t="s">
        <v>4195</v>
      </c>
      <c r="L327" s="1349" t="s">
        <v>2536</v>
      </c>
      <c r="M327" s="1350">
        <v>1.0</v>
      </c>
    </row>
    <row r="328">
      <c r="A328" s="1348"/>
      <c r="B328" s="1348"/>
      <c r="C328" s="1348"/>
      <c r="D328" s="1348"/>
      <c r="E328" s="1348"/>
      <c r="F328" s="1348"/>
      <c r="G328" s="1348">
        <v>2023.0</v>
      </c>
      <c r="H328" s="1348" t="s">
        <v>283</v>
      </c>
      <c r="I328" s="1348" t="s">
        <v>4189</v>
      </c>
      <c r="J328" s="1348" t="s">
        <v>2246</v>
      </c>
      <c r="K328" s="1348" t="s">
        <v>4190</v>
      </c>
      <c r="L328" s="1349" t="s">
        <v>2536</v>
      </c>
      <c r="M328" s="1350">
        <v>1.0</v>
      </c>
    </row>
    <row r="329">
      <c r="A329" s="1348"/>
      <c r="B329" s="1348"/>
      <c r="C329" s="1348"/>
      <c r="D329" s="1348"/>
      <c r="E329" s="1348"/>
      <c r="F329" s="1348"/>
      <c r="G329" s="1348">
        <v>2023.0</v>
      </c>
      <c r="H329" s="1348" t="s">
        <v>283</v>
      </c>
      <c r="I329" s="1348" t="s">
        <v>4189</v>
      </c>
      <c r="J329" s="1348" t="s">
        <v>2246</v>
      </c>
      <c r="K329" s="1348" t="s">
        <v>4194</v>
      </c>
      <c r="L329" s="1349" t="s">
        <v>2536</v>
      </c>
      <c r="M329" s="1350">
        <v>1.0</v>
      </c>
    </row>
    <row r="330">
      <c r="A330" s="1348"/>
      <c r="B330" s="1348"/>
      <c r="C330" s="1348"/>
      <c r="D330" s="1348"/>
      <c r="E330" s="1348"/>
      <c r="F330" s="1348"/>
      <c r="G330" s="1348">
        <v>2023.0</v>
      </c>
      <c r="H330" s="1348" t="s">
        <v>1712</v>
      </c>
      <c r="I330" s="1348" t="s">
        <v>4210</v>
      </c>
      <c r="J330" s="1348" t="s">
        <v>2246</v>
      </c>
      <c r="K330" s="1348" t="s">
        <v>4197</v>
      </c>
      <c r="L330" s="1349" t="s">
        <v>2536</v>
      </c>
      <c r="M330" s="1350">
        <v>5.0</v>
      </c>
    </row>
    <row r="331">
      <c r="A331" s="1348"/>
      <c r="B331" s="1348"/>
      <c r="C331" s="1348"/>
      <c r="D331" s="1348"/>
      <c r="E331" s="1348"/>
      <c r="F331" s="1348"/>
      <c r="G331" s="1348">
        <v>2023.0</v>
      </c>
      <c r="H331" s="1348" t="s">
        <v>1712</v>
      </c>
      <c r="I331" s="1348" t="s">
        <v>4210</v>
      </c>
      <c r="J331" s="1348" t="s">
        <v>2246</v>
      </c>
      <c r="K331" s="1348" t="s">
        <v>4190</v>
      </c>
      <c r="L331" s="1349" t="s">
        <v>2536</v>
      </c>
      <c r="M331" s="1350">
        <v>125.0</v>
      </c>
    </row>
    <row r="332">
      <c r="A332" s="1348"/>
      <c r="B332" s="1348"/>
      <c r="C332" s="1348"/>
      <c r="D332" s="1348"/>
      <c r="E332" s="1348"/>
      <c r="F332" s="1348"/>
      <c r="G332" s="1348">
        <v>2023.0</v>
      </c>
      <c r="H332" s="1348" t="s">
        <v>1712</v>
      </c>
      <c r="I332" s="1348" t="s">
        <v>4210</v>
      </c>
      <c r="J332" s="1348" t="s">
        <v>2246</v>
      </c>
      <c r="K332" s="1348" t="s">
        <v>4191</v>
      </c>
      <c r="L332" s="1349" t="s">
        <v>2321</v>
      </c>
      <c r="M332" s="1350">
        <v>8.0</v>
      </c>
    </row>
    <row r="333">
      <c r="A333" s="1348"/>
      <c r="B333" s="1348"/>
      <c r="C333" s="1348"/>
      <c r="D333" s="1348"/>
      <c r="E333" s="1348"/>
      <c r="F333" s="1348"/>
      <c r="G333" s="1348">
        <v>2023.0</v>
      </c>
      <c r="H333" s="1348" t="s">
        <v>1712</v>
      </c>
      <c r="I333" s="1348" t="s">
        <v>4210</v>
      </c>
      <c r="J333" s="1348" t="s">
        <v>2246</v>
      </c>
      <c r="K333" s="1348" t="s">
        <v>4192</v>
      </c>
      <c r="L333" s="1349" t="s">
        <v>2536</v>
      </c>
      <c r="M333" s="1350">
        <v>9.0</v>
      </c>
    </row>
    <row r="334">
      <c r="A334" s="1348"/>
      <c r="B334" s="1348"/>
      <c r="C334" s="1348"/>
      <c r="D334" s="1348"/>
      <c r="E334" s="1348"/>
      <c r="F334" s="1348"/>
      <c r="G334" s="1348">
        <v>2023.0</v>
      </c>
      <c r="H334" s="1348" t="s">
        <v>1712</v>
      </c>
      <c r="I334" s="1348" t="s">
        <v>4210</v>
      </c>
      <c r="J334" s="1348" t="s">
        <v>2246</v>
      </c>
      <c r="K334" s="1348" t="s">
        <v>4193</v>
      </c>
      <c r="L334" s="1349" t="s">
        <v>2321</v>
      </c>
      <c r="M334" s="1350">
        <v>1.0</v>
      </c>
    </row>
    <row r="335">
      <c r="A335" s="1348"/>
      <c r="B335" s="1348"/>
      <c r="C335" s="1348"/>
      <c r="D335" s="1348"/>
      <c r="E335" s="1348"/>
      <c r="F335" s="1348"/>
      <c r="G335" s="1348">
        <v>2023.0</v>
      </c>
      <c r="H335" s="1348" t="s">
        <v>1712</v>
      </c>
      <c r="I335" s="1348" t="s">
        <v>4210</v>
      </c>
      <c r="J335" s="1348" t="s">
        <v>2246</v>
      </c>
      <c r="K335" s="1348" t="s">
        <v>4199</v>
      </c>
      <c r="L335" s="1349" t="s">
        <v>2536</v>
      </c>
      <c r="M335" s="1350">
        <v>3.0</v>
      </c>
    </row>
    <row r="336">
      <c r="A336" s="1348"/>
      <c r="B336" s="1348"/>
      <c r="C336" s="1348"/>
      <c r="D336" s="1348"/>
      <c r="E336" s="1348"/>
      <c r="F336" s="1348"/>
      <c r="G336" s="1348">
        <v>2023.0</v>
      </c>
      <c r="H336" s="1348" t="s">
        <v>1712</v>
      </c>
      <c r="I336" s="1348" t="s">
        <v>4210</v>
      </c>
      <c r="J336" s="1348" t="s">
        <v>2246</v>
      </c>
      <c r="K336" s="1348" t="s">
        <v>4200</v>
      </c>
      <c r="L336" s="1349" t="s">
        <v>2536</v>
      </c>
      <c r="M336" s="1350">
        <v>10.0</v>
      </c>
    </row>
    <row r="337">
      <c r="A337" s="1348"/>
      <c r="B337" s="1348"/>
      <c r="C337" s="1348"/>
      <c r="D337" s="1348"/>
      <c r="E337" s="1348"/>
      <c r="F337" s="1348"/>
      <c r="G337" s="1348">
        <v>2023.0</v>
      </c>
      <c r="H337" s="1348" t="s">
        <v>1712</v>
      </c>
      <c r="I337" s="1348" t="s">
        <v>4210</v>
      </c>
      <c r="J337" s="1348" t="s">
        <v>2246</v>
      </c>
      <c r="K337" s="1348" t="s">
        <v>4195</v>
      </c>
      <c r="L337" s="1349" t="s">
        <v>2536</v>
      </c>
      <c r="M337" s="1350">
        <v>7.0</v>
      </c>
    </row>
    <row r="338">
      <c r="A338" s="1348"/>
      <c r="B338" s="1348"/>
      <c r="C338" s="1348"/>
      <c r="D338" s="1348"/>
      <c r="E338" s="1348"/>
      <c r="F338" s="1348"/>
      <c r="G338" s="1348">
        <v>2023.0</v>
      </c>
      <c r="H338" s="1348" t="s">
        <v>1712</v>
      </c>
      <c r="I338" s="1348" t="s">
        <v>4210</v>
      </c>
      <c r="J338" s="1348" t="s">
        <v>2246</v>
      </c>
      <c r="K338" s="1348" t="s">
        <v>4194</v>
      </c>
      <c r="L338" s="1349" t="s">
        <v>2536</v>
      </c>
      <c r="M338" s="1350">
        <v>13.0</v>
      </c>
    </row>
    <row r="339">
      <c r="A339" s="1348"/>
      <c r="B339" s="1348"/>
      <c r="C339" s="1348"/>
      <c r="D339" s="1348"/>
      <c r="E339" s="1348"/>
      <c r="F339" s="1348"/>
      <c r="G339" s="1348">
        <v>2023.0</v>
      </c>
      <c r="H339" s="1348" t="s">
        <v>1712</v>
      </c>
      <c r="I339" s="1348" t="s">
        <v>4210</v>
      </c>
      <c r="J339" s="1348" t="s">
        <v>4195</v>
      </c>
      <c r="K339" s="1348" t="s">
        <v>4201</v>
      </c>
      <c r="L339" s="1349" t="s">
        <v>2536</v>
      </c>
      <c r="M339" s="1350">
        <v>6.0</v>
      </c>
    </row>
    <row r="340">
      <c r="A340" s="1348"/>
      <c r="B340" s="1348"/>
      <c r="C340" s="1348"/>
      <c r="D340" s="1348"/>
      <c r="E340" s="1348"/>
      <c r="F340" s="1348"/>
      <c r="G340" s="1348">
        <v>2023.0</v>
      </c>
      <c r="H340" s="1348" t="s">
        <v>1712</v>
      </c>
      <c r="I340" s="1348" t="s">
        <v>4210</v>
      </c>
      <c r="J340" s="1348" t="s">
        <v>4195</v>
      </c>
      <c r="K340" s="1348" t="s">
        <v>4208</v>
      </c>
      <c r="L340" s="1349" t="s">
        <v>2536</v>
      </c>
      <c r="M340" s="1350">
        <v>4.0</v>
      </c>
    </row>
    <row r="341">
      <c r="A341" s="1348"/>
      <c r="B341" s="1348"/>
      <c r="C341" s="1348"/>
      <c r="D341" s="1348"/>
      <c r="E341" s="1348"/>
      <c r="F341" s="1348"/>
      <c r="G341" s="1348">
        <v>2023.0</v>
      </c>
      <c r="H341" s="1348" t="s">
        <v>1712</v>
      </c>
      <c r="I341" s="1348" t="s">
        <v>4210</v>
      </c>
      <c r="J341" s="1348" t="s">
        <v>4195</v>
      </c>
      <c r="K341" s="1348" t="s">
        <v>2243</v>
      </c>
      <c r="L341" s="1349" t="s">
        <v>2321</v>
      </c>
      <c r="M341" s="1350">
        <v>97.0</v>
      </c>
    </row>
    <row r="342">
      <c r="A342" s="1348"/>
      <c r="B342" s="1348"/>
      <c r="C342" s="1348"/>
      <c r="D342" s="1348"/>
      <c r="E342" s="1348"/>
      <c r="F342" s="1348"/>
      <c r="G342" s="1348">
        <v>2023.0</v>
      </c>
      <c r="H342" s="1348" t="s">
        <v>1712</v>
      </c>
      <c r="I342" s="1348" t="s">
        <v>4210</v>
      </c>
      <c r="J342" s="1348" t="s">
        <v>4195</v>
      </c>
      <c r="K342" s="1348" t="s">
        <v>4195</v>
      </c>
      <c r="L342" s="1349" t="s">
        <v>2536</v>
      </c>
      <c r="M342" s="1350">
        <v>4.0</v>
      </c>
    </row>
    <row r="343">
      <c r="A343" s="1348"/>
      <c r="B343" s="1348"/>
      <c r="C343" s="1348"/>
      <c r="D343" s="1348"/>
      <c r="E343" s="1348"/>
      <c r="F343" s="1348"/>
      <c r="G343" s="1348">
        <v>2023.0</v>
      </c>
      <c r="H343" s="1348" t="s">
        <v>1715</v>
      </c>
      <c r="I343" s="1348" t="s">
        <v>4205</v>
      </c>
      <c r="J343" s="1348" t="s">
        <v>2246</v>
      </c>
      <c r="K343" s="1348" t="s">
        <v>4190</v>
      </c>
      <c r="L343" s="1349" t="s">
        <v>2536</v>
      </c>
      <c r="M343" s="1350">
        <v>1.0</v>
      </c>
    </row>
    <row r="344">
      <c r="A344" s="1348"/>
      <c r="B344" s="1348"/>
      <c r="C344" s="1348"/>
      <c r="D344" s="1348"/>
      <c r="E344" s="1348"/>
      <c r="F344" s="1348"/>
      <c r="G344" s="1348">
        <v>2023.0</v>
      </c>
      <c r="H344" s="1348" t="s">
        <v>1715</v>
      </c>
      <c r="I344" s="1348" t="s">
        <v>4205</v>
      </c>
      <c r="J344" s="1348" t="s">
        <v>2246</v>
      </c>
      <c r="K344" s="1348" t="s">
        <v>4195</v>
      </c>
      <c r="L344" s="1349" t="s">
        <v>2536</v>
      </c>
      <c r="M344" s="1350">
        <v>2.0</v>
      </c>
    </row>
    <row r="345">
      <c r="A345" s="1348"/>
      <c r="B345" s="1348"/>
      <c r="C345" s="1348"/>
      <c r="D345" s="1348"/>
      <c r="E345" s="1348"/>
      <c r="F345" s="1348"/>
      <c r="G345" s="1348">
        <v>2023.0</v>
      </c>
      <c r="H345" s="1348" t="s">
        <v>1715</v>
      </c>
      <c r="I345" s="1348" t="s">
        <v>4205</v>
      </c>
      <c r="J345" s="1348" t="s">
        <v>2246</v>
      </c>
      <c r="K345" s="1348" t="s">
        <v>4194</v>
      </c>
      <c r="L345" s="1349" t="s">
        <v>2536</v>
      </c>
      <c r="M345" s="1350">
        <v>1.0</v>
      </c>
    </row>
    <row r="346">
      <c r="A346" s="1348"/>
      <c r="B346" s="1348"/>
      <c r="C346" s="1348"/>
      <c r="D346" s="1348"/>
      <c r="E346" s="1348"/>
      <c r="F346" s="1348"/>
      <c r="G346" s="1348">
        <v>2023.0</v>
      </c>
      <c r="H346" s="1348" t="s">
        <v>1715</v>
      </c>
      <c r="I346" s="1348" t="s">
        <v>4205</v>
      </c>
      <c r="J346" s="1348" t="s">
        <v>4195</v>
      </c>
      <c r="K346" s="1348" t="s">
        <v>2243</v>
      </c>
      <c r="L346" s="1349" t="s">
        <v>2321</v>
      </c>
      <c r="M346" s="1350">
        <v>15.0</v>
      </c>
    </row>
    <row r="347">
      <c r="A347" s="1348"/>
      <c r="B347" s="1348"/>
      <c r="C347" s="1348"/>
      <c r="D347" s="1348"/>
      <c r="E347" s="1348"/>
      <c r="F347" s="1348"/>
      <c r="G347" s="1348">
        <v>2023.0</v>
      </c>
      <c r="H347" s="1348" t="s">
        <v>1715</v>
      </c>
      <c r="I347" s="1348" t="s">
        <v>4205</v>
      </c>
      <c r="J347" s="1348" t="s">
        <v>4195</v>
      </c>
      <c r="K347" s="1348" t="s">
        <v>4195</v>
      </c>
      <c r="L347" s="1349" t="s">
        <v>2536</v>
      </c>
      <c r="M347" s="1350">
        <v>1.0</v>
      </c>
    </row>
    <row r="348">
      <c r="A348" s="1348"/>
      <c r="B348" s="1348"/>
      <c r="C348" s="1348"/>
      <c r="D348" s="1348"/>
      <c r="E348" s="1348"/>
      <c r="F348" s="1348"/>
      <c r="G348" s="1348">
        <v>2023.0</v>
      </c>
      <c r="H348" s="1348" t="s">
        <v>353</v>
      </c>
      <c r="I348" s="1348" t="s">
        <v>4202</v>
      </c>
      <c r="J348" s="1348" t="s">
        <v>2246</v>
      </c>
      <c r="K348" s="1348" t="s">
        <v>4190</v>
      </c>
      <c r="L348" s="1349" t="s">
        <v>2536</v>
      </c>
      <c r="M348" s="1350">
        <v>17.0</v>
      </c>
    </row>
    <row r="349">
      <c r="A349" s="1348"/>
      <c r="B349" s="1348"/>
      <c r="C349" s="1348"/>
      <c r="D349" s="1348"/>
      <c r="E349" s="1348"/>
      <c r="F349" s="1348"/>
      <c r="G349" s="1348">
        <v>2023.0</v>
      </c>
      <c r="H349" s="1348" t="s">
        <v>353</v>
      </c>
      <c r="I349" s="1348" t="s">
        <v>4202</v>
      </c>
      <c r="J349" s="1348" t="s">
        <v>2246</v>
      </c>
      <c r="K349" s="1348" t="s">
        <v>4199</v>
      </c>
      <c r="L349" s="1349" t="s">
        <v>2536</v>
      </c>
      <c r="M349" s="1350">
        <v>1.0</v>
      </c>
    </row>
    <row r="350">
      <c r="A350" s="1348"/>
      <c r="B350" s="1348"/>
      <c r="C350" s="1348"/>
      <c r="D350" s="1348"/>
      <c r="E350" s="1348"/>
      <c r="F350" s="1348"/>
      <c r="G350" s="1348">
        <v>2023.0</v>
      </c>
      <c r="H350" s="1348" t="s">
        <v>353</v>
      </c>
      <c r="I350" s="1348" t="s">
        <v>4202</v>
      </c>
      <c r="J350" s="1348" t="s">
        <v>2246</v>
      </c>
      <c r="K350" s="1348" t="s">
        <v>4195</v>
      </c>
      <c r="L350" s="1349" t="s">
        <v>2536</v>
      </c>
      <c r="M350" s="1350">
        <v>1.0</v>
      </c>
    </row>
    <row r="351">
      <c r="A351" s="1348"/>
      <c r="B351" s="1348"/>
      <c r="C351" s="1348"/>
      <c r="D351" s="1348"/>
      <c r="E351" s="1348"/>
      <c r="F351" s="1348"/>
      <c r="G351" s="1348">
        <v>2023.0</v>
      </c>
      <c r="H351" s="1348" t="s">
        <v>353</v>
      </c>
      <c r="I351" s="1348" t="s">
        <v>4202</v>
      </c>
      <c r="J351" s="1348" t="s">
        <v>2246</v>
      </c>
      <c r="K351" s="1348" t="s">
        <v>4194</v>
      </c>
      <c r="L351" s="1349" t="s">
        <v>2536</v>
      </c>
      <c r="M351" s="1350">
        <v>4.0</v>
      </c>
    </row>
    <row r="352">
      <c r="A352" s="1348"/>
      <c r="B352" s="1348"/>
      <c r="C352" s="1348"/>
      <c r="D352" s="1348"/>
      <c r="E352" s="1348"/>
      <c r="F352" s="1348"/>
      <c r="G352" s="1348">
        <v>2023.0</v>
      </c>
      <c r="H352" s="1348" t="s">
        <v>353</v>
      </c>
      <c r="I352" s="1348" t="s">
        <v>4202</v>
      </c>
      <c r="J352" s="1348" t="s">
        <v>4195</v>
      </c>
      <c r="K352" s="1348" t="s">
        <v>2243</v>
      </c>
      <c r="L352" s="1349" t="s">
        <v>2321</v>
      </c>
      <c r="M352" s="1350">
        <v>16.0</v>
      </c>
    </row>
    <row r="353">
      <c r="A353" s="1348"/>
      <c r="B353" s="1348"/>
      <c r="C353" s="1348"/>
      <c r="D353" s="1348"/>
      <c r="E353" s="1348"/>
      <c r="F353" s="1348"/>
      <c r="G353" s="1348">
        <v>2023.0</v>
      </c>
      <c r="H353" s="1348" t="s">
        <v>1717</v>
      </c>
      <c r="I353" s="1348" t="s">
        <v>4203</v>
      </c>
      <c r="J353" s="1348" t="s">
        <v>2246</v>
      </c>
      <c r="K353" s="1348" t="s">
        <v>4190</v>
      </c>
      <c r="L353" s="1349" t="s">
        <v>2536</v>
      </c>
      <c r="M353" s="1350">
        <v>17.0</v>
      </c>
    </row>
    <row r="354">
      <c r="A354" s="1348"/>
      <c r="B354" s="1348"/>
      <c r="C354" s="1348"/>
      <c r="D354" s="1348"/>
      <c r="E354" s="1348"/>
      <c r="F354" s="1348"/>
      <c r="G354" s="1348">
        <v>2023.0</v>
      </c>
      <c r="H354" s="1348" t="s">
        <v>1717</v>
      </c>
      <c r="I354" s="1348" t="s">
        <v>4203</v>
      </c>
      <c r="J354" s="1348" t="s">
        <v>2246</v>
      </c>
      <c r="K354" s="1348" t="s">
        <v>4191</v>
      </c>
      <c r="L354" s="1349" t="s">
        <v>2321</v>
      </c>
      <c r="M354" s="1350">
        <v>2.0</v>
      </c>
    </row>
    <row r="355">
      <c r="A355" s="1348"/>
      <c r="B355" s="1348"/>
      <c r="C355" s="1348"/>
      <c r="D355" s="1348"/>
      <c r="E355" s="1348"/>
      <c r="F355" s="1348"/>
      <c r="G355" s="1348">
        <v>2023.0</v>
      </c>
      <c r="H355" s="1348" t="s">
        <v>1717</v>
      </c>
      <c r="I355" s="1348" t="s">
        <v>4203</v>
      </c>
      <c r="J355" s="1348" t="s">
        <v>2246</v>
      </c>
      <c r="K355" s="1348" t="s">
        <v>4192</v>
      </c>
      <c r="L355" s="1349" t="s">
        <v>2536</v>
      </c>
      <c r="M355" s="1350">
        <v>1.0</v>
      </c>
    </row>
    <row r="356">
      <c r="A356" s="1348"/>
      <c r="B356" s="1348"/>
      <c r="C356" s="1348"/>
      <c r="D356" s="1348"/>
      <c r="E356" s="1348"/>
      <c r="F356" s="1348"/>
      <c r="G356" s="1348">
        <v>2023.0</v>
      </c>
      <c r="H356" s="1348" t="s">
        <v>1717</v>
      </c>
      <c r="I356" s="1348" t="s">
        <v>4203</v>
      </c>
      <c r="J356" s="1348" t="s">
        <v>2246</v>
      </c>
      <c r="K356" s="1348" t="s">
        <v>4193</v>
      </c>
      <c r="L356" s="1349" t="s">
        <v>2321</v>
      </c>
      <c r="M356" s="1350">
        <v>1.0</v>
      </c>
    </row>
    <row r="357">
      <c r="A357" s="1348"/>
      <c r="B357" s="1348"/>
      <c r="C357" s="1348"/>
      <c r="D357" s="1348"/>
      <c r="E357" s="1348"/>
      <c r="F357" s="1348"/>
      <c r="G357" s="1348">
        <v>2023.0</v>
      </c>
      <c r="H357" s="1348" t="s">
        <v>1717</v>
      </c>
      <c r="I357" s="1348" t="s">
        <v>4203</v>
      </c>
      <c r="J357" s="1348" t="s">
        <v>2246</v>
      </c>
      <c r="K357" s="1348" t="s">
        <v>4200</v>
      </c>
      <c r="L357" s="1349" t="s">
        <v>2536</v>
      </c>
      <c r="M357" s="1350">
        <v>1.0</v>
      </c>
    </row>
    <row r="358">
      <c r="A358" s="1348"/>
      <c r="B358" s="1348"/>
      <c r="C358" s="1348"/>
      <c r="D358" s="1348"/>
      <c r="E358" s="1348"/>
      <c r="F358" s="1348"/>
      <c r="G358" s="1348">
        <v>2023.0</v>
      </c>
      <c r="H358" s="1348" t="s">
        <v>1717</v>
      </c>
      <c r="I358" s="1348" t="s">
        <v>4203</v>
      </c>
      <c r="J358" s="1348" t="s">
        <v>2246</v>
      </c>
      <c r="K358" s="1348" t="s">
        <v>4195</v>
      </c>
      <c r="L358" s="1349" t="s">
        <v>2536</v>
      </c>
      <c r="M358" s="1350">
        <v>1.0</v>
      </c>
    </row>
    <row r="359">
      <c r="A359" s="1348"/>
      <c r="B359" s="1348"/>
      <c r="C359" s="1348"/>
      <c r="D359" s="1348"/>
      <c r="E359" s="1348"/>
      <c r="F359" s="1348"/>
      <c r="G359" s="1348">
        <v>2023.0</v>
      </c>
      <c r="H359" s="1348" t="s">
        <v>1717</v>
      </c>
      <c r="I359" s="1348" t="s">
        <v>4203</v>
      </c>
      <c r="J359" s="1348" t="s">
        <v>2246</v>
      </c>
      <c r="K359" s="1348" t="s">
        <v>4194</v>
      </c>
      <c r="L359" s="1349" t="s">
        <v>2536</v>
      </c>
      <c r="M359" s="1350">
        <v>1.0</v>
      </c>
    </row>
    <row r="360">
      <c r="A360" s="1348"/>
      <c r="B360" s="1348"/>
      <c r="C360" s="1348"/>
      <c r="D360" s="1348"/>
      <c r="E360" s="1348"/>
      <c r="F360" s="1348"/>
      <c r="G360" s="1348">
        <v>2023.0</v>
      </c>
      <c r="H360" s="1348" t="s">
        <v>1717</v>
      </c>
      <c r="I360" s="1348" t="s">
        <v>4203</v>
      </c>
      <c r="J360" s="1348" t="s">
        <v>4195</v>
      </c>
      <c r="K360" s="1348" t="s">
        <v>4201</v>
      </c>
      <c r="L360" s="1349" t="s">
        <v>2536</v>
      </c>
      <c r="M360" s="1350">
        <v>1.0</v>
      </c>
    </row>
    <row r="361">
      <c r="A361" s="1348"/>
      <c r="B361" s="1348"/>
      <c r="C361" s="1348"/>
      <c r="D361" s="1348"/>
      <c r="E361" s="1348"/>
      <c r="F361" s="1348"/>
      <c r="G361" s="1348">
        <v>2023.0</v>
      </c>
      <c r="H361" s="1348" t="s">
        <v>1717</v>
      </c>
      <c r="I361" s="1348" t="s">
        <v>4203</v>
      </c>
      <c r="J361" s="1348" t="s">
        <v>4195</v>
      </c>
      <c r="K361" s="1348" t="s">
        <v>2243</v>
      </c>
      <c r="L361" s="1349" t="s">
        <v>2321</v>
      </c>
      <c r="M361" s="1350">
        <v>4.0</v>
      </c>
    </row>
    <row r="362">
      <c r="A362" s="1348"/>
      <c r="B362" s="1348"/>
      <c r="C362" s="1348"/>
      <c r="D362" s="1348"/>
      <c r="E362" s="1348"/>
      <c r="F362" s="1348"/>
      <c r="G362" s="1348">
        <v>2023.0</v>
      </c>
      <c r="H362" s="1348" t="s">
        <v>1717</v>
      </c>
      <c r="I362" s="1348" t="s">
        <v>4203</v>
      </c>
      <c r="J362" s="1348" t="s">
        <v>4195</v>
      </c>
      <c r="K362" s="1348" t="s">
        <v>4195</v>
      </c>
      <c r="L362" s="1349" t="s">
        <v>2536</v>
      </c>
      <c r="M362" s="1350">
        <v>2.0</v>
      </c>
    </row>
    <row r="363">
      <c r="A363" s="1348"/>
      <c r="B363" s="1348"/>
      <c r="C363" s="1348"/>
      <c r="D363" s="1348"/>
      <c r="E363" s="1348"/>
      <c r="F363" s="1348"/>
      <c r="G363" s="1348">
        <v>2023.0</v>
      </c>
      <c r="H363" s="1348" t="s">
        <v>1718</v>
      </c>
      <c r="I363" s="1348" t="s">
        <v>4196</v>
      </c>
      <c r="J363" s="1348" t="s">
        <v>2246</v>
      </c>
      <c r="K363" s="1348" t="s">
        <v>4197</v>
      </c>
      <c r="L363" s="1349" t="s">
        <v>2536</v>
      </c>
      <c r="M363" s="1350">
        <v>4.0</v>
      </c>
    </row>
    <row r="364">
      <c r="A364" s="1348"/>
      <c r="B364" s="1348"/>
      <c r="C364" s="1348"/>
      <c r="D364" s="1348"/>
      <c r="E364" s="1348"/>
      <c r="F364" s="1348"/>
      <c r="G364" s="1348">
        <v>2023.0</v>
      </c>
      <c r="H364" s="1348" t="s">
        <v>1718</v>
      </c>
      <c r="I364" s="1348" t="s">
        <v>4196</v>
      </c>
      <c r="J364" s="1348" t="s">
        <v>2246</v>
      </c>
      <c r="K364" s="1348" t="s">
        <v>4190</v>
      </c>
      <c r="L364" s="1349" t="s">
        <v>2536</v>
      </c>
      <c r="M364" s="1350">
        <v>53.0</v>
      </c>
    </row>
    <row r="365">
      <c r="A365" s="1348"/>
      <c r="B365" s="1348"/>
      <c r="C365" s="1348"/>
      <c r="D365" s="1348"/>
      <c r="E365" s="1348"/>
      <c r="F365" s="1348"/>
      <c r="G365" s="1348">
        <v>2023.0</v>
      </c>
      <c r="H365" s="1348" t="s">
        <v>1718</v>
      </c>
      <c r="I365" s="1348" t="s">
        <v>4196</v>
      </c>
      <c r="J365" s="1348" t="s">
        <v>2246</v>
      </c>
      <c r="K365" s="1348" t="s">
        <v>4191</v>
      </c>
      <c r="L365" s="1349" t="s">
        <v>2321</v>
      </c>
      <c r="M365" s="1350">
        <v>1.0</v>
      </c>
    </row>
    <row r="366">
      <c r="A366" s="1348"/>
      <c r="B366" s="1348"/>
      <c r="C366" s="1348"/>
      <c r="D366" s="1348"/>
      <c r="E366" s="1348"/>
      <c r="F366" s="1348"/>
      <c r="G366" s="1348">
        <v>2023.0</v>
      </c>
      <c r="H366" s="1348" t="s">
        <v>1718</v>
      </c>
      <c r="I366" s="1348" t="s">
        <v>4196</v>
      </c>
      <c r="J366" s="1348" t="s">
        <v>2246</v>
      </c>
      <c r="K366" s="1348" t="s">
        <v>4192</v>
      </c>
      <c r="L366" s="1349" t="s">
        <v>2536</v>
      </c>
      <c r="M366" s="1350">
        <v>10.0</v>
      </c>
    </row>
    <row r="367">
      <c r="A367" s="1348"/>
      <c r="B367" s="1348"/>
      <c r="C367" s="1348"/>
      <c r="D367" s="1348"/>
      <c r="E367" s="1348"/>
      <c r="F367" s="1348"/>
      <c r="G367" s="1348">
        <v>2023.0</v>
      </c>
      <c r="H367" s="1348" t="s">
        <v>1718</v>
      </c>
      <c r="I367" s="1348" t="s">
        <v>4196</v>
      </c>
      <c r="J367" s="1348" t="s">
        <v>2246</v>
      </c>
      <c r="K367" s="1348" t="s">
        <v>4193</v>
      </c>
      <c r="L367" s="1349" t="s">
        <v>2321</v>
      </c>
      <c r="M367" s="1350">
        <v>4.0</v>
      </c>
    </row>
    <row r="368">
      <c r="A368" s="1348"/>
      <c r="B368" s="1348"/>
      <c r="C368" s="1348"/>
      <c r="D368" s="1348"/>
      <c r="E368" s="1348"/>
      <c r="F368" s="1348"/>
      <c r="G368" s="1348">
        <v>2023.0</v>
      </c>
      <c r="H368" s="1348" t="s">
        <v>1718</v>
      </c>
      <c r="I368" s="1348" t="s">
        <v>4196</v>
      </c>
      <c r="J368" s="1348" t="s">
        <v>2246</v>
      </c>
      <c r="K368" s="1348" t="s">
        <v>4199</v>
      </c>
      <c r="L368" s="1349" t="s">
        <v>2536</v>
      </c>
      <c r="M368" s="1350">
        <v>4.0</v>
      </c>
    </row>
    <row r="369">
      <c r="A369" s="1348"/>
      <c r="B369" s="1348"/>
      <c r="C369" s="1348"/>
      <c r="D369" s="1348"/>
      <c r="E369" s="1348"/>
      <c r="F369" s="1348"/>
      <c r="G369" s="1348">
        <v>2023.0</v>
      </c>
      <c r="H369" s="1348" t="s">
        <v>1718</v>
      </c>
      <c r="I369" s="1348" t="s">
        <v>4196</v>
      </c>
      <c r="J369" s="1348" t="s">
        <v>2246</v>
      </c>
      <c r="K369" s="1348" t="s">
        <v>4200</v>
      </c>
      <c r="L369" s="1349" t="s">
        <v>2536</v>
      </c>
      <c r="M369" s="1350">
        <v>3.0</v>
      </c>
    </row>
    <row r="370">
      <c r="A370" s="1348"/>
      <c r="B370" s="1348"/>
      <c r="C370" s="1348"/>
      <c r="D370" s="1348"/>
      <c r="E370" s="1348"/>
      <c r="F370" s="1348"/>
      <c r="G370" s="1348">
        <v>2023.0</v>
      </c>
      <c r="H370" s="1348" t="s">
        <v>1718</v>
      </c>
      <c r="I370" s="1348" t="s">
        <v>4196</v>
      </c>
      <c r="J370" s="1348" t="s">
        <v>2246</v>
      </c>
      <c r="K370" s="1348" t="s">
        <v>4195</v>
      </c>
      <c r="L370" s="1349" t="s">
        <v>2536</v>
      </c>
      <c r="M370" s="1350">
        <v>3.0</v>
      </c>
    </row>
    <row r="371">
      <c r="A371" s="1348"/>
      <c r="B371" s="1348"/>
      <c r="C371" s="1348"/>
      <c r="D371" s="1348"/>
      <c r="E371" s="1348"/>
      <c r="F371" s="1348"/>
      <c r="G371" s="1348">
        <v>2023.0</v>
      </c>
      <c r="H371" s="1348" t="s">
        <v>1718</v>
      </c>
      <c r="I371" s="1348" t="s">
        <v>4196</v>
      </c>
      <c r="J371" s="1348" t="s">
        <v>2246</v>
      </c>
      <c r="K371" s="1348" t="s">
        <v>4194</v>
      </c>
      <c r="L371" s="1349" t="s">
        <v>2536</v>
      </c>
      <c r="M371" s="1350">
        <v>4.0</v>
      </c>
    </row>
    <row r="372">
      <c r="A372" s="1348"/>
      <c r="B372" s="1348"/>
      <c r="C372" s="1348"/>
      <c r="D372" s="1348"/>
      <c r="E372" s="1348"/>
      <c r="F372" s="1348"/>
      <c r="G372" s="1348">
        <v>2023.0</v>
      </c>
      <c r="H372" s="1348" t="s">
        <v>1718</v>
      </c>
      <c r="I372" s="1348" t="s">
        <v>4196</v>
      </c>
      <c r="J372" s="1348" t="s">
        <v>4195</v>
      </c>
      <c r="K372" s="1348" t="s">
        <v>4201</v>
      </c>
      <c r="L372" s="1349" t="s">
        <v>2536</v>
      </c>
      <c r="M372" s="1350">
        <v>4.0</v>
      </c>
    </row>
    <row r="373">
      <c r="A373" s="1348"/>
      <c r="B373" s="1348"/>
      <c r="C373" s="1348"/>
      <c r="D373" s="1348"/>
      <c r="E373" s="1348"/>
      <c r="F373" s="1348"/>
      <c r="G373" s="1348">
        <v>2023.0</v>
      </c>
      <c r="H373" s="1348" t="s">
        <v>1718</v>
      </c>
      <c r="I373" s="1348" t="s">
        <v>4196</v>
      </c>
      <c r="J373" s="1348" t="s">
        <v>4195</v>
      </c>
      <c r="K373" s="1348" t="s">
        <v>4208</v>
      </c>
      <c r="L373" s="1349" t="s">
        <v>2536</v>
      </c>
      <c r="M373" s="1350">
        <v>6.0</v>
      </c>
    </row>
    <row r="374">
      <c r="A374" s="1348"/>
      <c r="B374" s="1348"/>
      <c r="C374" s="1348"/>
      <c r="D374" s="1348"/>
      <c r="E374" s="1348"/>
      <c r="F374" s="1348"/>
      <c r="G374" s="1348">
        <v>2023.0</v>
      </c>
      <c r="H374" s="1348" t="s">
        <v>1718</v>
      </c>
      <c r="I374" s="1348" t="s">
        <v>4196</v>
      </c>
      <c r="J374" s="1348" t="s">
        <v>4195</v>
      </c>
      <c r="K374" s="1348" t="s">
        <v>2243</v>
      </c>
      <c r="L374" s="1348" t="s">
        <v>2321</v>
      </c>
      <c r="M374" s="1359">
        <v>82.0</v>
      </c>
    </row>
    <row r="375">
      <c r="A375" s="1348"/>
      <c r="B375" s="1348"/>
      <c r="C375" s="1348"/>
      <c r="D375" s="1348"/>
      <c r="E375" s="1348"/>
      <c r="F375" s="1348"/>
      <c r="G375" s="1348">
        <v>2023.0</v>
      </c>
      <c r="H375" s="1348" t="s">
        <v>1718</v>
      </c>
      <c r="I375" s="1348" t="s">
        <v>4196</v>
      </c>
      <c r="J375" s="1348" t="s">
        <v>4195</v>
      </c>
      <c r="K375" s="1348" t="s">
        <v>4195</v>
      </c>
      <c r="L375" s="1348" t="s">
        <v>2536</v>
      </c>
      <c r="M375" s="1359">
        <v>8.0</v>
      </c>
    </row>
    <row r="376">
      <c r="A376" s="1348"/>
      <c r="B376" s="1348"/>
      <c r="C376" s="1348"/>
      <c r="D376" s="1348"/>
      <c r="E376" s="1348"/>
      <c r="F376" s="1348"/>
      <c r="G376" s="1348">
        <v>2023.0</v>
      </c>
      <c r="H376" s="1348" t="s">
        <v>289</v>
      </c>
      <c r="I376" s="1348" t="s">
        <v>4209</v>
      </c>
      <c r="J376" s="1348" t="s">
        <v>2246</v>
      </c>
      <c r="K376" s="1348" t="s">
        <v>4197</v>
      </c>
      <c r="L376" s="1348" t="s">
        <v>2536</v>
      </c>
      <c r="M376" s="1359">
        <v>7.0</v>
      </c>
    </row>
    <row r="377">
      <c r="A377" s="1348"/>
      <c r="B377" s="1348"/>
      <c r="C377" s="1348"/>
      <c r="D377" s="1348"/>
      <c r="E377" s="1348"/>
      <c r="F377" s="1348"/>
      <c r="G377" s="1348">
        <v>2023.0</v>
      </c>
      <c r="H377" s="1348" t="s">
        <v>289</v>
      </c>
      <c r="I377" s="1348" t="s">
        <v>4209</v>
      </c>
      <c r="J377" s="1348" t="s">
        <v>2246</v>
      </c>
      <c r="K377" s="1348" t="s">
        <v>4190</v>
      </c>
      <c r="L377" s="1348" t="s">
        <v>2536</v>
      </c>
      <c r="M377" s="1359">
        <v>99.0</v>
      </c>
    </row>
    <row r="378">
      <c r="A378" s="1348"/>
      <c r="B378" s="1348"/>
      <c r="C378" s="1348"/>
      <c r="D378" s="1348"/>
      <c r="E378" s="1348"/>
      <c r="F378" s="1348"/>
      <c r="G378" s="1348">
        <v>2023.0</v>
      </c>
      <c r="H378" s="1348" t="s">
        <v>289</v>
      </c>
      <c r="I378" s="1348" t="s">
        <v>4209</v>
      </c>
      <c r="J378" s="1348" t="s">
        <v>2246</v>
      </c>
      <c r="K378" s="1348" t="s">
        <v>4192</v>
      </c>
      <c r="L378" s="1348" t="s">
        <v>2536</v>
      </c>
      <c r="M378" s="1359">
        <v>25.0</v>
      </c>
    </row>
    <row r="379">
      <c r="A379" s="1348"/>
      <c r="B379" s="1348"/>
      <c r="C379" s="1348"/>
      <c r="D379" s="1348"/>
      <c r="E379" s="1348"/>
      <c r="F379" s="1348"/>
      <c r="G379" s="1348">
        <v>2023.0</v>
      </c>
      <c r="H379" s="1348" t="s">
        <v>289</v>
      </c>
      <c r="I379" s="1348" t="s">
        <v>4209</v>
      </c>
      <c r="J379" s="1348" t="s">
        <v>2246</v>
      </c>
      <c r="K379" s="1348" t="s">
        <v>4193</v>
      </c>
      <c r="L379" s="1348" t="s">
        <v>2321</v>
      </c>
      <c r="M379" s="1359">
        <v>9.0</v>
      </c>
    </row>
    <row r="380">
      <c r="A380" s="1348"/>
      <c r="B380" s="1348"/>
      <c r="C380" s="1348"/>
      <c r="D380" s="1348"/>
      <c r="E380" s="1348"/>
      <c r="F380" s="1348"/>
      <c r="G380" s="1348">
        <v>2023.0</v>
      </c>
      <c r="H380" s="1348" t="s">
        <v>289</v>
      </c>
      <c r="I380" s="1348" t="s">
        <v>4209</v>
      </c>
      <c r="J380" s="1348" t="s">
        <v>2246</v>
      </c>
      <c r="K380" s="1348" t="s">
        <v>4199</v>
      </c>
      <c r="L380" s="1348" t="s">
        <v>2536</v>
      </c>
      <c r="M380" s="1359">
        <v>4.0</v>
      </c>
    </row>
    <row r="381">
      <c r="A381" s="1348"/>
      <c r="B381" s="1348"/>
      <c r="C381" s="1348"/>
      <c r="D381" s="1348"/>
      <c r="E381" s="1348"/>
      <c r="F381" s="1348"/>
      <c r="G381" s="1348">
        <v>2023.0</v>
      </c>
      <c r="H381" s="1348" t="s">
        <v>289</v>
      </c>
      <c r="I381" s="1348" t="s">
        <v>4209</v>
      </c>
      <c r="J381" s="1348" t="s">
        <v>2246</v>
      </c>
      <c r="K381" s="1348" t="s">
        <v>4200</v>
      </c>
      <c r="L381" s="1348" t="s">
        <v>2536</v>
      </c>
      <c r="M381" s="1359">
        <v>11.0</v>
      </c>
    </row>
    <row r="382">
      <c r="A382" s="1348"/>
      <c r="B382" s="1348"/>
      <c r="C382" s="1348"/>
      <c r="D382" s="1348"/>
      <c r="E382" s="1348"/>
      <c r="F382" s="1348"/>
      <c r="G382" s="1348">
        <v>2023.0</v>
      </c>
      <c r="H382" s="1348" t="s">
        <v>289</v>
      </c>
      <c r="I382" s="1348" t="s">
        <v>4209</v>
      </c>
      <c r="J382" s="1348" t="s">
        <v>2246</v>
      </c>
      <c r="K382" s="1348" t="s">
        <v>4195</v>
      </c>
      <c r="L382" s="1348" t="s">
        <v>2536</v>
      </c>
      <c r="M382" s="1359">
        <v>1.0</v>
      </c>
    </row>
    <row r="383">
      <c r="A383" s="1348"/>
      <c r="B383" s="1348"/>
      <c r="C383" s="1348"/>
      <c r="D383" s="1348"/>
      <c r="E383" s="1348"/>
      <c r="F383" s="1348"/>
      <c r="G383" s="1348">
        <v>2023.0</v>
      </c>
      <c r="H383" s="1348" t="s">
        <v>289</v>
      </c>
      <c r="I383" s="1348" t="s">
        <v>4209</v>
      </c>
      <c r="J383" s="1348" t="s">
        <v>2246</v>
      </c>
      <c r="K383" s="1348" t="s">
        <v>4194</v>
      </c>
      <c r="L383" s="1348" t="s">
        <v>2536</v>
      </c>
      <c r="M383" s="1359">
        <v>16.0</v>
      </c>
    </row>
    <row r="384">
      <c r="A384" s="1348"/>
      <c r="B384" s="1348"/>
      <c r="C384" s="1348"/>
      <c r="D384" s="1348"/>
      <c r="E384" s="1348"/>
      <c r="F384" s="1348"/>
      <c r="G384" s="1348">
        <v>2023.0</v>
      </c>
      <c r="H384" s="1348" t="s">
        <v>289</v>
      </c>
      <c r="I384" s="1348" t="s">
        <v>4209</v>
      </c>
      <c r="J384" s="1348" t="s">
        <v>4195</v>
      </c>
      <c r="K384" s="1348" t="s">
        <v>4201</v>
      </c>
      <c r="L384" s="1348" t="s">
        <v>2536</v>
      </c>
      <c r="M384" s="1359">
        <v>10.0</v>
      </c>
    </row>
    <row r="385">
      <c r="A385" s="1348"/>
      <c r="B385" s="1348"/>
      <c r="C385" s="1348"/>
      <c r="D385" s="1348"/>
      <c r="E385" s="1348"/>
      <c r="F385" s="1348"/>
      <c r="G385" s="1348">
        <v>2023.0</v>
      </c>
      <c r="H385" s="1348" t="s">
        <v>289</v>
      </c>
      <c r="I385" s="1348" t="s">
        <v>4209</v>
      </c>
      <c r="J385" s="1348" t="s">
        <v>4195</v>
      </c>
      <c r="K385" s="1348" t="s">
        <v>4208</v>
      </c>
      <c r="L385" s="1348" t="s">
        <v>2536</v>
      </c>
      <c r="M385" s="1359">
        <v>4.0</v>
      </c>
    </row>
    <row r="386">
      <c r="A386" s="1348"/>
      <c r="B386" s="1348"/>
      <c r="C386" s="1348"/>
      <c r="D386" s="1348"/>
      <c r="E386" s="1348"/>
      <c r="F386" s="1348"/>
      <c r="G386" s="1348">
        <v>2023.0</v>
      </c>
      <c r="H386" s="1348" t="s">
        <v>289</v>
      </c>
      <c r="I386" s="1348" t="s">
        <v>4209</v>
      </c>
      <c r="J386" s="1348" t="s">
        <v>4195</v>
      </c>
      <c r="K386" s="1348" t="s">
        <v>2243</v>
      </c>
      <c r="L386" s="1348" t="s">
        <v>2321</v>
      </c>
      <c r="M386" s="1359">
        <v>84.0</v>
      </c>
    </row>
    <row r="387">
      <c r="A387" s="1348"/>
      <c r="B387" s="1348"/>
      <c r="C387" s="1348"/>
      <c r="D387" s="1348"/>
      <c r="E387" s="1348"/>
      <c r="F387" s="1348"/>
      <c r="G387" s="1348">
        <v>2023.0</v>
      </c>
      <c r="H387" s="1348" t="s">
        <v>289</v>
      </c>
      <c r="I387" s="1348" t="s">
        <v>4209</v>
      </c>
      <c r="J387" s="1348" t="s">
        <v>4195</v>
      </c>
      <c r="K387" s="1348" t="s">
        <v>4195</v>
      </c>
      <c r="L387" s="1348" t="s">
        <v>2536</v>
      </c>
      <c r="M387" s="1359">
        <v>6.0</v>
      </c>
    </row>
    <row r="388">
      <c r="A388" s="1348"/>
      <c r="B388" s="1348"/>
      <c r="C388" s="1348"/>
      <c r="D388" s="1348"/>
      <c r="E388" s="1348"/>
      <c r="F388" s="1348"/>
      <c r="G388" s="1348">
        <v>2023.0</v>
      </c>
      <c r="H388" s="1348" t="s">
        <v>701</v>
      </c>
      <c r="I388" s="1348" t="s">
        <v>4210</v>
      </c>
      <c r="J388" s="1348" t="s">
        <v>2246</v>
      </c>
      <c r="K388" s="1348" t="s">
        <v>4190</v>
      </c>
      <c r="L388" s="1348" t="s">
        <v>2536</v>
      </c>
      <c r="M388" s="1359">
        <v>26.0</v>
      </c>
    </row>
    <row r="389">
      <c r="A389" s="1348"/>
      <c r="B389" s="1348"/>
      <c r="C389" s="1348"/>
      <c r="D389" s="1348"/>
      <c r="E389" s="1348"/>
      <c r="F389" s="1348"/>
      <c r="G389" s="1348">
        <v>2023.0</v>
      </c>
      <c r="H389" s="1348" t="s">
        <v>701</v>
      </c>
      <c r="I389" s="1348" t="s">
        <v>4210</v>
      </c>
      <c r="J389" s="1348" t="s">
        <v>2246</v>
      </c>
      <c r="K389" s="1348" t="s">
        <v>4200</v>
      </c>
      <c r="L389" s="1348" t="s">
        <v>2536</v>
      </c>
      <c r="M389" s="1359">
        <v>2.0</v>
      </c>
    </row>
    <row r="390">
      <c r="A390" s="1348"/>
      <c r="B390" s="1348"/>
      <c r="C390" s="1348"/>
      <c r="D390" s="1348"/>
      <c r="E390" s="1348"/>
      <c r="F390" s="1348"/>
      <c r="G390" s="1348">
        <v>2023.0</v>
      </c>
      <c r="H390" s="1348" t="s">
        <v>701</v>
      </c>
      <c r="I390" s="1348" t="s">
        <v>4210</v>
      </c>
      <c r="J390" s="1348" t="s">
        <v>2246</v>
      </c>
      <c r="K390" s="1348" t="s">
        <v>4194</v>
      </c>
      <c r="L390" s="1348" t="s">
        <v>2536</v>
      </c>
      <c r="M390" s="1359">
        <v>2.0</v>
      </c>
    </row>
    <row r="391">
      <c r="A391" s="1348"/>
      <c r="B391" s="1348"/>
      <c r="C391" s="1348"/>
      <c r="D391" s="1348"/>
      <c r="E391" s="1348"/>
      <c r="F391" s="1348"/>
      <c r="G391" s="1348">
        <v>2023.0</v>
      </c>
      <c r="H391" s="1348" t="s">
        <v>701</v>
      </c>
      <c r="I391" s="1348" t="s">
        <v>4210</v>
      </c>
      <c r="J391" s="1348" t="s">
        <v>4195</v>
      </c>
      <c r="K391" s="1348" t="s">
        <v>2243</v>
      </c>
      <c r="L391" s="1348" t="s">
        <v>2321</v>
      </c>
      <c r="M391" s="1359">
        <v>14.0</v>
      </c>
    </row>
    <row r="392">
      <c r="A392" s="1348"/>
      <c r="B392" s="1348"/>
      <c r="C392" s="1348"/>
      <c r="D392" s="1348"/>
      <c r="E392" s="1348"/>
      <c r="F392" s="1348"/>
      <c r="G392" s="1348">
        <v>2023.0</v>
      </c>
      <c r="H392" s="1348" t="s">
        <v>701</v>
      </c>
      <c r="I392" s="1348" t="s">
        <v>4210</v>
      </c>
      <c r="J392" s="1348" t="s">
        <v>4195</v>
      </c>
      <c r="K392" s="1348" t="s">
        <v>4195</v>
      </c>
      <c r="L392" s="1348" t="s">
        <v>2536</v>
      </c>
      <c r="M392" s="1359">
        <v>1.0</v>
      </c>
    </row>
    <row r="393">
      <c r="A393" s="1348"/>
      <c r="B393" s="1348"/>
      <c r="C393" s="1348"/>
      <c r="D393" s="1348"/>
      <c r="E393" s="1348"/>
      <c r="F393" s="1348"/>
      <c r="G393" s="1348">
        <v>2023.0</v>
      </c>
      <c r="H393" s="1348" t="s">
        <v>1719</v>
      </c>
      <c r="I393" s="1348" t="s">
        <v>4210</v>
      </c>
      <c r="J393" s="1348" t="s">
        <v>2246</v>
      </c>
      <c r="K393" s="1348" t="s">
        <v>4197</v>
      </c>
      <c r="L393" s="1348" t="s">
        <v>2536</v>
      </c>
      <c r="M393" s="1359">
        <v>1.0</v>
      </c>
    </row>
    <row r="394">
      <c r="A394" s="1348"/>
      <c r="B394" s="1348"/>
      <c r="C394" s="1348"/>
      <c r="D394" s="1348"/>
      <c r="E394" s="1348"/>
      <c r="F394" s="1348"/>
      <c r="G394" s="1348">
        <v>2023.0</v>
      </c>
      <c r="H394" s="1348" t="s">
        <v>1719</v>
      </c>
      <c r="I394" s="1348" t="s">
        <v>4210</v>
      </c>
      <c r="J394" s="1348" t="s">
        <v>2246</v>
      </c>
      <c r="K394" s="1348" t="s">
        <v>4190</v>
      </c>
      <c r="L394" s="1348" t="s">
        <v>2536</v>
      </c>
      <c r="M394" s="1359">
        <v>3.0</v>
      </c>
    </row>
    <row r="395">
      <c r="A395" s="1348"/>
      <c r="B395" s="1348"/>
      <c r="C395" s="1348"/>
      <c r="D395" s="1348"/>
      <c r="E395" s="1348"/>
      <c r="F395" s="1348"/>
      <c r="G395" s="1348">
        <v>2023.0</v>
      </c>
      <c r="H395" s="1348" t="s">
        <v>1719</v>
      </c>
      <c r="I395" s="1348" t="s">
        <v>4210</v>
      </c>
      <c r="J395" s="1348" t="s">
        <v>2246</v>
      </c>
      <c r="K395" s="1348" t="s">
        <v>4200</v>
      </c>
      <c r="L395" s="1348" t="s">
        <v>2536</v>
      </c>
      <c r="M395" s="1359">
        <v>1.0</v>
      </c>
    </row>
    <row r="396">
      <c r="A396" s="1348"/>
      <c r="B396" s="1348"/>
      <c r="C396" s="1348"/>
      <c r="D396" s="1348"/>
      <c r="E396" s="1348"/>
      <c r="F396" s="1348"/>
      <c r="G396" s="1348">
        <v>2023.0</v>
      </c>
      <c r="H396" s="1348" t="s">
        <v>1719</v>
      </c>
      <c r="I396" s="1348" t="s">
        <v>4210</v>
      </c>
      <c r="J396" s="1348" t="s">
        <v>2246</v>
      </c>
      <c r="K396" s="1348" t="s">
        <v>4195</v>
      </c>
      <c r="L396" s="1348" t="s">
        <v>2536</v>
      </c>
      <c r="M396" s="1359">
        <v>1.0</v>
      </c>
    </row>
    <row r="397">
      <c r="A397" s="1348"/>
      <c r="B397" s="1348"/>
      <c r="C397" s="1348"/>
      <c r="D397" s="1348"/>
      <c r="E397" s="1348"/>
      <c r="F397" s="1348"/>
      <c r="G397" s="1348">
        <v>2023.0</v>
      </c>
      <c r="H397" s="1348" t="s">
        <v>1719</v>
      </c>
      <c r="I397" s="1348" t="s">
        <v>4210</v>
      </c>
      <c r="J397" s="1348" t="s">
        <v>2246</v>
      </c>
      <c r="K397" s="1348" t="s">
        <v>4194</v>
      </c>
      <c r="L397" s="1348" t="s">
        <v>2536</v>
      </c>
      <c r="M397" s="1359">
        <v>1.0</v>
      </c>
    </row>
    <row r="398">
      <c r="A398" s="1348"/>
      <c r="B398" s="1348"/>
      <c r="C398" s="1348"/>
      <c r="D398" s="1348"/>
      <c r="E398" s="1348"/>
      <c r="F398" s="1348"/>
      <c r="G398" s="1348">
        <v>2023.0</v>
      </c>
      <c r="H398" s="1348" t="s">
        <v>1719</v>
      </c>
      <c r="I398" s="1348" t="s">
        <v>4210</v>
      </c>
      <c r="J398" s="1348" t="s">
        <v>4195</v>
      </c>
      <c r="K398" s="1348" t="s">
        <v>2243</v>
      </c>
      <c r="L398" s="1348" t="s">
        <v>2321</v>
      </c>
      <c r="M398" s="1359">
        <v>4.0</v>
      </c>
    </row>
    <row r="399">
      <c r="A399" s="1348"/>
      <c r="B399" s="1348"/>
      <c r="C399" s="1348"/>
      <c r="D399" s="1348"/>
      <c r="E399" s="1348"/>
      <c r="F399" s="1348"/>
      <c r="G399" s="1348">
        <v>2023.0</v>
      </c>
      <c r="H399" s="1348" t="s">
        <v>1720</v>
      </c>
      <c r="I399" s="1348" t="s">
        <v>4207</v>
      </c>
      <c r="J399" s="1348" t="s">
        <v>2246</v>
      </c>
      <c r="K399" s="1348" t="s">
        <v>4190</v>
      </c>
      <c r="L399" s="1348" t="s">
        <v>2536</v>
      </c>
      <c r="M399" s="1359">
        <v>4.0</v>
      </c>
    </row>
    <row r="400">
      <c r="A400" s="1348"/>
      <c r="B400" s="1348"/>
      <c r="C400" s="1348"/>
      <c r="D400" s="1348"/>
      <c r="E400" s="1348"/>
      <c r="F400" s="1348"/>
      <c r="G400" s="1348">
        <v>2023.0</v>
      </c>
      <c r="H400" s="1348" t="s">
        <v>1720</v>
      </c>
      <c r="I400" s="1348" t="s">
        <v>4207</v>
      </c>
      <c r="J400" s="1348" t="s">
        <v>2246</v>
      </c>
      <c r="K400" s="1348" t="s">
        <v>4200</v>
      </c>
      <c r="L400" s="1348" t="s">
        <v>2536</v>
      </c>
      <c r="M400" s="1359">
        <v>1.0</v>
      </c>
    </row>
    <row r="401">
      <c r="A401" s="1348"/>
      <c r="B401" s="1348"/>
      <c r="C401" s="1348"/>
      <c r="D401" s="1348"/>
      <c r="E401" s="1348"/>
      <c r="F401" s="1348"/>
      <c r="G401" s="1348">
        <v>2023.0</v>
      </c>
      <c r="H401" s="1348" t="s">
        <v>1720</v>
      </c>
      <c r="I401" s="1348" t="s">
        <v>4207</v>
      </c>
      <c r="J401" s="1348" t="s">
        <v>2246</v>
      </c>
      <c r="K401" s="1348" t="s">
        <v>4194</v>
      </c>
      <c r="L401" s="1348" t="s">
        <v>2536</v>
      </c>
      <c r="M401" s="1359">
        <v>4.0</v>
      </c>
    </row>
    <row r="402">
      <c r="A402" s="1348"/>
      <c r="B402" s="1348"/>
      <c r="C402" s="1348"/>
      <c r="D402" s="1348"/>
      <c r="E402" s="1348"/>
      <c r="F402" s="1348"/>
      <c r="G402" s="1348">
        <v>2023.0</v>
      </c>
      <c r="H402" s="1348" t="s">
        <v>1720</v>
      </c>
      <c r="I402" s="1348" t="s">
        <v>4207</v>
      </c>
      <c r="J402" s="1348" t="s">
        <v>4195</v>
      </c>
      <c r="K402" s="1348" t="s">
        <v>2243</v>
      </c>
      <c r="L402" s="1348" t="s">
        <v>2321</v>
      </c>
      <c r="M402" s="1359">
        <v>12.0</v>
      </c>
    </row>
    <row r="403">
      <c r="A403" s="1348"/>
      <c r="B403" s="1348"/>
      <c r="C403" s="1348"/>
      <c r="D403" s="1348"/>
      <c r="E403" s="1348"/>
      <c r="F403" s="1348"/>
      <c r="G403" s="1348">
        <v>2023.0</v>
      </c>
      <c r="H403" s="1348" t="s">
        <v>1720</v>
      </c>
      <c r="I403" s="1348" t="s">
        <v>4207</v>
      </c>
      <c r="J403" s="1348" t="s">
        <v>4195</v>
      </c>
      <c r="K403" s="1348" t="s">
        <v>4195</v>
      </c>
      <c r="L403" s="1348" t="s">
        <v>2536</v>
      </c>
      <c r="M403" s="1359">
        <v>1.0</v>
      </c>
    </row>
    <row r="404">
      <c r="A404" s="1348"/>
      <c r="B404" s="1348"/>
      <c r="C404" s="1348"/>
      <c r="D404" s="1348"/>
      <c r="E404" s="1348"/>
      <c r="F404" s="1348"/>
      <c r="G404" s="1348">
        <v>2023.0</v>
      </c>
      <c r="H404" s="1348" t="s">
        <v>433</v>
      </c>
      <c r="I404" s="1348" t="s">
        <v>4210</v>
      </c>
      <c r="J404" s="1348" t="s">
        <v>2246</v>
      </c>
      <c r="K404" s="1348" t="s">
        <v>4190</v>
      </c>
      <c r="L404" s="1348" t="s">
        <v>2536</v>
      </c>
      <c r="M404" s="1359">
        <v>10.0</v>
      </c>
    </row>
    <row r="405">
      <c r="A405" s="1348"/>
      <c r="B405" s="1348"/>
      <c r="C405" s="1348"/>
      <c r="D405" s="1348"/>
      <c r="E405" s="1348"/>
      <c r="F405" s="1348"/>
      <c r="G405" s="1348">
        <v>2023.0</v>
      </c>
      <c r="H405" s="1348" t="s">
        <v>433</v>
      </c>
      <c r="I405" s="1348" t="s">
        <v>4210</v>
      </c>
      <c r="J405" s="1348" t="s">
        <v>2246</v>
      </c>
      <c r="K405" s="1348" t="s">
        <v>4200</v>
      </c>
      <c r="L405" s="1348" t="s">
        <v>2536</v>
      </c>
      <c r="M405" s="1359">
        <v>1.0</v>
      </c>
    </row>
    <row r="406">
      <c r="A406" s="1348"/>
      <c r="B406" s="1348"/>
      <c r="C406" s="1348"/>
      <c r="D406" s="1348"/>
      <c r="E406" s="1348"/>
      <c r="F406" s="1348"/>
      <c r="G406" s="1348">
        <v>2023.0</v>
      </c>
      <c r="H406" s="1348" t="s">
        <v>433</v>
      </c>
      <c r="I406" s="1348" t="s">
        <v>4210</v>
      </c>
      <c r="J406" s="1348" t="s">
        <v>2246</v>
      </c>
      <c r="K406" s="1348" t="s">
        <v>4195</v>
      </c>
      <c r="L406" s="1348" t="s">
        <v>2536</v>
      </c>
      <c r="M406" s="1359">
        <v>1.0</v>
      </c>
    </row>
    <row r="407">
      <c r="A407" s="1348"/>
      <c r="B407" s="1348"/>
      <c r="C407" s="1348"/>
      <c r="D407" s="1348"/>
      <c r="E407" s="1348"/>
      <c r="F407" s="1348"/>
      <c r="G407" s="1348">
        <v>2023.0</v>
      </c>
      <c r="H407" s="1348" t="s">
        <v>433</v>
      </c>
      <c r="I407" s="1348" t="s">
        <v>4210</v>
      </c>
      <c r="J407" s="1348" t="s">
        <v>2246</v>
      </c>
      <c r="K407" s="1348" t="s">
        <v>4194</v>
      </c>
      <c r="L407" s="1348" t="s">
        <v>2536</v>
      </c>
      <c r="M407" s="1359">
        <v>3.0</v>
      </c>
    </row>
    <row r="408">
      <c r="A408" s="1348"/>
      <c r="B408" s="1348"/>
      <c r="C408" s="1348"/>
      <c r="D408" s="1348"/>
      <c r="E408" s="1348"/>
      <c r="F408" s="1348"/>
      <c r="G408" s="1348">
        <v>2023.0</v>
      </c>
      <c r="H408" s="1348" t="s">
        <v>433</v>
      </c>
      <c r="I408" s="1348" t="s">
        <v>4210</v>
      </c>
      <c r="J408" s="1348" t="s">
        <v>4195</v>
      </c>
      <c r="K408" s="1348" t="s">
        <v>2243</v>
      </c>
      <c r="L408" s="1348" t="s">
        <v>2321</v>
      </c>
      <c r="M408" s="1359">
        <v>7.0</v>
      </c>
    </row>
    <row r="409">
      <c r="A409" s="1348"/>
      <c r="B409" s="1348"/>
      <c r="C409" s="1348"/>
      <c r="D409" s="1348"/>
      <c r="E409" s="1348"/>
      <c r="F409" s="1348"/>
      <c r="G409" s="1348">
        <v>2023.0</v>
      </c>
      <c r="H409" s="1348" t="s">
        <v>58</v>
      </c>
      <c r="I409" s="1348" t="s">
        <v>4207</v>
      </c>
      <c r="J409" s="1348" t="s">
        <v>2246</v>
      </c>
      <c r="K409" s="1348" t="s">
        <v>4190</v>
      </c>
      <c r="L409" s="1348" t="s">
        <v>2536</v>
      </c>
      <c r="M409" s="1359">
        <v>2.0</v>
      </c>
    </row>
    <row r="410">
      <c r="A410" s="1348"/>
      <c r="B410" s="1348"/>
      <c r="C410" s="1348"/>
      <c r="D410" s="1348"/>
      <c r="E410" s="1348"/>
      <c r="F410" s="1348"/>
      <c r="G410" s="1348">
        <v>2023.0</v>
      </c>
      <c r="H410" s="1348" t="s">
        <v>58</v>
      </c>
      <c r="I410" s="1348" t="s">
        <v>4207</v>
      </c>
      <c r="J410" s="1348" t="s">
        <v>2246</v>
      </c>
      <c r="K410" s="1348" t="s">
        <v>4194</v>
      </c>
      <c r="L410" s="1348" t="s">
        <v>2536</v>
      </c>
      <c r="M410" s="1359">
        <v>1.0</v>
      </c>
    </row>
    <row r="411">
      <c r="A411" s="1348"/>
      <c r="B411" s="1348"/>
      <c r="C411" s="1348"/>
      <c r="D411" s="1348"/>
      <c r="E411" s="1348"/>
      <c r="F411" s="1348"/>
      <c r="G411" s="1348">
        <v>2023.0</v>
      </c>
      <c r="H411" s="1348" t="s">
        <v>58</v>
      </c>
      <c r="I411" s="1348" t="s">
        <v>4207</v>
      </c>
      <c r="J411" s="1348" t="s">
        <v>4195</v>
      </c>
      <c r="K411" s="1348" t="s">
        <v>2243</v>
      </c>
      <c r="L411" s="1348" t="s">
        <v>2321</v>
      </c>
      <c r="M411" s="1359">
        <v>2.0</v>
      </c>
    </row>
    <row r="412">
      <c r="A412" s="1348"/>
      <c r="B412" s="1348"/>
      <c r="C412" s="1348"/>
      <c r="D412" s="1348"/>
      <c r="E412" s="1348"/>
      <c r="F412" s="1348"/>
      <c r="G412" s="1348">
        <v>2023.0</v>
      </c>
      <c r="H412" s="1348" t="s">
        <v>1721</v>
      </c>
      <c r="I412" s="1348" t="s">
        <v>4203</v>
      </c>
      <c r="J412" s="1348" t="s">
        <v>4195</v>
      </c>
      <c r="K412" s="1348" t="s">
        <v>2243</v>
      </c>
      <c r="L412" s="1348" t="s">
        <v>2321</v>
      </c>
      <c r="M412" s="1359">
        <v>3.0</v>
      </c>
    </row>
    <row r="413">
      <c r="A413" s="1348"/>
      <c r="B413" s="1348"/>
      <c r="C413" s="1348"/>
      <c r="D413" s="1348"/>
      <c r="E413" s="1348"/>
      <c r="F413" s="1348"/>
      <c r="G413" s="1348">
        <v>2023.0</v>
      </c>
      <c r="H413" s="1348" t="s">
        <v>1722</v>
      </c>
      <c r="I413" s="1348" t="s">
        <v>4203</v>
      </c>
      <c r="J413" s="1348" t="s">
        <v>2246</v>
      </c>
      <c r="K413" s="1348" t="s">
        <v>4190</v>
      </c>
      <c r="L413" s="1348" t="s">
        <v>2536</v>
      </c>
      <c r="M413" s="1359">
        <v>3.0</v>
      </c>
    </row>
    <row r="414">
      <c r="A414" s="1348"/>
      <c r="B414" s="1348"/>
      <c r="C414" s="1348"/>
      <c r="D414" s="1348"/>
      <c r="E414" s="1348"/>
      <c r="F414" s="1348"/>
      <c r="G414" s="1348">
        <v>2023.0</v>
      </c>
      <c r="H414" s="1348" t="s">
        <v>1723</v>
      </c>
      <c r="I414" s="1348" t="s">
        <v>4206</v>
      </c>
      <c r="J414" s="1348" t="s">
        <v>2246</v>
      </c>
      <c r="K414" s="1348" t="s">
        <v>4197</v>
      </c>
      <c r="L414" s="1348" t="s">
        <v>2536</v>
      </c>
      <c r="M414" s="1359">
        <v>1.0</v>
      </c>
    </row>
    <row r="415">
      <c r="A415" s="1348"/>
      <c r="B415" s="1348"/>
      <c r="C415" s="1348"/>
      <c r="D415" s="1348"/>
      <c r="E415" s="1348"/>
      <c r="F415" s="1348"/>
      <c r="G415" s="1348">
        <v>2023.0</v>
      </c>
      <c r="H415" s="1348" t="s">
        <v>1723</v>
      </c>
      <c r="I415" s="1348" t="s">
        <v>4206</v>
      </c>
      <c r="J415" s="1348" t="s">
        <v>2246</v>
      </c>
      <c r="K415" s="1348" t="s">
        <v>4190</v>
      </c>
      <c r="L415" s="1348" t="s">
        <v>2536</v>
      </c>
      <c r="M415" s="1359">
        <v>45.0</v>
      </c>
    </row>
    <row r="416">
      <c r="A416" s="1348"/>
      <c r="B416" s="1348"/>
      <c r="C416" s="1348"/>
      <c r="D416" s="1348"/>
      <c r="E416" s="1348"/>
      <c r="F416" s="1348"/>
      <c r="G416" s="1348">
        <v>2023.0</v>
      </c>
      <c r="H416" s="1348" t="s">
        <v>1723</v>
      </c>
      <c r="I416" s="1348" t="s">
        <v>4206</v>
      </c>
      <c r="J416" s="1348" t="s">
        <v>2246</v>
      </c>
      <c r="K416" s="1348" t="s">
        <v>4191</v>
      </c>
      <c r="L416" s="1348" t="s">
        <v>2321</v>
      </c>
      <c r="M416" s="1359">
        <v>6.0</v>
      </c>
    </row>
    <row r="417">
      <c r="A417" s="1348"/>
      <c r="B417" s="1348"/>
      <c r="C417" s="1348"/>
      <c r="D417" s="1348"/>
      <c r="E417" s="1348"/>
      <c r="F417" s="1348"/>
      <c r="G417" s="1348">
        <v>2023.0</v>
      </c>
      <c r="H417" s="1348" t="s">
        <v>1723</v>
      </c>
      <c r="I417" s="1348" t="s">
        <v>4206</v>
      </c>
      <c r="J417" s="1348" t="s">
        <v>2246</v>
      </c>
      <c r="K417" s="1348" t="s">
        <v>4199</v>
      </c>
      <c r="L417" s="1348" t="s">
        <v>2536</v>
      </c>
      <c r="M417" s="1359">
        <v>1.0</v>
      </c>
    </row>
    <row r="418">
      <c r="A418" s="1348"/>
      <c r="B418" s="1348"/>
      <c r="C418" s="1348"/>
      <c r="D418" s="1348"/>
      <c r="E418" s="1348"/>
      <c r="F418" s="1348"/>
      <c r="G418" s="1348">
        <v>2023.0</v>
      </c>
      <c r="H418" s="1348" t="s">
        <v>1723</v>
      </c>
      <c r="I418" s="1348" t="s">
        <v>4206</v>
      </c>
      <c r="J418" s="1348" t="s">
        <v>2246</v>
      </c>
      <c r="K418" s="1348" t="s">
        <v>4200</v>
      </c>
      <c r="L418" s="1348" t="s">
        <v>2536</v>
      </c>
      <c r="M418" s="1359">
        <v>8.0</v>
      </c>
    </row>
    <row r="419">
      <c r="A419" s="1348"/>
      <c r="B419" s="1348"/>
      <c r="C419" s="1348"/>
      <c r="D419" s="1348"/>
      <c r="E419" s="1348"/>
      <c r="F419" s="1348"/>
      <c r="G419" s="1348">
        <v>2023.0</v>
      </c>
      <c r="H419" s="1348" t="s">
        <v>1723</v>
      </c>
      <c r="I419" s="1348" t="s">
        <v>4206</v>
      </c>
      <c r="J419" s="1348" t="s">
        <v>2246</v>
      </c>
      <c r="K419" s="1348" t="s">
        <v>4195</v>
      </c>
      <c r="L419" s="1348" t="s">
        <v>2536</v>
      </c>
      <c r="M419" s="1359">
        <v>1.0</v>
      </c>
    </row>
    <row r="420">
      <c r="A420" s="1348"/>
      <c r="B420" s="1348"/>
      <c r="C420" s="1348"/>
      <c r="D420" s="1348"/>
      <c r="E420" s="1348"/>
      <c r="F420" s="1348"/>
      <c r="G420" s="1348">
        <v>2023.0</v>
      </c>
      <c r="H420" s="1348" t="s">
        <v>1723</v>
      </c>
      <c r="I420" s="1348" t="s">
        <v>4206</v>
      </c>
      <c r="J420" s="1348" t="s">
        <v>2246</v>
      </c>
      <c r="K420" s="1348" t="s">
        <v>4194</v>
      </c>
      <c r="L420" s="1348" t="s">
        <v>2536</v>
      </c>
      <c r="M420" s="1359">
        <v>4.0</v>
      </c>
    </row>
    <row r="421">
      <c r="A421" s="1348"/>
      <c r="B421" s="1348"/>
      <c r="C421" s="1348"/>
      <c r="D421" s="1348"/>
      <c r="E421" s="1348"/>
      <c r="F421" s="1348"/>
      <c r="G421" s="1348">
        <v>2023.0</v>
      </c>
      <c r="H421" s="1348" t="s">
        <v>1723</v>
      </c>
      <c r="I421" s="1348" t="s">
        <v>4206</v>
      </c>
      <c r="J421" s="1348" t="s">
        <v>4195</v>
      </c>
      <c r="K421" s="1348" t="s">
        <v>4201</v>
      </c>
      <c r="L421" s="1348" t="s">
        <v>2536</v>
      </c>
      <c r="M421" s="1359">
        <v>5.0</v>
      </c>
    </row>
    <row r="422">
      <c r="A422" s="1348"/>
      <c r="B422" s="1348"/>
      <c r="C422" s="1348"/>
      <c r="D422" s="1348"/>
      <c r="E422" s="1348"/>
      <c r="F422" s="1348"/>
      <c r="G422" s="1348">
        <v>2023.0</v>
      </c>
      <c r="H422" s="1348" t="s">
        <v>1723</v>
      </c>
      <c r="I422" s="1348" t="s">
        <v>4206</v>
      </c>
      <c r="J422" s="1348" t="s">
        <v>4195</v>
      </c>
      <c r="K422" s="1348" t="s">
        <v>2243</v>
      </c>
      <c r="L422" s="1348" t="s">
        <v>2321</v>
      </c>
      <c r="M422" s="1359">
        <v>29.0</v>
      </c>
    </row>
    <row r="423">
      <c r="A423" s="1348"/>
      <c r="B423" s="1348"/>
      <c r="C423" s="1348"/>
      <c r="D423" s="1348"/>
      <c r="E423" s="1348"/>
      <c r="F423" s="1348"/>
      <c r="G423" s="1348">
        <v>2023.0</v>
      </c>
      <c r="H423" s="1348" t="s">
        <v>1723</v>
      </c>
      <c r="I423" s="1348" t="s">
        <v>4206</v>
      </c>
      <c r="J423" s="1348" t="s">
        <v>4195</v>
      </c>
      <c r="K423" s="1348" t="s">
        <v>4195</v>
      </c>
      <c r="L423" s="1348" t="s">
        <v>2536</v>
      </c>
      <c r="M423" s="1359">
        <v>4.0</v>
      </c>
    </row>
    <row r="424">
      <c r="A424" s="1348"/>
      <c r="B424" s="1348"/>
      <c r="C424" s="1348"/>
      <c r="D424" s="1348"/>
      <c r="E424" s="1348"/>
      <c r="F424" s="1348"/>
      <c r="G424" s="1348">
        <v>2023.0</v>
      </c>
      <c r="H424" s="1348" t="s">
        <v>59</v>
      </c>
      <c r="I424" s="1348" t="s">
        <v>4189</v>
      </c>
      <c r="J424" s="1348" t="s">
        <v>2246</v>
      </c>
      <c r="K424" s="1348" t="s">
        <v>4190</v>
      </c>
      <c r="L424" s="1348" t="s">
        <v>2536</v>
      </c>
      <c r="M424" s="1359">
        <v>2.0</v>
      </c>
    </row>
    <row r="425">
      <c r="A425" s="1348"/>
      <c r="B425" s="1348"/>
      <c r="C425" s="1348"/>
      <c r="D425" s="1348"/>
      <c r="E425" s="1348"/>
      <c r="F425" s="1348"/>
      <c r="G425" s="1348">
        <v>2023.0</v>
      </c>
      <c r="H425" s="1348" t="s">
        <v>59</v>
      </c>
      <c r="I425" s="1348" t="s">
        <v>4189</v>
      </c>
      <c r="J425" s="1348" t="s">
        <v>4195</v>
      </c>
      <c r="K425" s="1348" t="s">
        <v>2243</v>
      </c>
      <c r="L425" s="1348" t="s">
        <v>2321</v>
      </c>
      <c r="M425" s="1359">
        <v>2.0</v>
      </c>
    </row>
    <row r="426">
      <c r="A426" s="1348"/>
      <c r="B426" s="1348"/>
      <c r="C426" s="1348"/>
      <c r="D426" s="1348"/>
      <c r="E426" s="1348"/>
      <c r="F426" s="1348"/>
      <c r="G426" s="1348">
        <v>2023.0</v>
      </c>
      <c r="H426" s="1348" t="s">
        <v>1724</v>
      </c>
      <c r="I426" s="1348" t="s">
        <v>4207</v>
      </c>
      <c r="J426" s="1348" t="s">
        <v>2246</v>
      </c>
      <c r="K426" s="1348" t="s">
        <v>4197</v>
      </c>
      <c r="L426" s="1348" t="s">
        <v>2536</v>
      </c>
      <c r="M426" s="1359">
        <v>1.0</v>
      </c>
    </row>
    <row r="427">
      <c r="A427" s="1348"/>
      <c r="B427" s="1348"/>
      <c r="C427" s="1348"/>
      <c r="D427" s="1348"/>
      <c r="E427" s="1348"/>
      <c r="F427" s="1348"/>
      <c r="G427" s="1348">
        <v>2023.0</v>
      </c>
      <c r="H427" s="1348" t="s">
        <v>1724</v>
      </c>
      <c r="I427" s="1348" t="s">
        <v>4207</v>
      </c>
      <c r="J427" s="1348" t="s">
        <v>2246</v>
      </c>
      <c r="K427" s="1348" t="s">
        <v>4190</v>
      </c>
      <c r="L427" s="1348" t="s">
        <v>2536</v>
      </c>
      <c r="M427" s="1359">
        <v>5.0</v>
      </c>
    </row>
    <row r="428">
      <c r="A428" s="1348"/>
      <c r="B428" s="1348"/>
      <c r="C428" s="1348"/>
      <c r="D428" s="1348"/>
      <c r="E428" s="1348"/>
      <c r="F428" s="1348"/>
      <c r="G428" s="1348">
        <v>2023.0</v>
      </c>
      <c r="H428" s="1348" t="s">
        <v>1724</v>
      </c>
      <c r="I428" s="1348" t="s">
        <v>4207</v>
      </c>
      <c r="J428" s="1348" t="s">
        <v>2246</v>
      </c>
      <c r="K428" s="1348" t="s">
        <v>4195</v>
      </c>
      <c r="L428" s="1348" t="s">
        <v>2536</v>
      </c>
      <c r="M428" s="1359">
        <v>1.0</v>
      </c>
    </row>
    <row r="429">
      <c r="A429" s="1348"/>
      <c r="B429" s="1348"/>
      <c r="C429" s="1348"/>
      <c r="D429" s="1348"/>
      <c r="E429" s="1348"/>
      <c r="F429" s="1348"/>
      <c r="G429" s="1348">
        <v>2023.0</v>
      </c>
      <c r="H429" s="1348" t="s">
        <v>1724</v>
      </c>
      <c r="I429" s="1348" t="s">
        <v>4207</v>
      </c>
      <c r="J429" s="1348" t="s">
        <v>2246</v>
      </c>
      <c r="K429" s="1348" t="s">
        <v>4194</v>
      </c>
      <c r="L429" s="1348" t="s">
        <v>2536</v>
      </c>
      <c r="M429" s="1359">
        <v>2.0</v>
      </c>
    </row>
    <row r="430">
      <c r="A430" s="1348"/>
      <c r="B430" s="1348"/>
      <c r="C430" s="1348"/>
      <c r="D430" s="1348"/>
      <c r="E430" s="1348"/>
      <c r="F430" s="1348"/>
      <c r="G430" s="1348">
        <v>2023.0</v>
      </c>
      <c r="H430" s="1348" t="s">
        <v>1724</v>
      </c>
      <c r="I430" s="1348" t="s">
        <v>4207</v>
      </c>
      <c r="J430" s="1348" t="s">
        <v>4195</v>
      </c>
      <c r="K430" s="1348" t="s">
        <v>2243</v>
      </c>
      <c r="L430" s="1348" t="s">
        <v>2321</v>
      </c>
      <c r="M430" s="1359">
        <v>9.0</v>
      </c>
    </row>
    <row r="431">
      <c r="A431" s="1348"/>
      <c r="B431" s="1348"/>
      <c r="C431" s="1348"/>
      <c r="D431" s="1348"/>
      <c r="E431" s="1348"/>
      <c r="F431" s="1348"/>
      <c r="G431" s="1348">
        <v>2023.0</v>
      </c>
      <c r="H431" s="1348" t="s">
        <v>1724</v>
      </c>
      <c r="I431" s="1348" t="s">
        <v>4207</v>
      </c>
      <c r="J431" s="1348" t="s">
        <v>4195</v>
      </c>
      <c r="K431" s="1348" t="s">
        <v>4195</v>
      </c>
      <c r="L431" s="1348" t="s">
        <v>2536</v>
      </c>
      <c r="M431" s="1359">
        <v>1.0</v>
      </c>
    </row>
    <row r="432">
      <c r="A432" s="1348"/>
      <c r="B432" s="1348"/>
      <c r="C432" s="1348"/>
      <c r="D432" s="1348"/>
      <c r="E432" s="1348"/>
      <c r="F432" s="1348"/>
      <c r="G432" s="1348">
        <v>2023.0</v>
      </c>
      <c r="H432" s="1348" t="s">
        <v>1725</v>
      </c>
      <c r="I432" s="1348" t="s">
        <v>4205</v>
      </c>
      <c r="J432" s="1348" t="s">
        <v>2246</v>
      </c>
      <c r="K432" s="1348" t="s">
        <v>4197</v>
      </c>
      <c r="L432" s="1348" t="s">
        <v>2536</v>
      </c>
      <c r="M432" s="1359">
        <v>5.0</v>
      </c>
    </row>
    <row r="433">
      <c r="A433" s="1348"/>
      <c r="B433" s="1348"/>
      <c r="C433" s="1348"/>
      <c r="D433" s="1348"/>
      <c r="E433" s="1348"/>
      <c r="F433" s="1348"/>
      <c r="G433" s="1348">
        <v>2023.0</v>
      </c>
      <c r="H433" s="1348" t="s">
        <v>1725</v>
      </c>
      <c r="I433" s="1348" t="s">
        <v>4205</v>
      </c>
      <c r="J433" s="1348" t="s">
        <v>2246</v>
      </c>
      <c r="K433" s="1348" t="s">
        <v>4190</v>
      </c>
      <c r="L433" s="1348" t="s">
        <v>2536</v>
      </c>
      <c r="M433" s="1359">
        <v>7.0</v>
      </c>
    </row>
    <row r="434">
      <c r="A434" s="1348"/>
      <c r="B434" s="1348"/>
      <c r="C434" s="1348"/>
      <c r="D434" s="1348"/>
      <c r="E434" s="1348"/>
      <c r="F434" s="1348"/>
      <c r="G434" s="1348">
        <v>2023.0</v>
      </c>
      <c r="H434" s="1348" t="s">
        <v>1725</v>
      </c>
      <c r="I434" s="1348" t="s">
        <v>4205</v>
      </c>
      <c r="J434" s="1348" t="s">
        <v>2246</v>
      </c>
      <c r="K434" s="1348" t="s">
        <v>4191</v>
      </c>
      <c r="L434" s="1348" t="s">
        <v>2321</v>
      </c>
      <c r="M434" s="1359">
        <v>2.0</v>
      </c>
    </row>
    <row r="435">
      <c r="A435" s="1348"/>
      <c r="B435" s="1348"/>
      <c r="C435" s="1348"/>
      <c r="D435" s="1348"/>
      <c r="E435" s="1348"/>
      <c r="F435" s="1348"/>
      <c r="G435" s="1348">
        <v>2023.0</v>
      </c>
      <c r="H435" s="1348" t="s">
        <v>1725</v>
      </c>
      <c r="I435" s="1348" t="s">
        <v>4205</v>
      </c>
      <c r="J435" s="1348" t="s">
        <v>2246</v>
      </c>
      <c r="K435" s="1348" t="s">
        <v>4200</v>
      </c>
      <c r="L435" s="1348" t="s">
        <v>2536</v>
      </c>
      <c r="M435" s="1359">
        <v>1.0</v>
      </c>
    </row>
    <row r="436">
      <c r="A436" s="1348"/>
      <c r="B436" s="1348"/>
      <c r="C436" s="1348"/>
      <c r="D436" s="1348"/>
      <c r="E436" s="1348"/>
      <c r="F436" s="1348"/>
      <c r="G436" s="1348">
        <v>2023.0</v>
      </c>
      <c r="H436" s="1348" t="s">
        <v>1725</v>
      </c>
      <c r="I436" s="1348" t="s">
        <v>4205</v>
      </c>
      <c r="J436" s="1348" t="s">
        <v>2246</v>
      </c>
      <c r="K436" s="1348" t="s">
        <v>4195</v>
      </c>
      <c r="L436" s="1348" t="s">
        <v>2536</v>
      </c>
      <c r="M436" s="1359">
        <v>2.0</v>
      </c>
    </row>
    <row r="437">
      <c r="A437" s="1348"/>
      <c r="B437" s="1348"/>
      <c r="C437" s="1348"/>
      <c r="D437" s="1348"/>
      <c r="E437" s="1348"/>
      <c r="F437" s="1348"/>
      <c r="G437" s="1348">
        <v>2023.0</v>
      </c>
      <c r="H437" s="1348" t="s">
        <v>1725</v>
      </c>
      <c r="I437" s="1348" t="s">
        <v>4205</v>
      </c>
      <c r="J437" s="1348" t="s">
        <v>2246</v>
      </c>
      <c r="K437" s="1348" t="s">
        <v>4194</v>
      </c>
      <c r="L437" s="1348" t="s">
        <v>2536</v>
      </c>
      <c r="M437" s="1359">
        <v>8.0</v>
      </c>
    </row>
    <row r="438">
      <c r="A438" s="1348"/>
      <c r="B438" s="1348"/>
      <c r="C438" s="1348"/>
      <c r="D438" s="1348"/>
      <c r="E438" s="1348"/>
      <c r="F438" s="1348"/>
      <c r="G438" s="1348">
        <v>2023.0</v>
      </c>
      <c r="H438" s="1348" t="s">
        <v>1725</v>
      </c>
      <c r="I438" s="1348" t="s">
        <v>4205</v>
      </c>
      <c r="J438" s="1348" t="s">
        <v>4195</v>
      </c>
      <c r="K438" s="1348" t="s">
        <v>2243</v>
      </c>
      <c r="L438" s="1348" t="s">
        <v>2321</v>
      </c>
      <c r="M438" s="1359">
        <v>14.0</v>
      </c>
    </row>
    <row r="439">
      <c r="A439" s="1348"/>
      <c r="B439" s="1348"/>
      <c r="C439" s="1348"/>
      <c r="D439" s="1348"/>
      <c r="E439" s="1348"/>
      <c r="F439" s="1348"/>
      <c r="G439" s="1348">
        <v>2023.0</v>
      </c>
      <c r="H439" s="1348" t="s">
        <v>1725</v>
      </c>
      <c r="I439" s="1348" t="s">
        <v>4205</v>
      </c>
      <c r="J439" s="1348" t="s">
        <v>4195</v>
      </c>
      <c r="K439" s="1348" t="s">
        <v>4195</v>
      </c>
      <c r="L439" s="1348" t="s">
        <v>2536</v>
      </c>
      <c r="M439" s="1359">
        <v>3.0</v>
      </c>
    </row>
    <row r="440">
      <c r="A440" s="1348"/>
      <c r="B440" s="1348"/>
      <c r="C440" s="1348"/>
      <c r="D440" s="1348"/>
      <c r="E440" s="1348"/>
      <c r="F440" s="1348"/>
      <c r="G440" s="1348">
        <v>2023.0</v>
      </c>
      <c r="H440" s="1348" t="s">
        <v>1726</v>
      </c>
      <c r="I440" s="1348" t="s">
        <v>4196</v>
      </c>
      <c r="J440" s="1348" t="s">
        <v>2246</v>
      </c>
      <c r="K440" s="1348" t="s">
        <v>4190</v>
      </c>
      <c r="L440" s="1348" t="s">
        <v>2536</v>
      </c>
      <c r="M440" s="1359">
        <v>2.0</v>
      </c>
    </row>
    <row r="441">
      <c r="A441" s="1348"/>
      <c r="B441" s="1348"/>
      <c r="C441" s="1348"/>
      <c r="D441" s="1348"/>
      <c r="E441" s="1348"/>
      <c r="F441" s="1348"/>
      <c r="G441" s="1348">
        <v>2023.0</v>
      </c>
      <c r="H441" s="1348" t="s">
        <v>1726</v>
      </c>
      <c r="I441" s="1348" t="s">
        <v>4196</v>
      </c>
      <c r="J441" s="1348" t="s">
        <v>2246</v>
      </c>
      <c r="K441" s="1348" t="s">
        <v>4199</v>
      </c>
      <c r="L441" s="1348" t="s">
        <v>2536</v>
      </c>
      <c r="M441" s="1359">
        <v>1.0</v>
      </c>
    </row>
    <row r="442">
      <c r="A442" s="1348"/>
      <c r="B442" s="1348"/>
      <c r="C442" s="1348"/>
      <c r="D442" s="1348"/>
      <c r="E442" s="1348"/>
      <c r="F442" s="1348"/>
      <c r="G442" s="1348">
        <v>2023.0</v>
      </c>
      <c r="H442" s="1348" t="s">
        <v>1726</v>
      </c>
      <c r="I442" s="1348" t="s">
        <v>4196</v>
      </c>
      <c r="J442" s="1348" t="s">
        <v>2246</v>
      </c>
      <c r="K442" s="1348" t="s">
        <v>4195</v>
      </c>
      <c r="L442" s="1348" t="s">
        <v>2536</v>
      </c>
      <c r="M442" s="1359">
        <v>1.0</v>
      </c>
    </row>
    <row r="443">
      <c r="A443" s="1348"/>
      <c r="B443" s="1348"/>
      <c r="C443" s="1348"/>
      <c r="D443" s="1348"/>
      <c r="E443" s="1348"/>
      <c r="F443" s="1348"/>
      <c r="G443" s="1348">
        <v>2023.0</v>
      </c>
      <c r="H443" s="1348" t="s">
        <v>1726</v>
      </c>
      <c r="I443" s="1348" t="s">
        <v>4196</v>
      </c>
      <c r="J443" s="1348" t="s">
        <v>4195</v>
      </c>
      <c r="K443" s="1348" t="s">
        <v>2243</v>
      </c>
      <c r="L443" s="1348" t="s">
        <v>2321</v>
      </c>
      <c r="M443" s="1359">
        <v>1.0</v>
      </c>
    </row>
    <row r="444">
      <c r="A444" s="1348"/>
      <c r="B444" s="1348"/>
      <c r="C444" s="1348"/>
      <c r="D444" s="1348"/>
      <c r="E444" s="1348"/>
      <c r="F444" s="1348"/>
      <c r="G444" s="1348">
        <v>2023.0</v>
      </c>
      <c r="H444" s="1348" t="s">
        <v>1727</v>
      </c>
      <c r="I444" s="1348" t="s">
        <v>4206</v>
      </c>
      <c r="J444" s="1348" t="s">
        <v>2246</v>
      </c>
      <c r="K444" s="1348" t="s">
        <v>4197</v>
      </c>
      <c r="L444" s="1348" t="s">
        <v>2536</v>
      </c>
      <c r="M444" s="1359">
        <v>2.0</v>
      </c>
    </row>
    <row r="445">
      <c r="A445" s="1348"/>
      <c r="B445" s="1348"/>
      <c r="C445" s="1348"/>
      <c r="D445" s="1348"/>
      <c r="E445" s="1348"/>
      <c r="F445" s="1348"/>
      <c r="G445" s="1348">
        <v>2023.0</v>
      </c>
      <c r="H445" s="1348" t="s">
        <v>1727</v>
      </c>
      <c r="I445" s="1348" t="s">
        <v>4206</v>
      </c>
      <c r="J445" s="1348" t="s">
        <v>2246</v>
      </c>
      <c r="K445" s="1348" t="s">
        <v>4190</v>
      </c>
      <c r="L445" s="1348" t="s">
        <v>2536</v>
      </c>
      <c r="M445" s="1359">
        <v>64.0</v>
      </c>
    </row>
    <row r="446">
      <c r="A446" s="1348"/>
      <c r="B446" s="1348"/>
      <c r="C446" s="1348"/>
      <c r="D446" s="1348"/>
      <c r="E446" s="1348"/>
      <c r="F446" s="1348"/>
      <c r="G446" s="1348">
        <v>2023.0</v>
      </c>
      <c r="H446" s="1348" t="s">
        <v>1727</v>
      </c>
      <c r="I446" s="1348" t="s">
        <v>4206</v>
      </c>
      <c r="J446" s="1348" t="s">
        <v>2246</v>
      </c>
      <c r="K446" s="1348" t="s">
        <v>4191</v>
      </c>
      <c r="L446" s="1348" t="s">
        <v>2321</v>
      </c>
      <c r="M446" s="1359">
        <v>7.0</v>
      </c>
    </row>
    <row r="447">
      <c r="A447" s="1348"/>
      <c r="B447" s="1348"/>
      <c r="C447" s="1348"/>
      <c r="D447" s="1348"/>
      <c r="E447" s="1348"/>
      <c r="F447" s="1348"/>
      <c r="G447" s="1348">
        <v>2023.0</v>
      </c>
      <c r="H447" s="1348" t="s">
        <v>1727</v>
      </c>
      <c r="I447" s="1348" t="s">
        <v>4206</v>
      </c>
      <c r="J447" s="1348" t="s">
        <v>2246</v>
      </c>
      <c r="K447" s="1348" t="s">
        <v>4192</v>
      </c>
      <c r="L447" s="1348" t="s">
        <v>2536</v>
      </c>
      <c r="M447" s="1359">
        <v>1.0</v>
      </c>
    </row>
    <row r="448">
      <c r="A448" s="1348"/>
      <c r="B448" s="1348"/>
      <c r="C448" s="1348"/>
      <c r="D448" s="1348"/>
      <c r="E448" s="1348"/>
      <c r="F448" s="1348"/>
      <c r="G448" s="1348">
        <v>2023.0</v>
      </c>
      <c r="H448" s="1348" t="s">
        <v>1727</v>
      </c>
      <c r="I448" s="1348" t="s">
        <v>4206</v>
      </c>
      <c r="J448" s="1348" t="s">
        <v>2246</v>
      </c>
      <c r="K448" s="1348" t="s">
        <v>4193</v>
      </c>
      <c r="L448" s="1348" t="s">
        <v>2321</v>
      </c>
      <c r="M448" s="1359">
        <v>2.0</v>
      </c>
    </row>
    <row r="449">
      <c r="A449" s="1348"/>
      <c r="B449" s="1348"/>
      <c r="C449" s="1348"/>
      <c r="D449" s="1348"/>
      <c r="E449" s="1348"/>
      <c r="F449" s="1348"/>
      <c r="G449" s="1348">
        <v>2023.0</v>
      </c>
      <c r="H449" s="1348" t="s">
        <v>1727</v>
      </c>
      <c r="I449" s="1348" t="s">
        <v>4206</v>
      </c>
      <c r="J449" s="1348" t="s">
        <v>2246</v>
      </c>
      <c r="K449" s="1348" t="s">
        <v>4199</v>
      </c>
      <c r="L449" s="1348" t="s">
        <v>2536</v>
      </c>
      <c r="M449" s="1359">
        <v>3.0</v>
      </c>
    </row>
    <row r="450">
      <c r="A450" s="1348"/>
      <c r="B450" s="1348"/>
      <c r="C450" s="1348"/>
      <c r="D450" s="1348"/>
      <c r="E450" s="1348"/>
      <c r="F450" s="1348"/>
      <c r="G450" s="1348">
        <v>2023.0</v>
      </c>
      <c r="H450" s="1348" t="s">
        <v>1727</v>
      </c>
      <c r="I450" s="1348" t="s">
        <v>4206</v>
      </c>
      <c r="J450" s="1348" t="s">
        <v>2246</v>
      </c>
      <c r="K450" s="1348" t="s">
        <v>4200</v>
      </c>
      <c r="L450" s="1348" t="s">
        <v>2536</v>
      </c>
      <c r="M450" s="1359">
        <v>9.0</v>
      </c>
    </row>
    <row r="451">
      <c r="A451" s="1348"/>
      <c r="B451" s="1348"/>
      <c r="C451" s="1348"/>
      <c r="D451" s="1348"/>
      <c r="E451" s="1348"/>
      <c r="F451" s="1348"/>
      <c r="G451" s="1348">
        <v>2023.0</v>
      </c>
      <c r="H451" s="1348" t="s">
        <v>1727</v>
      </c>
      <c r="I451" s="1348" t="s">
        <v>4206</v>
      </c>
      <c r="J451" s="1348" t="s">
        <v>2246</v>
      </c>
      <c r="K451" s="1348" t="s">
        <v>4194</v>
      </c>
      <c r="L451" s="1348" t="s">
        <v>2536</v>
      </c>
      <c r="M451" s="1359">
        <v>10.0</v>
      </c>
    </row>
    <row r="452">
      <c r="A452" s="1348"/>
      <c r="B452" s="1348"/>
      <c r="C452" s="1348"/>
      <c r="D452" s="1348"/>
      <c r="E452" s="1348"/>
      <c r="F452" s="1348"/>
      <c r="G452" s="1348">
        <v>2023.0</v>
      </c>
      <c r="H452" s="1348" t="s">
        <v>1727</v>
      </c>
      <c r="I452" s="1348" t="s">
        <v>4206</v>
      </c>
      <c r="J452" s="1348" t="s">
        <v>4195</v>
      </c>
      <c r="K452" s="1348" t="s">
        <v>4201</v>
      </c>
      <c r="L452" s="1348" t="s">
        <v>2536</v>
      </c>
      <c r="M452" s="1359">
        <v>3.0</v>
      </c>
    </row>
    <row r="453">
      <c r="A453" s="1348"/>
      <c r="B453" s="1348"/>
      <c r="C453" s="1348"/>
      <c r="D453" s="1348"/>
      <c r="E453" s="1348"/>
      <c r="F453" s="1348"/>
      <c r="G453" s="1348">
        <v>2023.0</v>
      </c>
      <c r="H453" s="1348" t="s">
        <v>1727</v>
      </c>
      <c r="I453" s="1348" t="s">
        <v>4206</v>
      </c>
      <c r="J453" s="1348" t="s">
        <v>4195</v>
      </c>
      <c r="K453" s="1348" t="s">
        <v>4208</v>
      </c>
      <c r="L453" s="1348" t="s">
        <v>2536</v>
      </c>
      <c r="M453" s="1359">
        <v>2.0</v>
      </c>
    </row>
    <row r="454">
      <c r="A454" s="1348"/>
      <c r="B454" s="1348"/>
      <c r="C454" s="1348"/>
      <c r="D454" s="1348"/>
      <c r="E454" s="1348"/>
      <c r="F454" s="1348"/>
      <c r="G454" s="1348">
        <v>2023.0</v>
      </c>
      <c r="H454" s="1348" t="s">
        <v>1727</v>
      </c>
      <c r="I454" s="1348" t="s">
        <v>4206</v>
      </c>
      <c r="J454" s="1348" t="s">
        <v>4195</v>
      </c>
      <c r="K454" s="1348" t="s">
        <v>2243</v>
      </c>
      <c r="L454" s="1348" t="s">
        <v>2321</v>
      </c>
      <c r="M454" s="1359">
        <v>43.0</v>
      </c>
    </row>
    <row r="455">
      <c r="A455" s="1348"/>
      <c r="B455" s="1348"/>
      <c r="C455" s="1348"/>
      <c r="D455" s="1348"/>
      <c r="E455" s="1348"/>
      <c r="F455" s="1348"/>
      <c r="G455" s="1348">
        <v>2023.0</v>
      </c>
      <c r="H455" s="1348" t="s">
        <v>1727</v>
      </c>
      <c r="I455" s="1348" t="s">
        <v>4206</v>
      </c>
      <c r="J455" s="1348" t="s">
        <v>4195</v>
      </c>
      <c r="K455" s="1348" t="s">
        <v>4195</v>
      </c>
      <c r="L455" s="1348" t="s">
        <v>2536</v>
      </c>
      <c r="M455" s="1359">
        <v>3.0</v>
      </c>
    </row>
    <row r="456">
      <c r="A456" s="1348"/>
      <c r="B456" s="1348"/>
      <c r="C456" s="1348"/>
      <c r="D456" s="1348"/>
      <c r="E456" s="1348"/>
      <c r="F456" s="1348"/>
      <c r="G456" s="1348">
        <v>2023.0</v>
      </c>
      <c r="H456" s="1348" t="s">
        <v>1728</v>
      </c>
      <c r="I456" s="1348" t="s">
        <v>4204</v>
      </c>
      <c r="J456" s="1348" t="s">
        <v>4195</v>
      </c>
      <c r="K456" s="1348" t="s">
        <v>2243</v>
      </c>
      <c r="L456" s="1348" t="s">
        <v>2321</v>
      </c>
      <c r="M456" s="1359">
        <v>1.0</v>
      </c>
    </row>
    <row r="457">
      <c r="A457" s="1348"/>
      <c r="B457" s="1348"/>
      <c r="C457" s="1348"/>
      <c r="D457" s="1348"/>
      <c r="E457" s="1348"/>
      <c r="F457" s="1348"/>
      <c r="G457" s="1348">
        <v>2023.0</v>
      </c>
      <c r="H457" s="1348" t="s">
        <v>1729</v>
      </c>
      <c r="I457" s="1348" t="s">
        <v>4205</v>
      </c>
      <c r="J457" s="1348" t="s">
        <v>2246</v>
      </c>
      <c r="K457" s="1348" t="s">
        <v>4190</v>
      </c>
      <c r="L457" s="1348" t="s">
        <v>2536</v>
      </c>
      <c r="M457" s="1359">
        <v>1.0</v>
      </c>
    </row>
    <row r="458">
      <c r="A458" s="1348"/>
      <c r="B458" s="1348"/>
      <c r="C458" s="1348"/>
      <c r="D458" s="1348"/>
      <c r="E458" s="1348"/>
      <c r="F458" s="1348"/>
      <c r="G458" s="1348">
        <v>2023.0</v>
      </c>
      <c r="H458" s="1348" t="s">
        <v>1729</v>
      </c>
      <c r="I458" s="1348" t="s">
        <v>4205</v>
      </c>
      <c r="J458" s="1348" t="s">
        <v>2246</v>
      </c>
      <c r="K458" s="1348" t="s">
        <v>4195</v>
      </c>
      <c r="L458" s="1348" t="s">
        <v>2536</v>
      </c>
      <c r="M458" s="1359">
        <v>1.0</v>
      </c>
    </row>
    <row r="459">
      <c r="A459" s="1348"/>
      <c r="B459" s="1348"/>
      <c r="C459" s="1348"/>
      <c r="D459" s="1348"/>
      <c r="E459" s="1348"/>
      <c r="F459" s="1348"/>
      <c r="G459" s="1348">
        <v>2023.0</v>
      </c>
      <c r="H459" s="1348" t="s">
        <v>1729</v>
      </c>
      <c r="I459" s="1348" t="s">
        <v>4205</v>
      </c>
      <c r="J459" s="1348" t="s">
        <v>4195</v>
      </c>
      <c r="K459" s="1348" t="s">
        <v>2243</v>
      </c>
      <c r="L459" s="1348" t="s">
        <v>2321</v>
      </c>
      <c r="M459" s="1359">
        <v>13.0</v>
      </c>
    </row>
    <row r="460">
      <c r="A460" s="1348"/>
      <c r="B460" s="1348"/>
      <c r="C460" s="1348"/>
      <c r="D460" s="1348"/>
      <c r="E460" s="1348"/>
      <c r="F460" s="1348"/>
      <c r="G460" s="1348">
        <v>2023.0</v>
      </c>
      <c r="H460" s="1348" t="s">
        <v>1731</v>
      </c>
      <c r="I460" s="1348" t="s">
        <v>4205</v>
      </c>
      <c r="J460" s="1348" t="s">
        <v>2246</v>
      </c>
      <c r="K460" s="1348" t="s">
        <v>4190</v>
      </c>
      <c r="L460" s="1348" t="s">
        <v>2536</v>
      </c>
      <c r="M460" s="1359">
        <v>2.0</v>
      </c>
    </row>
    <row r="461">
      <c r="A461" s="1348"/>
      <c r="B461" s="1348"/>
      <c r="C461" s="1348"/>
      <c r="D461" s="1348"/>
      <c r="E461" s="1348"/>
      <c r="F461" s="1348"/>
      <c r="G461" s="1348">
        <v>2023.0</v>
      </c>
      <c r="H461" s="1348" t="s">
        <v>1731</v>
      </c>
      <c r="I461" s="1348" t="s">
        <v>4205</v>
      </c>
      <c r="J461" s="1348" t="s">
        <v>2246</v>
      </c>
      <c r="K461" s="1348" t="s">
        <v>4194</v>
      </c>
      <c r="L461" s="1348" t="s">
        <v>2536</v>
      </c>
      <c r="M461" s="1359">
        <v>1.0</v>
      </c>
    </row>
    <row r="462">
      <c r="A462" s="1348"/>
      <c r="B462" s="1348"/>
      <c r="C462" s="1348"/>
      <c r="D462" s="1348"/>
      <c r="E462" s="1348"/>
      <c r="F462" s="1348"/>
      <c r="G462" s="1348">
        <v>2023.0</v>
      </c>
      <c r="H462" s="1348" t="s">
        <v>1732</v>
      </c>
      <c r="I462" s="1348" t="s">
        <v>4205</v>
      </c>
      <c r="J462" s="1348" t="s">
        <v>2246</v>
      </c>
      <c r="K462" s="1348" t="s">
        <v>4190</v>
      </c>
      <c r="L462" s="1348" t="s">
        <v>2536</v>
      </c>
      <c r="M462" s="1359">
        <v>4.0</v>
      </c>
    </row>
    <row r="463">
      <c r="A463" s="1348"/>
      <c r="B463" s="1348"/>
      <c r="C463" s="1348"/>
      <c r="D463" s="1348"/>
      <c r="E463" s="1348"/>
      <c r="F463" s="1348"/>
      <c r="G463" s="1348">
        <v>2023.0</v>
      </c>
      <c r="H463" s="1348" t="s">
        <v>1732</v>
      </c>
      <c r="I463" s="1348" t="s">
        <v>4205</v>
      </c>
      <c r="J463" s="1348" t="s">
        <v>2246</v>
      </c>
      <c r="K463" s="1348" t="s">
        <v>4200</v>
      </c>
      <c r="L463" s="1348" t="s">
        <v>2536</v>
      </c>
      <c r="M463" s="1359">
        <v>1.0</v>
      </c>
    </row>
    <row r="464">
      <c r="A464" s="1348"/>
      <c r="B464" s="1348"/>
      <c r="C464" s="1348"/>
      <c r="D464" s="1348"/>
      <c r="E464" s="1348"/>
      <c r="F464" s="1348"/>
      <c r="G464" s="1348">
        <v>2023.0</v>
      </c>
      <c r="H464" s="1348" t="s">
        <v>1732</v>
      </c>
      <c r="I464" s="1348" t="s">
        <v>4205</v>
      </c>
      <c r="J464" s="1348" t="s">
        <v>2246</v>
      </c>
      <c r="K464" s="1348" t="s">
        <v>4194</v>
      </c>
      <c r="L464" s="1348" t="s">
        <v>2536</v>
      </c>
      <c r="M464" s="1359">
        <v>1.0</v>
      </c>
    </row>
    <row r="465">
      <c r="A465" s="1348"/>
      <c r="B465" s="1348"/>
      <c r="C465" s="1348"/>
      <c r="D465" s="1348"/>
      <c r="E465" s="1348"/>
      <c r="F465" s="1348"/>
      <c r="G465" s="1348">
        <v>2023.0</v>
      </c>
      <c r="H465" s="1348" t="s">
        <v>1732</v>
      </c>
      <c r="I465" s="1348" t="s">
        <v>4205</v>
      </c>
      <c r="J465" s="1348" t="s">
        <v>4195</v>
      </c>
      <c r="K465" s="1348" t="s">
        <v>2243</v>
      </c>
      <c r="L465" s="1348" t="s">
        <v>2321</v>
      </c>
      <c r="M465" s="1359">
        <v>9.0</v>
      </c>
    </row>
    <row r="466">
      <c r="A466" s="1348"/>
      <c r="B466" s="1348"/>
      <c r="C466" s="1348"/>
      <c r="D466" s="1348"/>
      <c r="E466" s="1348"/>
      <c r="F466" s="1348"/>
      <c r="G466" s="1348">
        <v>2023.0</v>
      </c>
      <c r="H466" s="1348" t="s">
        <v>706</v>
      </c>
      <c r="I466" s="1348" t="s">
        <v>4204</v>
      </c>
      <c r="J466" s="1348" t="s">
        <v>2246</v>
      </c>
      <c r="K466" s="1348" t="s">
        <v>4197</v>
      </c>
      <c r="L466" s="1348" t="s">
        <v>2536</v>
      </c>
      <c r="M466" s="1359">
        <v>4.0</v>
      </c>
    </row>
    <row r="467">
      <c r="A467" s="1348"/>
      <c r="B467" s="1348"/>
      <c r="C467" s="1348"/>
      <c r="D467" s="1348"/>
      <c r="E467" s="1348"/>
      <c r="F467" s="1348"/>
      <c r="G467" s="1348">
        <v>2023.0</v>
      </c>
      <c r="H467" s="1348" t="s">
        <v>706</v>
      </c>
      <c r="I467" s="1348" t="s">
        <v>4204</v>
      </c>
      <c r="J467" s="1348" t="s">
        <v>2246</v>
      </c>
      <c r="K467" s="1348" t="s">
        <v>4190</v>
      </c>
      <c r="L467" s="1348" t="s">
        <v>2536</v>
      </c>
      <c r="M467" s="1359">
        <v>14.0</v>
      </c>
    </row>
    <row r="468">
      <c r="A468" s="1348"/>
      <c r="B468" s="1348"/>
      <c r="C468" s="1348"/>
      <c r="D468" s="1348"/>
      <c r="E468" s="1348"/>
      <c r="F468" s="1348"/>
      <c r="G468" s="1348">
        <v>2023.0</v>
      </c>
      <c r="H468" s="1348" t="s">
        <v>706</v>
      </c>
      <c r="I468" s="1348" t="s">
        <v>4204</v>
      </c>
      <c r="J468" s="1348" t="s">
        <v>2246</v>
      </c>
      <c r="K468" s="1348" t="s">
        <v>4200</v>
      </c>
      <c r="L468" s="1348" t="s">
        <v>2536</v>
      </c>
      <c r="M468" s="1359">
        <v>2.0</v>
      </c>
    </row>
    <row r="469">
      <c r="A469" s="1348"/>
      <c r="B469" s="1348"/>
      <c r="C469" s="1348"/>
      <c r="D469" s="1348"/>
      <c r="E469" s="1348"/>
      <c r="F469" s="1348"/>
      <c r="G469" s="1348">
        <v>2023.0</v>
      </c>
      <c r="H469" s="1348" t="s">
        <v>706</v>
      </c>
      <c r="I469" s="1348" t="s">
        <v>4204</v>
      </c>
      <c r="J469" s="1348" t="s">
        <v>2246</v>
      </c>
      <c r="K469" s="1348" t="s">
        <v>4195</v>
      </c>
      <c r="L469" s="1348" t="s">
        <v>2536</v>
      </c>
      <c r="M469" s="1359">
        <v>2.0</v>
      </c>
    </row>
    <row r="470">
      <c r="A470" s="1348"/>
      <c r="B470" s="1348"/>
      <c r="C470" s="1348"/>
      <c r="D470" s="1348"/>
      <c r="E470" s="1348"/>
      <c r="F470" s="1348"/>
      <c r="G470" s="1348">
        <v>2023.0</v>
      </c>
      <c r="H470" s="1348" t="s">
        <v>706</v>
      </c>
      <c r="I470" s="1348" t="s">
        <v>4204</v>
      </c>
      <c r="J470" s="1348" t="s">
        <v>2246</v>
      </c>
      <c r="K470" s="1348" t="s">
        <v>4194</v>
      </c>
      <c r="L470" s="1348" t="s">
        <v>2536</v>
      </c>
      <c r="M470" s="1359">
        <v>1.0</v>
      </c>
    </row>
    <row r="471">
      <c r="A471" s="1348"/>
      <c r="B471" s="1348"/>
      <c r="C471" s="1348"/>
      <c r="D471" s="1348"/>
      <c r="E471" s="1348"/>
      <c r="F471" s="1348"/>
      <c r="G471" s="1348">
        <v>2023.0</v>
      </c>
      <c r="H471" s="1348" t="s">
        <v>706</v>
      </c>
      <c r="I471" s="1348" t="s">
        <v>4204</v>
      </c>
      <c r="J471" s="1348" t="s">
        <v>4195</v>
      </c>
      <c r="K471" s="1348" t="s">
        <v>2243</v>
      </c>
      <c r="L471" s="1348" t="s">
        <v>2321</v>
      </c>
      <c r="M471" s="1359">
        <v>10.0</v>
      </c>
    </row>
    <row r="472">
      <c r="A472" s="1348"/>
      <c r="B472" s="1348"/>
      <c r="C472" s="1348"/>
      <c r="D472" s="1348"/>
      <c r="E472" s="1348"/>
      <c r="F472" s="1348"/>
      <c r="G472" s="1348">
        <v>2023.0</v>
      </c>
      <c r="H472" s="1348" t="s">
        <v>779</v>
      </c>
      <c r="I472" s="1348" t="s">
        <v>4210</v>
      </c>
      <c r="J472" s="1348" t="s">
        <v>2246</v>
      </c>
      <c r="K472" s="1348" t="s">
        <v>4190</v>
      </c>
      <c r="L472" s="1348" t="s">
        <v>2536</v>
      </c>
      <c r="M472" s="1359">
        <v>45.0</v>
      </c>
    </row>
    <row r="473">
      <c r="A473" s="1348"/>
      <c r="B473" s="1348"/>
      <c r="C473" s="1348"/>
      <c r="D473" s="1348"/>
      <c r="E473" s="1348"/>
      <c r="F473" s="1348"/>
      <c r="G473" s="1348">
        <v>2023.0</v>
      </c>
      <c r="H473" s="1348" t="s">
        <v>779</v>
      </c>
      <c r="I473" s="1348" t="s">
        <v>4210</v>
      </c>
      <c r="J473" s="1348" t="s">
        <v>2246</v>
      </c>
      <c r="K473" s="1348" t="s">
        <v>4191</v>
      </c>
      <c r="L473" s="1348" t="s">
        <v>2321</v>
      </c>
      <c r="M473" s="1359">
        <v>2.0</v>
      </c>
    </row>
    <row r="474">
      <c r="A474" s="1348"/>
      <c r="B474" s="1348"/>
      <c r="C474" s="1348"/>
      <c r="D474" s="1348"/>
      <c r="E474" s="1348"/>
      <c r="F474" s="1348"/>
      <c r="G474" s="1348">
        <v>2023.0</v>
      </c>
      <c r="H474" s="1348" t="s">
        <v>779</v>
      </c>
      <c r="I474" s="1348" t="s">
        <v>4210</v>
      </c>
      <c r="J474" s="1348" t="s">
        <v>2246</v>
      </c>
      <c r="K474" s="1348" t="s">
        <v>4193</v>
      </c>
      <c r="L474" s="1348" t="s">
        <v>2321</v>
      </c>
      <c r="M474" s="1359">
        <v>5.0</v>
      </c>
    </row>
    <row r="475">
      <c r="A475" s="1348"/>
      <c r="B475" s="1348"/>
      <c r="C475" s="1348"/>
      <c r="D475" s="1348"/>
      <c r="E475" s="1348"/>
      <c r="F475" s="1348"/>
      <c r="G475" s="1348">
        <v>2023.0</v>
      </c>
      <c r="H475" s="1348" t="s">
        <v>779</v>
      </c>
      <c r="I475" s="1348" t="s">
        <v>4210</v>
      </c>
      <c r="J475" s="1348" t="s">
        <v>2246</v>
      </c>
      <c r="K475" s="1348" t="s">
        <v>4199</v>
      </c>
      <c r="L475" s="1348" t="s">
        <v>2536</v>
      </c>
      <c r="M475" s="1359">
        <v>2.0</v>
      </c>
    </row>
    <row r="476">
      <c r="A476" s="1348"/>
      <c r="B476" s="1348"/>
      <c r="C476" s="1348"/>
      <c r="D476" s="1348"/>
      <c r="E476" s="1348"/>
      <c r="F476" s="1348"/>
      <c r="G476" s="1348">
        <v>2023.0</v>
      </c>
      <c r="H476" s="1348" t="s">
        <v>779</v>
      </c>
      <c r="I476" s="1348" t="s">
        <v>4210</v>
      </c>
      <c r="J476" s="1348" t="s">
        <v>2246</v>
      </c>
      <c r="K476" s="1348" t="s">
        <v>4200</v>
      </c>
      <c r="L476" s="1348" t="s">
        <v>2536</v>
      </c>
      <c r="M476" s="1359">
        <v>4.0</v>
      </c>
    </row>
    <row r="477">
      <c r="A477" s="1348"/>
      <c r="B477" s="1348"/>
      <c r="C477" s="1348"/>
      <c r="D477" s="1348"/>
      <c r="E477" s="1348"/>
      <c r="F477" s="1348"/>
      <c r="G477" s="1348">
        <v>2023.0</v>
      </c>
      <c r="H477" s="1348" t="s">
        <v>779</v>
      </c>
      <c r="I477" s="1348" t="s">
        <v>4210</v>
      </c>
      <c r="J477" s="1348" t="s">
        <v>2246</v>
      </c>
      <c r="K477" s="1348" t="s">
        <v>4195</v>
      </c>
      <c r="L477" s="1348" t="s">
        <v>2536</v>
      </c>
      <c r="M477" s="1359">
        <v>1.0</v>
      </c>
    </row>
    <row r="478">
      <c r="A478" s="1348"/>
      <c r="B478" s="1348"/>
      <c r="C478" s="1348"/>
      <c r="D478" s="1348"/>
      <c r="E478" s="1348"/>
      <c r="F478" s="1348"/>
      <c r="G478" s="1348">
        <v>2023.0</v>
      </c>
      <c r="H478" s="1348" t="s">
        <v>779</v>
      </c>
      <c r="I478" s="1348" t="s">
        <v>4210</v>
      </c>
      <c r="J478" s="1348" t="s">
        <v>2246</v>
      </c>
      <c r="K478" s="1348" t="s">
        <v>4194</v>
      </c>
      <c r="L478" s="1348" t="s">
        <v>2536</v>
      </c>
      <c r="M478" s="1359">
        <v>6.0</v>
      </c>
    </row>
    <row r="479">
      <c r="A479" s="1348"/>
      <c r="B479" s="1348"/>
      <c r="C479" s="1348"/>
      <c r="D479" s="1348"/>
      <c r="E479" s="1348"/>
      <c r="F479" s="1348"/>
      <c r="G479" s="1348">
        <v>2023.0</v>
      </c>
      <c r="H479" s="1348" t="s">
        <v>779</v>
      </c>
      <c r="I479" s="1348" t="s">
        <v>4210</v>
      </c>
      <c r="J479" s="1348" t="s">
        <v>4195</v>
      </c>
      <c r="K479" s="1348" t="s">
        <v>4208</v>
      </c>
      <c r="L479" s="1348" t="s">
        <v>2536</v>
      </c>
      <c r="M479" s="1359">
        <v>1.0</v>
      </c>
    </row>
    <row r="480">
      <c r="A480" s="1348"/>
      <c r="B480" s="1348"/>
      <c r="C480" s="1348"/>
      <c r="D480" s="1348"/>
      <c r="E480" s="1348"/>
      <c r="F480" s="1348"/>
      <c r="G480" s="1348">
        <v>2023.0</v>
      </c>
      <c r="H480" s="1348" t="s">
        <v>779</v>
      </c>
      <c r="I480" s="1348" t="s">
        <v>4210</v>
      </c>
      <c r="J480" s="1348" t="s">
        <v>4195</v>
      </c>
      <c r="K480" s="1348" t="s">
        <v>2243</v>
      </c>
      <c r="L480" s="1348" t="s">
        <v>2321</v>
      </c>
      <c r="M480" s="1359">
        <v>24.0</v>
      </c>
    </row>
    <row r="481">
      <c r="A481" s="1348"/>
      <c r="B481" s="1348"/>
      <c r="C481" s="1348"/>
      <c r="D481" s="1348"/>
      <c r="E481" s="1348"/>
      <c r="F481" s="1348"/>
      <c r="G481" s="1348">
        <v>2023.0</v>
      </c>
      <c r="H481" s="1348" t="s">
        <v>1733</v>
      </c>
      <c r="I481" s="1348" t="s">
        <v>4189</v>
      </c>
      <c r="J481" s="1348" t="s">
        <v>2246</v>
      </c>
      <c r="K481" s="1348" t="s">
        <v>4197</v>
      </c>
      <c r="L481" s="1348" t="s">
        <v>2536</v>
      </c>
      <c r="M481" s="1359">
        <v>4.0</v>
      </c>
    </row>
    <row r="482">
      <c r="A482" s="1348"/>
      <c r="B482" s="1348"/>
      <c r="C482" s="1348"/>
      <c r="D482" s="1348"/>
      <c r="E482" s="1348"/>
      <c r="F482" s="1348"/>
      <c r="G482" s="1348">
        <v>2023.0</v>
      </c>
      <c r="H482" s="1348" t="s">
        <v>1733</v>
      </c>
      <c r="I482" s="1348" t="s">
        <v>4189</v>
      </c>
      <c r="J482" s="1348" t="s">
        <v>2246</v>
      </c>
      <c r="K482" s="1348" t="s">
        <v>4190</v>
      </c>
      <c r="L482" s="1348" t="s">
        <v>2536</v>
      </c>
      <c r="M482" s="1359">
        <v>45.0</v>
      </c>
    </row>
    <row r="483">
      <c r="A483" s="1348"/>
      <c r="B483" s="1348"/>
      <c r="C483" s="1348"/>
      <c r="D483" s="1348"/>
      <c r="E483" s="1348"/>
      <c r="F483" s="1348"/>
      <c r="G483" s="1348">
        <v>2023.0</v>
      </c>
      <c r="H483" s="1348" t="s">
        <v>1733</v>
      </c>
      <c r="I483" s="1348" t="s">
        <v>4189</v>
      </c>
      <c r="J483" s="1348" t="s">
        <v>2246</v>
      </c>
      <c r="K483" s="1348" t="s">
        <v>4191</v>
      </c>
      <c r="L483" s="1348" t="s">
        <v>2321</v>
      </c>
      <c r="M483" s="1359">
        <v>5.0</v>
      </c>
    </row>
    <row r="484">
      <c r="A484" s="1348"/>
      <c r="B484" s="1348"/>
      <c r="C484" s="1348"/>
      <c r="D484" s="1348"/>
      <c r="E484" s="1348"/>
      <c r="F484" s="1348"/>
      <c r="G484" s="1348">
        <v>2023.0</v>
      </c>
      <c r="H484" s="1348" t="s">
        <v>1733</v>
      </c>
      <c r="I484" s="1348" t="s">
        <v>4189</v>
      </c>
      <c r="J484" s="1348" t="s">
        <v>2246</v>
      </c>
      <c r="K484" s="1348" t="s">
        <v>4192</v>
      </c>
      <c r="L484" s="1348" t="s">
        <v>2536</v>
      </c>
      <c r="M484" s="1359">
        <v>4.0</v>
      </c>
    </row>
    <row r="485">
      <c r="A485" s="1348"/>
      <c r="B485" s="1348"/>
      <c r="C485" s="1348"/>
      <c r="D485" s="1348"/>
      <c r="E485" s="1348"/>
      <c r="F485" s="1348"/>
      <c r="G485" s="1348">
        <v>2023.0</v>
      </c>
      <c r="H485" s="1348" t="s">
        <v>1733</v>
      </c>
      <c r="I485" s="1348" t="s">
        <v>4189</v>
      </c>
      <c r="J485" s="1348" t="s">
        <v>2246</v>
      </c>
      <c r="K485" s="1348" t="s">
        <v>4193</v>
      </c>
      <c r="L485" s="1348" t="s">
        <v>2321</v>
      </c>
      <c r="M485" s="1359">
        <v>7.0</v>
      </c>
    </row>
    <row r="486">
      <c r="A486" s="1348"/>
      <c r="B486" s="1348"/>
      <c r="C486" s="1348"/>
      <c r="D486" s="1348"/>
      <c r="E486" s="1348"/>
      <c r="F486" s="1348"/>
      <c r="G486" s="1348">
        <v>2023.0</v>
      </c>
      <c r="H486" s="1348" t="s">
        <v>1733</v>
      </c>
      <c r="I486" s="1348" t="s">
        <v>4189</v>
      </c>
      <c r="J486" s="1348" t="s">
        <v>2246</v>
      </c>
      <c r="K486" s="1348" t="s">
        <v>4199</v>
      </c>
      <c r="L486" s="1348" t="s">
        <v>2536</v>
      </c>
      <c r="M486" s="1359">
        <v>5.0</v>
      </c>
    </row>
    <row r="487">
      <c r="A487" s="1348"/>
      <c r="B487" s="1348"/>
      <c r="C487" s="1348"/>
      <c r="D487" s="1348"/>
      <c r="E487" s="1348"/>
      <c r="F487" s="1348"/>
      <c r="G487" s="1348">
        <v>2023.0</v>
      </c>
      <c r="H487" s="1348" t="s">
        <v>1733</v>
      </c>
      <c r="I487" s="1348" t="s">
        <v>4189</v>
      </c>
      <c r="J487" s="1348" t="s">
        <v>2246</v>
      </c>
      <c r="K487" s="1348" t="s">
        <v>4200</v>
      </c>
      <c r="L487" s="1348" t="s">
        <v>2536</v>
      </c>
      <c r="M487" s="1359">
        <v>2.0</v>
      </c>
    </row>
    <row r="488">
      <c r="A488" s="1348"/>
      <c r="B488" s="1348"/>
      <c r="C488" s="1348"/>
      <c r="D488" s="1348"/>
      <c r="E488" s="1348"/>
      <c r="F488" s="1348"/>
      <c r="G488" s="1348">
        <v>2023.0</v>
      </c>
      <c r="H488" s="1348" t="s">
        <v>1733</v>
      </c>
      <c r="I488" s="1348" t="s">
        <v>4189</v>
      </c>
      <c r="J488" s="1348" t="s">
        <v>2246</v>
      </c>
      <c r="K488" s="1348" t="s">
        <v>4195</v>
      </c>
      <c r="L488" s="1348" t="s">
        <v>2536</v>
      </c>
      <c r="M488" s="1359">
        <v>3.0</v>
      </c>
    </row>
    <row r="489">
      <c r="A489" s="1348"/>
      <c r="B489" s="1348"/>
      <c r="C489" s="1348"/>
      <c r="D489" s="1348"/>
      <c r="E489" s="1348"/>
      <c r="F489" s="1348"/>
      <c r="G489" s="1348">
        <v>2023.0</v>
      </c>
      <c r="H489" s="1348" t="s">
        <v>1733</v>
      </c>
      <c r="I489" s="1348" t="s">
        <v>4189</v>
      </c>
      <c r="J489" s="1348" t="s">
        <v>2246</v>
      </c>
      <c r="K489" s="1348" t="s">
        <v>4194</v>
      </c>
      <c r="L489" s="1348" t="s">
        <v>2536</v>
      </c>
      <c r="M489" s="1359">
        <v>4.0</v>
      </c>
    </row>
    <row r="490">
      <c r="A490" s="1348"/>
      <c r="B490" s="1348"/>
      <c r="C490" s="1348"/>
      <c r="D490" s="1348"/>
      <c r="E490" s="1348"/>
      <c r="F490" s="1348"/>
      <c r="G490" s="1348">
        <v>2023.0</v>
      </c>
      <c r="H490" s="1348" t="s">
        <v>1733</v>
      </c>
      <c r="I490" s="1348" t="s">
        <v>4189</v>
      </c>
      <c r="J490" s="1348" t="s">
        <v>4195</v>
      </c>
      <c r="K490" s="1348" t="s">
        <v>4201</v>
      </c>
      <c r="L490" s="1348" t="s">
        <v>2536</v>
      </c>
      <c r="M490" s="1359">
        <v>1.0</v>
      </c>
    </row>
    <row r="491">
      <c r="A491" s="1348"/>
      <c r="B491" s="1348"/>
      <c r="C491" s="1348"/>
      <c r="D491" s="1348"/>
      <c r="E491" s="1348"/>
      <c r="F491" s="1348"/>
      <c r="G491" s="1348">
        <v>2023.0</v>
      </c>
      <c r="H491" s="1348" t="s">
        <v>1733</v>
      </c>
      <c r="I491" s="1348" t="s">
        <v>4189</v>
      </c>
      <c r="J491" s="1348" t="s">
        <v>4195</v>
      </c>
      <c r="K491" s="1348" t="s">
        <v>2243</v>
      </c>
      <c r="L491" s="1348" t="s">
        <v>2321</v>
      </c>
      <c r="M491" s="1359">
        <v>65.0</v>
      </c>
    </row>
    <row r="492">
      <c r="A492" s="1348"/>
      <c r="B492" s="1348"/>
      <c r="C492" s="1348"/>
      <c r="D492" s="1348"/>
      <c r="E492" s="1348"/>
      <c r="F492" s="1348"/>
      <c r="G492" s="1348">
        <v>2023.0</v>
      </c>
      <c r="H492" s="1348" t="s">
        <v>1733</v>
      </c>
      <c r="I492" s="1348" t="s">
        <v>4189</v>
      </c>
      <c r="J492" s="1348" t="s">
        <v>4195</v>
      </c>
      <c r="K492" s="1348" t="s">
        <v>4195</v>
      </c>
      <c r="L492" s="1348" t="s">
        <v>2536</v>
      </c>
      <c r="M492" s="1359">
        <v>10.0</v>
      </c>
    </row>
    <row r="493">
      <c r="A493" s="1348"/>
      <c r="B493" s="1348"/>
      <c r="C493" s="1348"/>
      <c r="D493" s="1348"/>
      <c r="E493" s="1348"/>
      <c r="F493" s="1348"/>
      <c r="G493" s="1348">
        <v>2023.0</v>
      </c>
      <c r="H493" s="1348" t="s">
        <v>1734</v>
      </c>
      <c r="I493" s="1348" t="s">
        <v>4207</v>
      </c>
      <c r="J493" s="1348" t="s">
        <v>2246</v>
      </c>
      <c r="K493" s="1348" t="s">
        <v>4190</v>
      </c>
      <c r="L493" s="1348" t="s">
        <v>2536</v>
      </c>
      <c r="M493" s="1359">
        <v>1.0</v>
      </c>
    </row>
    <row r="494">
      <c r="A494" s="1348"/>
      <c r="B494" s="1348"/>
      <c r="C494" s="1348"/>
      <c r="D494" s="1348"/>
      <c r="E494" s="1348"/>
      <c r="F494" s="1348"/>
      <c r="G494" s="1348">
        <v>2023.0</v>
      </c>
      <c r="H494" s="1348" t="s">
        <v>1734</v>
      </c>
      <c r="I494" s="1348" t="s">
        <v>4207</v>
      </c>
      <c r="J494" s="1348" t="s">
        <v>2246</v>
      </c>
      <c r="K494" s="1348" t="s">
        <v>4191</v>
      </c>
      <c r="L494" s="1348" t="s">
        <v>2321</v>
      </c>
      <c r="M494" s="1359">
        <v>2.0</v>
      </c>
    </row>
    <row r="495">
      <c r="A495" s="1348"/>
      <c r="B495" s="1348"/>
      <c r="C495" s="1348"/>
      <c r="D495" s="1348"/>
      <c r="E495" s="1348"/>
      <c r="F495" s="1348"/>
      <c r="G495" s="1348">
        <v>2023.0</v>
      </c>
      <c r="H495" s="1348" t="s">
        <v>1734</v>
      </c>
      <c r="I495" s="1348" t="s">
        <v>4207</v>
      </c>
      <c r="J495" s="1348" t="s">
        <v>2246</v>
      </c>
      <c r="K495" s="1348" t="s">
        <v>4200</v>
      </c>
      <c r="L495" s="1348" t="s">
        <v>2536</v>
      </c>
      <c r="M495" s="1359">
        <v>1.0</v>
      </c>
    </row>
    <row r="496">
      <c r="A496" s="1348"/>
      <c r="B496" s="1348"/>
      <c r="C496" s="1348"/>
      <c r="D496" s="1348"/>
      <c r="E496" s="1348"/>
      <c r="F496" s="1348"/>
      <c r="G496" s="1348">
        <v>2023.0</v>
      </c>
      <c r="H496" s="1348" t="s">
        <v>1734</v>
      </c>
      <c r="I496" s="1348" t="s">
        <v>4207</v>
      </c>
      <c r="J496" s="1348" t="s">
        <v>4195</v>
      </c>
      <c r="K496" s="1348" t="s">
        <v>2243</v>
      </c>
      <c r="L496" s="1348" t="s">
        <v>2321</v>
      </c>
      <c r="M496" s="1359">
        <v>3.0</v>
      </c>
    </row>
    <row r="497">
      <c r="A497" s="1348"/>
      <c r="B497" s="1348"/>
      <c r="C497" s="1348"/>
      <c r="D497" s="1348"/>
      <c r="E497" s="1348"/>
      <c r="F497" s="1348"/>
      <c r="G497" s="1348">
        <v>2023.0</v>
      </c>
      <c r="H497" s="1348" t="s">
        <v>1271</v>
      </c>
      <c r="I497" s="1348" t="s">
        <v>4205</v>
      </c>
      <c r="J497" s="1348" t="s">
        <v>2246</v>
      </c>
      <c r="K497" s="1348" t="s">
        <v>4197</v>
      </c>
      <c r="L497" s="1348" t="s">
        <v>2536</v>
      </c>
      <c r="M497" s="1359">
        <v>10.0</v>
      </c>
    </row>
    <row r="498">
      <c r="A498" s="1348"/>
      <c r="B498" s="1348"/>
      <c r="C498" s="1348"/>
      <c r="D498" s="1348"/>
      <c r="E498" s="1348"/>
      <c r="F498" s="1348"/>
      <c r="G498" s="1348">
        <v>2023.0</v>
      </c>
      <c r="H498" s="1348" t="s">
        <v>1271</v>
      </c>
      <c r="I498" s="1348" t="s">
        <v>4205</v>
      </c>
      <c r="J498" s="1348" t="s">
        <v>2246</v>
      </c>
      <c r="K498" s="1348" t="s">
        <v>4190</v>
      </c>
      <c r="L498" s="1348" t="s">
        <v>2536</v>
      </c>
      <c r="M498" s="1359">
        <v>21.0</v>
      </c>
    </row>
    <row r="499">
      <c r="A499" s="1348"/>
      <c r="B499" s="1348"/>
      <c r="C499" s="1348"/>
      <c r="D499" s="1348"/>
      <c r="E499" s="1348"/>
      <c r="F499" s="1348"/>
      <c r="G499" s="1348">
        <v>2023.0</v>
      </c>
      <c r="H499" s="1348" t="s">
        <v>1271</v>
      </c>
      <c r="I499" s="1348" t="s">
        <v>4205</v>
      </c>
      <c r="J499" s="1348" t="s">
        <v>2246</v>
      </c>
      <c r="K499" s="1348" t="s">
        <v>4191</v>
      </c>
      <c r="L499" s="1348" t="s">
        <v>2321</v>
      </c>
      <c r="M499" s="1359">
        <v>2.0</v>
      </c>
    </row>
    <row r="500">
      <c r="A500" s="1348"/>
      <c r="B500" s="1348"/>
      <c r="C500" s="1348"/>
      <c r="D500" s="1348"/>
      <c r="E500" s="1348"/>
      <c r="F500" s="1348"/>
      <c r="G500" s="1348">
        <v>2023.0</v>
      </c>
      <c r="H500" s="1348" t="s">
        <v>1271</v>
      </c>
      <c r="I500" s="1348" t="s">
        <v>4205</v>
      </c>
      <c r="J500" s="1348" t="s">
        <v>2246</v>
      </c>
      <c r="K500" s="1348" t="s">
        <v>4199</v>
      </c>
      <c r="L500" s="1348" t="s">
        <v>2536</v>
      </c>
      <c r="M500" s="1359">
        <v>10.0</v>
      </c>
    </row>
    <row r="501">
      <c r="A501" s="1348"/>
      <c r="B501" s="1348"/>
      <c r="C501" s="1348"/>
      <c r="D501" s="1348"/>
      <c r="E501" s="1348"/>
      <c r="F501" s="1348"/>
      <c r="G501" s="1348">
        <v>2023.0</v>
      </c>
      <c r="H501" s="1348" t="s">
        <v>1271</v>
      </c>
      <c r="I501" s="1348" t="s">
        <v>4205</v>
      </c>
      <c r="J501" s="1348" t="s">
        <v>2246</v>
      </c>
      <c r="K501" s="1348" t="s">
        <v>4200</v>
      </c>
      <c r="L501" s="1348" t="s">
        <v>2536</v>
      </c>
      <c r="M501" s="1359">
        <v>1.0</v>
      </c>
    </row>
    <row r="502">
      <c r="A502" s="1348"/>
      <c r="B502" s="1348"/>
      <c r="C502" s="1348"/>
      <c r="D502" s="1348"/>
      <c r="E502" s="1348"/>
      <c r="F502" s="1348"/>
      <c r="G502" s="1348">
        <v>2023.0</v>
      </c>
      <c r="H502" s="1348" t="s">
        <v>1271</v>
      </c>
      <c r="I502" s="1348" t="s">
        <v>4205</v>
      </c>
      <c r="J502" s="1348" t="s">
        <v>2246</v>
      </c>
      <c r="K502" s="1348" t="s">
        <v>4195</v>
      </c>
      <c r="L502" s="1348" t="s">
        <v>2536</v>
      </c>
      <c r="M502" s="1359">
        <v>1.0</v>
      </c>
    </row>
    <row r="503">
      <c r="A503" s="1348"/>
      <c r="B503" s="1348"/>
      <c r="C503" s="1348"/>
      <c r="D503" s="1348"/>
      <c r="E503" s="1348"/>
      <c r="F503" s="1348"/>
      <c r="G503" s="1348">
        <v>2023.0</v>
      </c>
      <c r="H503" s="1348" t="s">
        <v>1271</v>
      </c>
      <c r="I503" s="1348" t="s">
        <v>4205</v>
      </c>
      <c r="J503" s="1348" t="s">
        <v>2246</v>
      </c>
      <c r="K503" s="1348" t="s">
        <v>4194</v>
      </c>
      <c r="L503" s="1348" t="s">
        <v>2536</v>
      </c>
      <c r="M503" s="1359">
        <v>9.0</v>
      </c>
    </row>
    <row r="504">
      <c r="A504" s="1348"/>
      <c r="B504" s="1348"/>
      <c r="C504" s="1348"/>
      <c r="D504" s="1348"/>
      <c r="E504" s="1348"/>
      <c r="F504" s="1348"/>
      <c r="G504" s="1348">
        <v>2023.0</v>
      </c>
      <c r="H504" s="1348" t="s">
        <v>1271</v>
      </c>
      <c r="I504" s="1348" t="s">
        <v>4205</v>
      </c>
      <c r="J504" s="1348" t="s">
        <v>4195</v>
      </c>
      <c r="K504" s="1348" t="s">
        <v>2243</v>
      </c>
      <c r="L504" s="1348" t="s">
        <v>2321</v>
      </c>
      <c r="M504" s="1359">
        <v>14.0</v>
      </c>
    </row>
    <row r="505">
      <c r="A505" s="1348"/>
      <c r="B505" s="1348"/>
      <c r="C505" s="1348"/>
      <c r="D505" s="1348"/>
      <c r="E505" s="1348"/>
      <c r="F505" s="1348"/>
      <c r="G505" s="1348">
        <v>2023.0</v>
      </c>
      <c r="H505" s="1348" t="s">
        <v>62</v>
      </c>
      <c r="I505" s="1348" t="s">
        <v>4204</v>
      </c>
      <c r="J505" s="1348" t="s">
        <v>2246</v>
      </c>
      <c r="K505" s="1348" t="s">
        <v>4197</v>
      </c>
      <c r="L505" s="1348" t="s">
        <v>2536</v>
      </c>
      <c r="M505" s="1359">
        <v>3.0</v>
      </c>
    </row>
    <row r="506">
      <c r="A506" s="1348"/>
      <c r="B506" s="1348"/>
      <c r="C506" s="1348"/>
      <c r="D506" s="1348"/>
      <c r="E506" s="1348"/>
      <c r="F506" s="1348"/>
      <c r="G506" s="1348">
        <v>2023.0</v>
      </c>
      <c r="H506" s="1348" t="s">
        <v>62</v>
      </c>
      <c r="I506" s="1348" t="s">
        <v>4204</v>
      </c>
      <c r="J506" s="1348" t="s">
        <v>2246</v>
      </c>
      <c r="K506" s="1348" t="s">
        <v>4190</v>
      </c>
      <c r="L506" s="1348" t="s">
        <v>2536</v>
      </c>
      <c r="M506" s="1359">
        <v>8.0</v>
      </c>
    </row>
    <row r="507">
      <c r="A507" s="1348"/>
      <c r="B507" s="1348"/>
      <c r="C507" s="1348"/>
      <c r="D507" s="1348"/>
      <c r="E507" s="1348"/>
      <c r="F507" s="1348"/>
      <c r="G507" s="1348">
        <v>2023.0</v>
      </c>
      <c r="H507" s="1348" t="s">
        <v>62</v>
      </c>
      <c r="I507" s="1348" t="s">
        <v>4204</v>
      </c>
      <c r="J507" s="1348" t="s">
        <v>2246</v>
      </c>
      <c r="K507" s="1348" t="s">
        <v>4200</v>
      </c>
      <c r="L507" s="1348" t="s">
        <v>2536</v>
      </c>
      <c r="M507" s="1359">
        <v>2.0</v>
      </c>
    </row>
    <row r="508">
      <c r="A508" s="1348"/>
      <c r="B508" s="1348"/>
      <c r="C508" s="1348"/>
      <c r="D508" s="1348"/>
      <c r="E508" s="1348"/>
      <c r="F508" s="1348"/>
      <c r="G508" s="1348">
        <v>2023.0</v>
      </c>
      <c r="H508" s="1348" t="s">
        <v>62</v>
      </c>
      <c r="I508" s="1348" t="s">
        <v>4204</v>
      </c>
      <c r="J508" s="1348" t="s">
        <v>2246</v>
      </c>
      <c r="K508" s="1348" t="s">
        <v>4195</v>
      </c>
      <c r="L508" s="1348" t="s">
        <v>2536</v>
      </c>
      <c r="M508" s="1359">
        <v>2.0</v>
      </c>
    </row>
    <row r="509">
      <c r="A509" s="1348"/>
      <c r="B509" s="1348"/>
      <c r="C509" s="1348"/>
      <c r="D509" s="1348"/>
      <c r="E509" s="1348"/>
      <c r="F509" s="1348"/>
      <c r="G509" s="1348">
        <v>2023.0</v>
      </c>
      <c r="H509" s="1348" t="s">
        <v>62</v>
      </c>
      <c r="I509" s="1348" t="s">
        <v>4204</v>
      </c>
      <c r="J509" s="1348" t="s">
        <v>2246</v>
      </c>
      <c r="K509" s="1348" t="s">
        <v>4194</v>
      </c>
      <c r="L509" s="1348" t="s">
        <v>2536</v>
      </c>
      <c r="M509" s="1359">
        <v>5.0</v>
      </c>
    </row>
    <row r="510">
      <c r="A510" s="1348"/>
      <c r="B510" s="1348"/>
      <c r="C510" s="1348"/>
      <c r="D510" s="1348"/>
      <c r="E510" s="1348"/>
      <c r="F510" s="1348"/>
      <c r="G510" s="1348">
        <v>2023.0</v>
      </c>
      <c r="H510" s="1348" t="s">
        <v>62</v>
      </c>
      <c r="I510" s="1348" t="s">
        <v>4204</v>
      </c>
      <c r="J510" s="1348" t="s">
        <v>4195</v>
      </c>
      <c r="K510" s="1348" t="s">
        <v>4201</v>
      </c>
      <c r="L510" s="1348" t="s">
        <v>2536</v>
      </c>
      <c r="M510" s="1359">
        <v>1.0</v>
      </c>
    </row>
    <row r="511">
      <c r="A511" s="1348"/>
      <c r="B511" s="1348"/>
      <c r="C511" s="1348"/>
      <c r="D511" s="1348"/>
      <c r="E511" s="1348"/>
      <c r="F511" s="1348"/>
      <c r="G511" s="1348">
        <v>2023.0</v>
      </c>
      <c r="H511" s="1348" t="s">
        <v>62</v>
      </c>
      <c r="I511" s="1348" t="s">
        <v>4204</v>
      </c>
      <c r="J511" s="1348" t="s">
        <v>4195</v>
      </c>
      <c r="K511" s="1348" t="s">
        <v>2243</v>
      </c>
      <c r="L511" s="1348" t="s">
        <v>2321</v>
      </c>
      <c r="M511" s="1359">
        <v>4.0</v>
      </c>
    </row>
    <row r="512">
      <c r="A512" s="1348"/>
      <c r="B512" s="1348"/>
      <c r="C512" s="1348"/>
      <c r="D512" s="1348"/>
      <c r="E512" s="1348"/>
      <c r="F512" s="1348"/>
      <c r="G512" s="1348">
        <v>2023.0</v>
      </c>
      <c r="H512" s="1348" t="s">
        <v>62</v>
      </c>
      <c r="I512" s="1348" t="s">
        <v>4204</v>
      </c>
      <c r="J512" s="1348" t="s">
        <v>4195</v>
      </c>
      <c r="K512" s="1348" t="s">
        <v>4195</v>
      </c>
      <c r="L512" s="1348" t="s">
        <v>2536</v>
      </c>
      <c r="M512" s="1359">
        <v>1.0</v>
      </c>
    </row>
    <row r="513">
      <c r="A513" s="1348"/>
      <c r="B513" s="1348"/>
      <c r="C513" s="1348"/>
      <c r="D513" s="1348"/>
      <c r="E513" s="1348"/>
      <c r="F513" s="1348"/>
      <c r="G513" s="1348">
        <v>2023.0</v>
      </c>
      <c r="H513" s="1348" t="s">
        <v>443</v>
      </c>
      <c r="I513" s="1348" t="s">
        <v>4204</v>
      </c>
      <c r="J513" s="1348" t="s">
        <v>2246</v>
      </c>
      <c r="K513" s="1348" t="s">
        <v>4197</v>
      </c>
      <c r="L513" s="1348" t="s">
        <v>2536</v>
      </c>
      <c r="M513" s="1359">
        <v>4.0</v>
      </c>
    </row>
    <row r="514">
      <c r="A514" s="1348"/>
      <c r="B514" s="1348"/>
      <c r="C514" s="1348"/>
      <c r="D514" s="1348"/>
      <c r="E514" s="1348"/>
      <c r="F514" s="1348"/>
      <c r="G514" s="1348">
        <v>2023.0</v>
      </c>
      <c r="H514" s="1348" t="s">
        <v>443</v>
      </c>
      <c r="I514" s="1348" t="s">
        <v>4204</v>
      </c>
      <c r="J514" s="1348" t="s">
        <v>2246</v>
      </c>
      <c r="K514" s="1348" t="s">
        <v>4194</v>
      </c>
      <c r="L514" s="1348" t="s">
        <v>2536</v>
      </c>
      <c r="M514" s="1359">
        <v>2.0</v>
      </c>
    </row>
    <row r="515">
      <c r="A515" s="1348"/>
      <c r="B515" s="1348"/>
      <c r="C515" s="1348"/>
      <c r="D515" s="1348"/>
      <c r="E515" s="1348"/>
      <c r="F515" s="1348"/>
      <c r="G515" s="1348">
        <v>2023.0</v>
      </c>
      <c r="H515" s="1348" t="s">
        <v>443</v>
      </c>
      <c r="I515" s="1348" t="s">
        <v>4204</v>
      </c>
      <c r="J515" s="1348" t="s">
        <v>4195</v>
      </c>
      <c r="K515" s="1348" t="s">
        <v>2243</v>
      </c>
      <c r="L515" s="1348" t="s">
        <v>2321</v>
      </c>
      <c r="M515" s="1359">
        <v>2.0</v>
      </c>
    </row>
    <row r="516">
      <c r="A516" s="1348"/>
      <c r="B516" s="1348"/>
      <c r="C516" s="1348"/>
      <c r="D516" s="1348"/>
      <c r="E516" s="1348"/>
      <c r="F516" s="1348"/>
      <c r="G516" s="1348">
        <v>2023.0</v>
      </c>
      <c r="H516" s="1348" t="s">
        <v>359</v>
      </c>
      <c r="I516" s="1348" t="s">
        <v>4207</v>
      </c>
      <c r="J516" s="1348" t="s">
        <v>2246</v>
      </c>
      <c r="K516" s="1348" t="s">
        <v>4190</v>
      </c>
      <c r="L516" s="1348" t="s">
        <v>2536</v>
      </c>
      <c r="M516" s="1359">
        <v>3.0</v>
      </c>
    </row>
    <row r="517">
      <c r="A517" s="1348"/>
      <c r="B517" s="1348"/>
      <c r="C517" s="1348"/>
      <c r="D517" s="1348"/>
      <c r="E517" s="1348"/>
      <c r="F517" s="1348"/>
      <c r="G517" s="1348">
        <v>2023.0</v>
      </c>
      <c r="H517" s="1348" t="s">
        <v>359</v>
      </c>
      <c r="I517" s="1348" t="s">
        <v>4207</v>
      </c>
      <c r="J517" s="1348" t="s">
        <v>2246</v>
      </c>
      <c r="K517" s="1348" t="s">
        <v>4192</v>
      </c>
      <c r="L517" s="1348" t="s">
        <v>2536</v>
      </c>
      <c r="M517" s="1359">
        <v>2.0</v>
      </c>
    </row>
    <row r="518">
      <c r="A518" s="1348"/>
      <c r="B518" s="1348"/>
      <c r="C518" s="1348"/>
      <c r="D518" s="1348"/>
      <c r="E518" s="1348"/>
      <c r="F518" s="1348"/>
      <c r="G518" s="1348">
        <v>2023.0</v>
      </c>
      <c r="H518" s="1348" t="s">
        <v>359</v>
      </c>
      <c r="I518" s="1348" t="s">
        <v>4207</v>
      </c>
      <c r="J518" s="1348" t="s">
        <v>2246</v>
      </c>
      <c r="K518" s="1348" t="s">
        <v>4194</v>
      </c>
      <c r="L518" s="1348" t="s">
        <v>2536</v>
      </c>
      <c r="M518" s="1359">
        <v>2.0</v>
      </c>
    </row>
    <row r="519">
      <c r="A519" s="1348"/>
      <c r="B519" s="1348"/>
      <c r="C519" s="1348"/>
      <c r="D519" s="1348"/>
      <c r="E519" s="1348"/>
      <c r="F519" s="1348"/>
      <c r="G519" s="1348">
        <v>2023.0</v>
      </c>
      <c r="H519" s="1348" t="s">
        <v>359</v>
      </c>
      <c r="I519" s="1348" t="s">
        <v>4207</v>
      </c>
      <c r="J519" s="1348" t="s">
        <v>4195</v>
      </c>
      <c r="K519" s="1348" t="s">
        <v>2243</v>
      </c>
      <c r="L519" s="1348" t="s">
        <v>2321</v>
      </c>
      <c r="M519" s="1359">
        <v>3.0</v>
      </c>
    </row>
    <row r="520">
      <c r="A520" s="1348"/>
      <c r="B520" s="1348"/>
      <c r="C520" s="1348"/>
      <c r="D520" s="1348"/>
      <c r="E520" s="1348"/>
      <c r="F520" s="1348"/>
      <c r="G520" s="1348">
        <v>2023.0</v>
      </c>
      <c r="H520" s="1348" t="s">
        <v>1735</v>
      </c>
      <c r="I520" s="1348" t="s">
        <v>4204</v>
      </c>
      <c r="J520" s="1348" t="s">
        <v>2246</v>
      </c>
      <c r="K520" s="1348" t="s">
        <v>4190</v>
      </c>
      <c r="L520" s="1348" t="s">
        <v>2536</v>
      </c>
      <c r="M520" s="1359">
        <v>1.0</v>
      </c>
    </row>
    <row r="521">
      <c r="A521" s="1348"/>
      <c r="B521" s="1348"/>
      <c r="C521" s="1348"/>
      <c r="D521" s="1348"/>
      <c r="E521" s="1348"/>
      <c r="F521" s="1348"/>
      <c r="G521" s="1348">
        <v>2023.0</v>
      </c>
      <c r="H521" s="1348" t="s">
        <v>1654</v>
      </c>
      <c r="I521" s="1348" t="s">
        <v>4203</v>
      </c>
      <c r="J521" s="1348" t="s">
        <v>4195</v>
      </c>
      <c r="K521" s="1348" t="s">
        <v>2243</v>
      </c>
      <c r="L521" s="1348" t="s">
        <v>2321</v>
      </c>
      <c r="M521" s="1359">
        <v>1.0</v>
      </c>
    </row>
    <row r="522">
      <c r="A522" s="1348"/>
      <c r="B522" s="1348"/>
      <c r="C522" s="1348"/>
      <c r="D522" s="1348"/>
      <c r="E522" s="1348"/>
      <c r="F522" s="1348"/>
      <c r="G522" s="1348">
        <v>2023.0</v>
      </c>
      <c r="H522" s="1348" t="s">
        <v>560</v>
      </c>
      <c r="I522" s="1348" t="s">
        <v>4198</v>
      </c>
      <c r="J522" s="1348" t="s">
        <v>2246</v>
      </c>
      <c r="K522" s="1348" t="s">
        <v>4190</v>
      </c>
      <c r="L522" s="1348" t="s">
        <v>2536</v>
      </c>
      <c r="M522" s="1359">
        <v>21.0</v>
      </c>
    </row>
    <row r="523">
      <c r="A523" s="1348"/>
      <c r="B523" s="1348"/>
      <c r="C523" s="1348"/>
      <c r="D523" s="1348"/>
      <c r="E523" s="1348"/>
      <c r="F523" s="1348"/>
      <c r="G523" s="1348">
        <v>2023.0</v>
      </c>
      <c r="H523" s="1348" t="s">
        <v>560</v>
      </c>
      <c r="I523" s="1348" t="s">
        <v>4198</v>
      </c>
      <c r="J523" s="1348" t="s">
        <v>2246</v>
      </c>
      <c r="K523" s="1348" t="s">
        <v>4191</v>
      </c>
      <c r="L523" s="1348" t="s">
        <v>2321</v>
      </c>
      <c r="M523" s="1359">
        <v>1.0</v>
      </c>
    </row>
    <row r="524">
      <c r="A524" s="1348"/>
      <c r="B524" s="1348"/>
      <c r="C524" s="1348"/>
      <c r="D524" s="1348"/>
      <c r="E524" s="1348"/>
      <c r="F524" s="1348"/>
      <c r="G524" s="1348">
        <v>2023.0</v>
      </c>
      <c r="H524" s="1348" t="s">
        <v>560</v>
      </c>
      <c r="I524" s="1348" t="s">
        <v>4198</v>
      </c>
      <c r="J524" s="1348" t="s">
        <v>2246</v>
      </c>
      <c r="K524" s="1348" t="s">
        <v>4192</v>
      </c>
      <c r="L524" s="1348" t="s">
        <v>2536</v>
      </c>
      <c r="M524" s="1359">
        <v>2.0</v>
      </c>
    </row>
    <row r="525">
      <c r="A525" s="1348"/>
      <c r="B525" s="1348"/>
      <c r="C525" s="1348"/>
      <c r="D525" s="1348"/>
      <c r="E525" s="1348"/>
      <c r="F525" s="1348"/>
      <c r="G525" s="1348">
        <v>2023.0</v>
      </c>
      <c r="H525" s="1348" t="s">
        <v>560</v>
      </c>
      <c r="I525" s="1348" t="s">
        <v>4198</v>
      </c>
      <c r="J525" s="1348" t="s">
        <v>2246</v>
      </c>
      <c r="K525" s="1348" t="s">
        <v>4200</v>
      </c>
      <c r="L525" s="1348" t="s">
        <v>2536</v>
      </c>
      <c r="M525" s="1359">
        <v>3.0</v>
      </c>
    </row>
    <row r="526">
      <c r="A526" s="1348"/>
      <c r="B526" s="1348"/>
      <c r="C526" s="1348"/>
      <c r="D526" s="1348"/>
      <c r="E526" s="1348"/>
      <c r="F526" s="1348"/>
      <c r="G526" s="1348">
        <v>2023.0</v>
      </c>
      <c r="H526" s="1348" t="s">
        <v>560</v>
      </c>
      <c r="I526" s="1348" t="s">
        <v>4198</v>
      </c>
      <c r="J526" s="1348" t="s">
        <v>2246</v>
      </c>
      <c r="K526" s="1348" t="s">
        <v>4194</v>
      </c>
      <c r="L526" s="1348" t="s">
        <v>2536</v>
      </c>
      <c r="M526" s="1359">
        <v>2.0</v>
      </c>
    </row>
    <row r="527">
      <c r="A527" s="1348"/>
      <c r="B527" s="1348"/>
      <c r="C527" s="1348"/>
      <c r="D527" s="1348"/>
      <c r="E527" s="1348"/>
      <c r="F527" s="1348"/>
      <c r="G527" s="1348">
        <v>2023.0</v>
      </c>
      <c r="H527" s="1348" t="s">
        <v>560</v>
      </c>
      <c r="I527" s="1348" t="s">
        <v>4198</v>
      </c>
      <c r="J527" s="1348" t="s">
        <v>4195</v>
      </c>
      <c r="K527" s="1348" t="s">
        <v>4201</v>
      </c>
      <c r="L527" s="1348" t="s">
        <v>2536</v>
      </c>
      <c r="M527" s="1359">
        <v>3.0</v>
      </c>
    </row>
    <row r="528">
      <c r="A528" s="1348"/>
      <c r="B528" s="1348"/>
      <c r="C528" s="1348"/>
      <c r="D528" s="1348"/>
      <c r="E528" s="1348"/>
      <c r="F528" s="1348"/>
      <c r="G528" s="1348">
        <v>2023.0</v>
      </c>
      <c r="H528" s="1348" t="s">
        <v>560</v>
      </c>
      <c r="I528" s="1348" t="s">
        <v>4198</v>
      </c>
      <c r="J528" s="1348" t="s">
        <v>4195</v>
      </c>
      <c r="K528" s="1348" t="s">
        <v>2243</v>
      </c>
      <c r="L528" s="1348" t="s">
        <v>2321</v>
      </c>
      <c r="M528" s="1359">
        <v>19.0</v>
      </c>
    </row>
    <row r="529">
      <c r="A529" s="1348"/>
      <c r="B529" s="1348"/>
      <c r="C529" s="1348"/>
      <c r="D529" s="1348"/>
      <c r="E529" s="1348"/>
      <c r="F529" s="1348"/>
      <c r="G529" s="1348">
        <v>2023.0</v>
      </c>
      <c r="H529" s="1348" t="s">
        <v>560</v>
      </c>
      <c r="I529" s="1348" t="s">
        <v>4198</v>
      </c>
      <c r="J529" s="1348" t="s">
        <v>4195</v>
      </c>
      <c r="K529" s="1348" t="s">
        <v>4195</v>
      </c>
      <c r="L529" s="1348" t="s">
        <v>2536</v>
      </c>
      <c r="M529" s="1359">
        <v>3.0</v>
      </c>
    </row>
    <row r="530">
      <c r="A530" s="1348"/>
      <c r="B530" s="1348"/>
      <c r="C530" s="1348"/>
      <c r="D530" s="1348"/>
      <c r="E530" s="1348"/>
      <c r="F530" s="1348"/>
      <c r="G530" s="1348">
        <v>2023.0</v>
      </c>
      <c r="H530" s="1348" t="s">
        <v>446</v>
      </c>
      <c r="I530" s="1348" t="s">
        <v>4206</v>
      </c>
      <c r="J530" s="1348" t="s">
        <v>2246</v>
      </c>
      <c r="K530" s="1348" t="s">
        <v>4197</v>
      </c>
      <c r="L530" s="1348" t="s">
        <v>2536</v>
      </c>
      <c r="M530" s="1359">
        <v>40.0</v>
      </c>
    </row>
    <row r="531">
      <c r="A531" s="1348"/>
      <c r="B531" s="1348"/>
      <c r="C531" s="1348"/>
      <c r="D531" s="1348"/>
      <c r="E531" s="1348"/>
      <c r="F531" s="1348"/>
      <c r="G531" s="1348">
        <v>2023.0</v>
      </c>
      <c r="H531" s="1348" t="s">
        <v>446</v>
      </c>
      <c r="I531" s="1348" t="s">
        <v>4206</v>
      </c>
      <c r="J531" s="1348" t="s">
        <v>2246</v>
      </c>
      <c r="K531" s="1348" t="s">
        <v>4190</v>
      </c>
      <c r="L531" s="1348" t="s">
        <v>2536</v>
      </c>
      <c r="M531" s="1359">
        <v>917.0</v>
      </c>
    </row>
    <row r="532">
      <c r="A532" s="1348"/>
      <c r="B532" s="1348"/>
      <c r="C532" s="1348"/>
      <c r="D532" s="1348"/>
      <c r="E532" s="1348"/>
      <c r="F532" s="1348"/>
      <c r="G532" s="1348">
        <v>2023.0</v>
      </c>
      <c r="H532" s="1348" t="s">
        <v>446</v>
      </c>
      <c r="I532" s="1348" t="s">
        <v>4206</v>
      </c>
      <c r="J532" s="1348" t="s">
        <v>2246</v>
      </c>
      <c r="K532" s="1348" t="s">
        <v>4191</v>
      </c>
      <c r="L532" s="1348" t="s">
        <v>2321</v>
      </c>
      <c r="M532" s="1359">
        <v>113.0</v>
      </c>
    </row>
    <row r="533">
      <c r="A533" s="1348"/>
      <c r="B533" s="1348"/>
      <c r="C533" s="1348"/>
      <c r="D533" s="1348"/>
      <c r="E533" s="1348"/>
      <c r="F533" s="1348"/>
      <c r="G533" s="1348">
        <v>2023.0</v>
      </c>
      <c r="H533" s="1348" t="s">
        <v>446</v>
      </c>
      <c r="I533" s="1348" t="s">
        <v>4206</v>
      </c>
      <c r="J533" s="1348" t="s">
        <v>2246</v>
      </c>
      <c r="K533" s="1348" t="s">
        <v>4192</v>
      </c>
      <c r="L533" s="1348" t="s">
        <v>2536</v>
      </c>
      <c r="M533" s="1359">
        <v>6.0</v>
      </c>
    </row>
    <row r="534">
      <c r="A534" s="1348"/>
      <c r="B534" s="1348"/>
      <c r="C534" s="1348"/>
      <c r="D534" s="1348"/>
      <c r="E534" s="1348"/>
      <c r="F534" s="1348"/>
      <c r="G534" s="1348">
        <v>2023.0</v>
      </c>
      <c r="H534" s="1348" t="s">
        <v>446</v>
      </c>
      <c r="I534" s="1348" t="s">
        <v>4206</v>
      </c>
      <c r="J534" s="1348" t="s">
        <v>2246</v>
      </c>
      <c r="K534" s="1348" t="s">
        <v>4193</v>
      </c>
      <c r="L534" s="1348" t="s">
        <v>2321</v>
      </c>
      <c r="M534" s="1359">
        <v>8.0</v>
      </c>
    </row>
    <row r="535">
      <c r="A535" s="1348"/>
      <c r="B535" s="1348"/>
      <c r="C535" s="1348"/>
      <c r="D535" s="1348"/>
      <c r="E535" s="1348"/>
      <c r="F535" s="1348"/>
      <c r="G535" s="1348">
        <v>2023.0</v>
      </c>
      <c r="H535" s="1348" t="s">
        <v>446</v>
      </c>
      <c r="I535" s="1348" t="s">
        <v>4206</v>
      </c>
      <c r="J535" s="1348" t="s">
        <v>2246</v>
      </c>
      <c r="K535" s="1348" t="s">
        <v>4199</v>
      </c>
      <c r="L535" s="1348" t="s">
        <v>2536</v>
      </c>
      <c r="M535" s="1359">
        <v>20.0</v>
      </c>
    </row>
    <row r="536">
      <c r="A536" s="1348"/>
      <c r="B536" s="1348"/>
      <c r="C536" s="1348"/>
      <c r="D536" s="1348"/>
      <c r="E536" s="1348"/>
      <c r="F536" s="1348"/>
      <c r="G536" s="1348">
        <v>2023.0</v>
      </c>
      <c r="H536" s="1348" t="s">
        <v>446</v>
      </c>
      <c r="I536" s="1348" t="s">
        <v>4206</v>
      </c>
      <c r="J536" s="1348" t="s">
        <v>2246</v>
      </c>
      <c r="K536" s="1348" t="s">
        <v>4200</v>
      </c>
      <c r="L536" s="1348" t="s">
        <v>2536</v>
      </c>
      <c r="M536" s="1359">
        <v>120.0</v>
      </c>
    </row>
    <row r="537">
      <c r="A537" s="1348"/>
      <c r="B537" s="1348"/>
      <c r="C537" s="1348"/>
      <c r="D537" s="1348"/>
      <c r="E537" s="1348"/>
      <c r="F537" s="1348"/>
      <c r="G537" s="1348">
        <v>2023.0</v>
      </c>
      <c r="H537" s="1348" t="s">
        <v>446</v>
      </c>
      <c r="I537" s="1348" t="s">
        <v>4206</v>
      </c>
      <c r="J537" s="1348" t="s">
        <v>2246</v>
      </c>
      <c r="K537" s="1348" t="s">
        <v>4195</v>
      </c>
      <c r="L537" s="1348" t="s">
        <v>2536</v>
      </c>
      <c r="M537" s="1359">
        <v>19.0</v>
      </c>
    </row>
    <row r="538">
      <c r="A538" s="1348"/>
      <c r="B538" s="1348"/>
      <c r="C538" s="1348"/>
      <c r="D538" s="1348"/>
      <c r="E538" s="1348"/>
      <c r="F538" s="1348"/>
      <c r="G538" s="1348">
        <v>2023.0</v>
      </c>
      <c r="H538" s="1348" t="s">
        <v>446</v>
      </c>
      <c r="I538" s="1348" t="s">
        <v>4206</v>
      </c>
      <c r="J538" s="1348" t="s">
        <v>2246</v>
      </c>
      <c r="K538" s="1348" t="s">
        <v>4194</v>
      </c>
      <c r="L538" s="1348" t="s">
        <v>2536</v>
      </c>
      <c r="M538" s="1359">
        <v>82.0</v>
      </c>
    </row>
    <row r="539">
      <c r="A539" s="1348"/>
      <c r="B539" s="1348"/>
      <c r="C539" s="1348"/>
      <c r="D539" s="1348"/>
      <c r="E539" s="1348"/>
      <c r="F539" s="1348"/>
      <c r="G539" s="1348">
        <v>2023.0</v>
      </c>
      <c r="H539" s="1348" t="s">
        <v>446</v>
      </c>
      <c r="I539" s="1348" t="s">
        <v>4206</v>
      </c>
      <c r="J539" s="1348" t="s">
        <v>4195</v>
      </c>
      <c r="K539" s="1348" t="s">
        <v>4201</v>
      </c>
      <c r="L539" s="1348" t="s">
        <v>2536</v>
      </c>
      <c r="M539" s="1359">
        <v>44.0</v>
      </c>
    </row>
    <row r="540">
      <c r="A540" s="1348"/>
      <c r="B540" s="1348"/>
      <c r="C540" s="1348"/>
      <c r="D540" s="1348"/>
      <c r="E540" s="1348"/>
      <c r="F540" s="1348"/>
      <c r="G540" s="1348">
        <v>2023.0</v>
      </c>
      <c r="H540" s="1348" t="s">
        <v>446</v>
      </c>
      <c r="I540" s="1348" t="s">
        <v>4206</v>
      </c>
      <c r="J540" s="1348" t="s">
        <v>4195</v>
      </c>
      <c r="K540" s="1348" t="s">
        <v>4208</v>
      </c>
      <c r="L540" s="1348" t="s">
        <v>2536</v>
      </c>
      <c r="M540" s="1359">
        <v>1.0</v>
      </c>
    </row>
    <row r="541">
      <c r="A541" s="1348"/>
      <c r="B541" s="1348"/>
      <c r="C541" s="1348"/>
      <c r="D541" s="1348"/>
      <c r="E541" s="1348"/>
      <c r="F541" s="1348"/>
      <c r="G541" s="1348">
        <v>2023.0</v>
      </c>
      <c r="H541" s="1348" t="s">
        <v>446</v>
      </c>
      <c r="I541" s="1348" t="s">
        <v>4206</v>
      </c>
      <c r="J541" s="1348" t="s">
        <v>4195</v>
      </c>
      <c r="K541" s="1348" t="s">
        <v>2243</v>
      </c>
      <c r="L541" s="1348" t="s">
        <v>2321</v>
      </c>
      <c r="M541" s="1359">
        <v>417.0</v>
      </c>
    </row>
    <row r="542">
      <c r="A542" s="1348"/>
      <c r="B542" s="1348"/>
      <c r="C542" s="1348"/>
      <c r="D542" s="1348"/>
      <c r="E542" s="1348"/>
      <c r="F542" s="1348"/>
      <c r="G542" s="1348">
        <v>2023.0</v>
      </c>
      <c r="H542" s="1348" t="s">
        <v>446</v>
      </c>
      <c r="I542" s="1348" t="s">
        <v>4206</v>
      </c>
      <c r="J542" s="1348" t="s">
        <v>4195</v>
      </c>
      <c r="K542" s="1348" t="s">
        <v>4195</v>
      </c>
      <c r="L542" s="1348" t="s">
        <v>2536</v>
      </c>
      <c r="M542" s="1359">
        <v>54.0</v>
      </c>
    </row>
    <row r="543">
      <c r="A543" s="1348"/>
      <c r="B543" s="1348"/>
      <c r="C543" s="1348"/>
      <c r="D543" s="1348"/>
      <c r="E543" s="1348"/>
      <c r="F543" s="1348"/>
      <c r="G543" s="1348">
        <v>2023.0</v>
      </c>
      <c r="H543" s="1348" t="s">
        <v>608</v>
      </c>
      <c r="I543" s="1348" t="s">
        <v>4189</v>
      </c>
      <c r="J543" s="1348" t="s">
        <v>2246</v>
      </c>
      <c r="K543" s="1348" t="s">
        <v>4197</v>
      </c>
      <c r="L543" s="1348" t="s">
        <v>2536</v>
      </c>
      <c r="M543" s="1359">
        <v>3.0</v>
      </c>
    </row>
    <row r="544">
      <c r="A544" s="1348"/>
      <c r="B544" s="1348"/>
      <c r="C544" s="1348"/>
      <c r="D544" s="1348"/>
      <c r="E544" s="1348"/>
      <c r="F544" s="1348"/>
      <c r="G544" s="1348">
        <v>2023.0</v>
      </c>
      <c r="H544" s="1348" t="s">
        <v>608</v>
      </c>
      <c r="I544" s="1348" t="s">
        <v>4189</v>
      </c>
      <c r="J544" s="1348" t="s">
        <v>2246</v>
      </c>
      <c r="K544" s="1348" t="s">
        <v>4190</v>
      </c>
      <c r="L544" s="1348" t="s">
        <v>2536</v>
      </c>
      <c r="M544" s="1359">
        <v>16.0</v>
      </c>
    </row>
    <row r="545">
      <c r="A545" s="1348"/>
      <c r="B545" s="1348"/>
      <c r="C545" s="1348"/>
      <c r="D545" s="1348"/>
      <c r="E545" s="1348"/>
      <c r="F545" s="1348"/>
      <c r="G545" s="1348">
        <v>2023.0</v>
      </c>
      <c r="H545" s="1348" t="s">
        <v>608</v>
      </c>
      <c r="I545" s="1348" t="s">
        <v>4189</v>
      </c>
      <c r="J545" s="1348" t="s">
        <v>2246</v>
      </c>
      <c r="K545" s="1348" t="s">
        <v>4191</v>
      </c>
      <c r="L545" s="1348" t="s">
        <v>2321</v>
      </c>
      <c r="M545" s="1359">
        <v>4.0</v>
      </c>
    </row>
    <row r="546">
      <c r="A546" s="1348"/>
      <c r="B546" s="1348"/>
      <c r="C546" s="1348"/>
      <c r="D546" s="1348"/>
      <c r="E546" s="1348"/>
      <c r="F546" s="1348"/>
      <c r="G546" s="1348">
        <v>2023.0</v>
      </c>
      <c r="H546" s="1348" t="s">
        <v>608</v>
      </c>
      <c r="I546" s="1348" t="s">
        <v>4189</v>
      </c>
      <c r="J546" s="1348" t="s">
        <v>2246</v>
      </c>
      <c r="K546" s="1348" t="s">
        <v>4199</v>
      </c>
      <c r="L546" s="1348" t="s">
        <v>2536</v>
      </c>
      <c r="M546" s="1359">
        <v>3.0</v>
      </c>
    </row>
    <row r="547">
      <c r="A547" s="1348"/>
      <c r="B547" s="1348"/>
      <c r="C547" s="1348"/>
      <c r="D547" s="1348"/>
      <c r="E547" s="1348"/>
      <c r="F547" s="1348"/>
      <c r="G547" s="1348">
        <v>2023.0</v>
      </c>
      <c r="H547" s="1348" t="s">
        <v>608</v>
      </c>
      <c r="I547" s="1348" t="s">
        <v>4189</v>
      </c>
      <c r="J547" s="1348" t="s">
        <v>2246</v>
      </c>
      <c r="K547" s="1348" t="s">
        <v>4200</v>
      </c>
      <c r="L547" s="1348" t="s">
        <v>2536</v>
      </c>
      <c r="M547" s="1359">
        <v>1.0</v>
      </c>
    </row>
    <row r="548">
      <c r="A548" s="1348"/>
      <c r="B548" s="1348"/>
      <c r="C548" s="1348"/>
      <c r="D548" s="1348"/>
      <c r="E548" s="1348"/>
      <c r="F548" s="1348"/>
      <c r="G548" s="1348">
        <v>2023.0</v>
      </c>
      <c r="H548" s="1348" t="s">
        <v>608</v>
      </c>
      <c r="I548" s="1348" t="s">
        <v>4189</v>
      </c>
      <c r="J548" s="1348" t="s">
        <v>2246</v>
      </c>
      <c r="K548" s="1348" t="s">
        <v>4195</v>
      </c>
      <c r="L548" s="1348" t="s">
        <v>2536</v>
      </c>
      <c r="M548" s="1359">
        <v>1.0</v>
      </c>
    </row>
    <row r="549">
      <c r="A549" s="1348"/>
      <c r="B549" s="1348"/>
      <c r="C549" s="1348"/>
      <c r="D549" s="1348"/>
      <c r="E549" s="1348"/>
      <c r="F549" s="1348"/>
      <c r="G549" s="1348">
        <v>2023.0</v>
      </c>
      <c r="H549" s="1348" t="s">
        <v>608</v>
      </c>
      <c r="I549" s="1348" t="s">
        <v>4189</v>
      </c>
      <c r="J549" s="1348" t="s">
        <v>2246</v>
      </c>
      <c r="K549" s="1348" t="s">
        <v>4194</v>
      </c>
      <c r="L549" s="1348" t="s">
        <v>2536</v>
      </c>
      <c r="M549" s="1359">
        <v>3.0</v>
      </c>
    </row>
    <row r="550">
      <c r="A550" s="1348"/>
      <c r="B550" s="1348"/>
      <c r="C550" s="1348"/>
      <c r="D550" s="1348"/>
      <c r="E550" s="1348"/>
      <c r="F550" s="1348"/>
      <c r="G550" s="1348">
        <v>2023.0</v>
      </c>
      <c r="H550" s="1348" t="s">
        <v>608</v>
      </c>
      <c r="I550" s="1348" t="s">
        <v>4189</v>
      </c>
      <c r="J550" s="1348" t="s">
        <v>4195</v>
      </c>
      <c r="K550" s="1348" t="s">
        <v>2243</v>
      </c>
      <c r="L550" s="1348" t="s">
        <v>2321</v>
      </c>
      <c r="M550" s="1359">
        <v>21.0</v>
      </c>
    </row>
    <row r="551">
      <c r="A551" s="1348"/>
      <c r="B551" s="1348"/>
      <c r="C551" s="1348"/>
      <c r="D551" s="1348"/>
      <c r="E551" s="1348"/>
      <c r="F551" s="1348"/>
      <c r="G551" s="1348">
        <v>2023.0</v>
      </c>
      <c r="H551" s="1348" t="s">
        <v>1736</v>
      </c>
      <c r="I551" s="1348" t="s">
        <v>4204</v>
      </c>
      <c r="J551" s="1348" t="s">
        <v>2246</v>
      </c>
      <c r="K551" s="1348" t="s">
        <v>4197</v>
      </c>
      <c r="L551" s="1348" t="s">
        <v>2536</v>
      </c>
      <c r="M551" s="1359">
        <v>2.0</v>
      </c>
    </row>
    <row r="552">
      <c r="A552" s="1348"/>
      <c r="B552" s="1348"/>
      <c r="C552" s="1348"/>
      <c r="D552" s="1348"/>
      <c r="E552" s="1348"/>
      <c r="F552" s="1348"/>
      <c r="G552" s="1348">
        <v>2023.0</v>
      </c>
      <c r="H552" s="1348" t="s">
        <v>1736</v>
      </c>
      <c r="I552" s="1348" t="s">
        <v>4204</v>
      </c>
      <c r="J552" s="1348" t="s">
        <v>2246</v>
      </c>
      <c r="K552" s="1348" t="s">
        <v>4190</v>
      </c>
      <c r="L552" s="1348" t="s">
        <v>2536</v>
      </c>
      <c r="M552" s="1359">
        <v>1.0</v>
      </c>
    </row>
    <row r="553">
      <c r="A553" s="1348"/>
      <c r="B553" s="1348"/>
      <c r="C553" s="1348"/>
      <c r="D553" s="1348"/>
      <c r="E553" s="1348"/>
      <c r="F553" s="1348"/>
      <c r="G553" s="1348">
        <v>2023.0</v>
      </c>
      <c r="H553" s="1348" t="s">
        <v>711</v>
      </c>
      <c r="I553" s="1348" t="s">
        <v>4203</v>
      </c>
      <c r="J553" s="1348" t="s">
        <v>2246</v>
      </c>
      <c r="K553" s="1348" t="s">
        <v>4190</v>
      </c>
      <c r="L553" s="1348" t="s">
        <v>2536</v>
      </c>
      <c r="M553" s="1359">
        <v>11.0</v>
      </c>
    </row>
    <row r="554">
      <c r="A554" s="1348"/>
      <c r="B554" s="1348"/>
      <c r="C554" s="1348"/>
      <c r="D554" s="1348"/>
      <c r="E554" s="1348"/>
      <c r="F554" s="1348"/>
      <c r="G554" s="1348">
        <v>2023.0</v>
      </c>
      <c r="H554" s="1348" t="s">
        <v>711</v>
      </c>
      <c r="I554" s="1348" t="s">
        <v>4203</v>
      </c>
      <c r="J554" s="1348" t="s">
        <v>4195</v>
      </c>
      <c r="K554" s="1348" t="s">
        <v>2243</v>
      </c>
      <c r="L554" s="1348" t="s">
        <v>2321</v>
      </c>
      <c r="M554" s="1359">
        <v>4.0</v>
      </c>
    </row>
    <row r="555">
      <c r="A555" s="1348"/>
      <c r="B555" s="1348"/>
      <c r="C555" s="1348"/>
      <c r="D555" s="1348"/>
      <c r="E555" s="1348"/>
      <c r="F555" s="1348"/>
      <c r="G555" s="1348">
        <v>2023.0</v>
      </c>
      <c r="H555" s="1348" t="s">
        <v>1737</v>
      </c>
      <c r="I555" s="1348" t="s">
        <v>4207</v>
      </c>
      <c r="J555" s="1348" t="s">
        <v>2246</v>
      </c>
      <c r="K555" s="1348" t="s">
        <v>4197</v>
      </c>
      <c r="L555" s="1348" t="s">
        <v>2536</v>
      </c>
      <c r="M555" s="1359">
        <v>3.0</v>
      </c>
    </row>
    <row r="556">
      <c r="A556" s="1348"/>
      <c r="B556" s="1348"/>
      <c r="C556" s="1348"/>
      <c r="D556" s="1348"/>
      <c r="E556" s="1348"/>
      <c r="F556" s="1348"/>
      <c r="G556" s="1348">
        <v>2023.0</v>
      </c>
      <c r="H556" s="1348" t="s">
        <v>1737</v>
      </c>
      <c r="I556" s="1348" t="s">
        <v>4207</v>
      </c>
      <c r="J556" s="1348" t="s">
        <v>2246</v>
      </c>
      <c r="K556" s="1348" t="s">
        <v>4190</v>
      </c>
      <c r="L556" s="1348" t="s">
        <v>2536</v>
      </c>
      <c r="M556" s="1359">
        <v>44.0</v>
      </c>
    </row>
    <row r="557">
      <c r="A557" s="1348"/>
      <c r="B557" s="1348"/>
      <c r="C557" s="1348"/>
      <c r="D557" s="1348"/>
      <c r="E557" s="1348"/>
      <c r="F557" s="1348"/>
      <c r="G557" s="1348">
        <v>2023.0</v>
      </c>
      <c r="H557" s="1348" t="s">
        <v>1737</v>
      </c>
      <c r="I557" s="1348" t="s">
        <v>4207</v>
      </c>
      <c r="J557" s="1348" t="s">
        <v>2246</v>
      </c>
      <c r="K557" s="1348" t="s">
        <v>4191</v>
      </c>
      <c r="L557" s="1348" t="s">
        <v>2321</v>
      </c>
      <c r="M557" s="1359">
        <v>2.0</v>
      </c>
    </row>
    <row r="558">
      <c r="A558" s="1348"/>
      <c r="B558" s="1348"/>
      <c r="C558" s="1348"/>
      <c r="D558" s="1348"/>
      <c r="E558" s="1348"/>
      <c r="F558" s="1348"/>
      <c r="G558" s="1348">
        <v>2023.0</v>
      </c>
      <c r="H558" s="1348" t="s">
        <v>1737</v>
      </c>
      <c r="I558" s="1348" t="s">
        <v>4207</v>
      </c>
      <c r="J558" s="1348" t="s">
        <v>2246</v>
      </c>
      <c r="K558" s="1348" t="s">
        <v>4193</v>
      </c>
      <c r="L558" s="1348" t="s">
        <v>2321</v>
      </c>
      <c r="M558" s="1359">
        <v>3.0</v>
      </c>
    </row>
    <row r="559">
      <c r="A559" s="1348"/>
      <c r="B559" s="1348"/>
      <c r="C559" s="1348"/>
      <c r="D559" s="1348"/>
      <c r="E559" s="1348"/>
      <c r="F559" s="1348"/>
      <c r="G559" s="1348">
        <v>2023.0</v>
      </c>
      <c r="H559" s="1348" t="s">
        <v>1737</v>
      </c>
      <c r="I559" s="1348" t="s">
        <v>4207</v>
      </c>
      <c r="J559" s="1348" t="s">
        <v>2246</v>
      </c>
      <c r="K559" s="1348" t="s">
        <v>4199</v>
      </c>
      <c r="L559" s="1348" t="s">
        <v>2536</v>
      </c>
      <c r="M559" s="1359">
        <v>3.0</v>
      </c>
    </row>
    <row r="560">
      <c r="A560" s="1348"/>
      <c r="B560" s="1348"/>
      <c r="C560" s="1348"/>
      <c r="D560" s="1348"/>
      <c r="E560" s="1348"/>
      <c r="F560" s="1348"/>
      <c r="G560" s="1348">
        <v>2023.0</v>
      </c>
      <c r="H560" s="1348" t="s">
        <v>1737</v>
      </c>
      <c r="I560" s="1348" t="s">
        <v>4207</v>
      </c>
      <c r="J560" s="1348" t="s">
        <v>2246</v>
      </c>
      <c r="K560" s="1348" t="s">
        <v>4200</v>
      </c>
      <c r="L560" s="1348" t="s">
        <v>2536</v>
      </c>
      <c r="M560" s="1359">
        <v>2.0</v>
      </c>
    </row>
    <row r="561">
      <c r="A561" s="1348"/>
      <c r="B561" s="1348"/>
      <c r="C561" s="1348"/>
      <c r="D561" s="1348"/>
      <c r="E561" s="1348"/>
      <c r="F561" s="1348"/>
      <c r="G561" s="1348">
        <v>2023.0</v>
      </c>
      <c r="H561" s="1348" t="s">
        <v>1737</v>
      </c>
      <c r="I561" s="1348" t="s">
        <v>4207</v>
      </c>
      <c r="J561" s="1348" t="s">
        <v>2246</v>
      </c>
      <c r="K561" s="1348" t="s">
        <v>4195</v>
      </c>
      <c r="L561" s="1348" t="s">
        <v>2536</v>
      </c>
      <c r="M561" s="1359">
        <v>2.0</v>
      </c>
    </row>
    <row r="562">
      <c r="A562" s="1348"/>
      <c r="B562" s="1348"/>
      <c r="C562" s="1348"/>
      <c r="D562" s="1348"/>
      <c r="E562" s="1348"/>
      <c r="F562" s="1348"/>
      <c r="G562" s="1348">
        <v>2023.0</v>
      </c>
      <c r="H562" s="1348" t="s">
        <v>1737</v>
      </c>
      <c r="I562" s="1348" t="s">
        <v>4207</v>
      </c>
      <c r="J562" s="1348" t="s">
        <v>2246</v>
      </c>
      <c r="K562" s="1348" t="s">
        <v>4194</v>
      </c>
      <c r="L562" s="1348" t="s">
        <v>2536</v>
      </c>
      <c r="M562" s="1359">
        <v>4.0</v>
      </c>
    </row>
    <row r="563">
      <c r="A563" s="1348"/>
      <c r="B563" s="1348"/>
      <c r="C563" s="1348"/>
      <c r="D563" s="1348"/>
      <c r="E563" s="1348"/>
      <c r="F563" s="1348"/>
      <c r="G563" s="1348">
        <v>2023.0</v>
      </c>
      <c r="H563" s="1348" t="s">
        <v>1737</v>
      </c>
      <c r="I563" s="1348" t="s">
        <v>4207</v>
      </c>
      <c r="J563" s="1348" t="s">
        <v>4195</v>
      </c>
      <c r="K563" s="1348" t="s">
        <v>4201</v>
      </c>
      <c r="L563" s="1348" t="s">
        <v>2536</v>
      </c>
      <c r="M563" s="1359">
        <v>5.0</v>
      </c>
    </row>
    <row r="564">
      <c r="A564" s="1348"/>
      <c r="B564" s="1348"/>
      <c r="C564" s="1348"/>
      <c r="D564" s="1348"/>
      <c r="E564" s="1348"/>
      <c r="F564" s="1348"/>
      <c r="G564" s="1348">
        <v>2023.0</v>
      </c>
      <c r="H564" s="1348" t="s">
        <v>1737</v>
      </c>
      <c r="I564" s="1348" t="s">
        <v>4207</v>
      </c>
      <c r="J564" s="1348" t="s">
        <v>4195</v>
      </c>
      <c r="K564" s="1348" t="s">
        <v>2243</v>
      </c>
      <c r="L564" s="1348" t="s">
        <v>2321</v>
      </c>
      <c r="M564" s="1359">
        <v>35.0</v>
      </c>
    </row>
    <row r="565">
      <c r="A565" s="1348"/>
      <c r="B565" s="1348"/>
      <c r="C565" s="1348"/>
      <c r="D565" s="1348"/>
      <c r="E565" s="1348"/>
      <c r="F565" s="1348"/>
      <c r="G565" s="1348">
        <v>2023.0</v>
      </c>
      <c r="H565" s="1348" t="s">
        <v>1737</v>
      </c>
      <c r="I565" s="1348" t="s">
        <v>4207</v>
      </c>
      <c r="J565" s="1348" t="s">
        <v>4195</v>
      </c>
      <c r="K565" s="1348" t="s">
        <v>4195</v>
      </c>
      <c r="L565" s="1348" t="s">
        <v>2536</v>
      </c>
      <c r="M565" s="1359">
        <v>3.0</v>
      </c>
    </row>
    <row r="566">
      <c r="A566" s="1348"/>
      <c r="B566" s="1348"/>
      <c r="C566" s="1348"/>
      <c r="D566" s="1348"/>
      <c r="E566" s="1348"/>
      <c r="F566" s="1348"/>
      <c r="G566" s="1348">
        <v>2023.0</v>
      </c>
      <c r="H566" s="1348" t="s">
        <v>1738</v>
      </c>
      <c r="I566" s="1348" t="s">
        <v>4204</v>
      </c>
      <c r="J566" s="1348" t="s">
        <v>2246</v>
      </c>
      <c r="K566" s="1348" t="s">
        <v>4190</v>
      </c>
      <c r="L566" s="1348" t="s">
        <v>2536</v>
      </c>
      <c r="M566" s="1359">
        <v>1.0</v>
      </c>
    </row>
    <row r="567">
      <c r="A567" s="1348"/>
      <c r="B567" s="1348"/>
      <c r="C567" s="1348"/>
      <c r="D567" s="1348"/>
      <c r="E567" s="1348"/>
      <c r="F567" s="1348"/>
      <c r="G567" s="1348">
        <v>2023.0</v>
      </c>
      <c r="H567" s="1348" t="s">
        <v>1738</v>
      </c>
      <c r="I567" s="1348" t="s">
        <v>4204</v>
      </c>
      <c r="J567" s="1348" t="s">
        <v>2246</v>
      </c>
      <c r="K567" s="1348" t="s">
        <v>4200</v>
      </c>
      <c r="L567" s="1348" t="s">
        <v>2536</v>
      </c>
      <c r="M567" s="1359">
        <v>1.0</v>
      </c>
    </row>
    <row r="568">
      <c r="A568" s="1348"/>
      <c r="B568" s="1348"/>
      <c r="C568" s="1348"/>
      <c r="D568" s="1348"/>
      <c r="E568" s="1348"/>
      <c r="F568" s="1348"/>
      <c r="G568" s="1348">
        <v>2023.0</v>
      </c>
      <c r="H568" s="1348" t="s">
        <v>561</v>
      </c>
      <c r="I568" s="1348" t="s">
        <v>4189</v>
      </c>
      <c r="J568" s="1348" t="s">
        <v>2246</v>
      </c>
      <c r="K568" s="1348" t="s">
        <v>4197</v>
      </c>
      <c r="L568" s="1348" t="s">
        <v>2536</v>
      </c>
      <c r="M568" s="1359">
        <v>5.0</v>
      </c>
    </row>
    <row r="569">
      <c r="A569" s="1348"/>
      <c r="B569" s="1348"/>
      <c r="C569" s="1348"/>
      <c r="D569" s="1348"/>
      <c r="E569" s="1348"/>
      <c r="F569" s="1348"/>
      <c r="G569" s="1348">
        <v>2023.0</v>
      </c>
      <c r="H569" s="1348" t="s">
        <v>561</v>
      </c>
      <c r="I569" s="1348" t="s">
        <v>4189</v>
      </c>
      <c r="J569" s="1348" t="s">
        <v>2246</v>
      </c>
      <c r="K569" s="1348" t="s">
        <v>4190</v>
      </c>
      <c r="L569" s="1348" t="s">
        <v>2536</v>
      </c>
      <c r="M569" s="1359">
        <v>34.0</v>
      </c>
    </row>
    <row r="570">
      <c r="A570" s="1348"/>
      <c r="B570" s="1348"/>
      <c r="C570" s="1348"/>
      <c r="D570" s="1348"/>
      <c r="E570" s="1348"/>
      <c r="F570" s="1348"/>
      <c r="G570" s="1348">
        <v>2023.0</v>
      </c>
      <c r="H570" s="1348" t="s">
        <v>561</v>
      </c>
      <c r="I570" s="1348" t="s">
        <v>4189</v>
      </c>
      <c r="J570" s="1348" t="s">
        <v>2246</v>
      </c>
      <c r="K570" s="1348" t="s">
        <v>4191</v>
      </c>
      <c r="L570" s="1348" t="s">
        <v>2321</v>
      </c>
      <c r="M570" s="1359">
        <v>7.0</v>
      </c>
    </row>
    <row r="571">
      <c r="A571" s="1348"/>
      <c r="B571" s="1348"/>
      <c r="C571" s="1348"/>
      <c r="D571" s="1348"/>
      <c r="E571" s="1348"/>
      <c r="F571" s="1348"/>
      <c r="G571" s="1348">
        <v>2023.0</v>
      </c>
      <c r="H571" s="1348" t="s">
        <v>561</v>
      </c>
      <c r="I571" s="1348" t="s">
        <v>4189</v>
      </c>
      <c r="J571" s="1348" t="s">
        <v>2246</v>
      </c>
      <c r="K571" s="1348" t="s">
        <v>4192</v>
      </c>
      <c r="L571" s="1348" t="s">
        <v>2536</v>
      </c>
      <c r="M571" s="1359">
        <v>1.0</v>
      </c>
    </row>
    <row r="572">
      <c r="A572" s="1348"/>
      <c r="B572" s="1348"/>
      <c r="C572" s="1348"/>
      <c r="D572" s="1348"/>
      <c r="E572" s="1348"/>
      <c r="F572" s="1348"/>
      <c r="G572" s="1348">
        <v>2023.0</v>
      </c>
      <c r="H572" s="1348" t="s">
        <v>561</v>
      </c>
      <c r="I572" s="1348" t="s">
        <v>4189</v>
      </c>
      <c r="J572" s="1348" t="s">
        <v>2246</v>
      </c>
      <c r="K572" s="1348" t="s">
        <v>4199</v>
      </c>
      <c r="L572" s="1348" t="s">
        <v>2536</v>
      </c>
      <c r="M572" s="1359">
        <v>1.0</v>
      </c>
    </row>
    <row r="573">
      <c r="A573" s="1348"/>
      <c r="B573" s="1348"/>
      <c r="C573" s="1348"/>
      <c r="D573" s="1348"/>
      <c r="E573" s="1348"/>
      <c r="F573" s="1348"/>
      <c r="G573" s="1348">
        <v>2023.0</v>
      </c>
      <c r="H573" s="1348" t="s">
        <v>561</v>
      </c>
      <c r="I573" s="1348" t="s">
        <v>4189</v>
      </c>
      <c r="J573" s="1348" t="s">
        <v>2246</v>
      </c>
      <c r="K573" s="1348" t="s">
        <v>4200</v>
      </c>
      <c r="L573" s="1348" t="s">
        <v>2536</v>
      </c>
      <c r="M573" s="1359">
        <v>4.0</v>
      </c>
    </row>
    <row r="574">
      <c r="A574" s="1348"/>
      <c r="B574" s="1348"/>
      <c r="C574" s="1348"/>
      <c r="D574" s="1348"/>
      <c r="E574" s="1348"/>
      <c r="F574" s="1348"/>
      <c r="G574" s="1348">
        <v>2023.0</v>
      </c>
      <c r="H574" s="1348" t="s">
        <v>561</v>
      </c>
      <c r="I574" s="1348" t="s">
        <v>4189</v>
      </c>
      <c r="J574" s="1348" t="s">
        <v>2246</v>
      </c>
      <c r="K574" s="1348" t="s">
        <v>4195</v>
      </c>
      <c r="L574" s="1348" t="s">
        <v>2536</v>
      </c>
      <c r="M574" s="1359">
        <v>1.0</v>
      </c>
    </row>
    <row r="575">
      <c r="A575" s="1348"/>
      <c r="B575" s="1348"/>
      <c r="C575" s="1348"/>
      <c r="D575" s="1348"/>
      <c r="E575" s="1348"/>
      <c r="F575" s="1348"/>
      <c r="G575" s="1348">
        <v>2023.0</v>
      </c>
      <c r="H575" s="1348" t="s">
        <v>561</v>
      </c>
      <c r="I575" s="1348" t="s">
        <v>4189</v>
      </c>
      <c r="J575" s="1348" t="s">
        <v>2246</v>
      </c>
      <c r="K575" s="1348" t="s">
        <v>4194</v>
      </c>
      <c r="L575" s="1348" t="s">
        <v>2536</v>
      </c>
      <c r="M575" s="1359">
        <v>9.0</v>
      </c>
    </row>
    <row r="576">
      <c r="A576" s="1348"/>
      <c r="B576" s="1348"/>
      <c r="C576" s="1348"/>
      <c r="D576" s="1348"/>
      <c r="E576" s="1348"/>
      <c r="F576" s="1348"/>
      <c r="G576" s="1348">
        <v>2023.0</v>
      </c>
      <c r="H576" s="1348" t="s">
        <v>561</v>
      </c>
      <c r="I576" s="1348" t="s">
        <v>4189</v>
      </c>
      <c r="J576" s="1348" t="s">
        <v>4195</v>
      </c>
      <c r="K576" s="1348" t="s">
        <v>4201</v>
      </c>
      <c r="L576" s="1348" t="s">
        <v>2536</v>
      </c>
      <c r="M576" s="1359">
        <v>3.0</v>
      </c>
    </row>
    <row r="577">
      <c r="A577" s="1348"/>
      <c r="B577" s="1348"/>
      <c r="C577" s="1348"/>
      <c r="D577" s="1348"/>
      <c r="E577" s="1348"/>
      <c r="F577" s="1348"/>
      <c r="G577" s="1348">
        <v>2023.0</v>
      </c>
      <c r="H577" s="1348" t="s">
        <v>561</v>
      </c>
      <c r="I577" s="1348" t="s">
        <v>4189</v>
      </c>
      <c r="J577" s="1348" t="s">
        <v>4195</v>
      </c>
      <c r="K577" s="1348" t="s">
        <v>2243</v>
      </c>
      <c r="L577" s="1348" t="s">
        <v>2321</v>
      </c>
      <c r="M577" s="1359">
        <v>44.0</v>
      </c>
    </row>
    <row r="578">
      <c r="A578" s="1348"/>
      <c r="B578" s="1348"/>
      <c r="C578" s="1348"/>
      <c r="D578" s="1348"/>
      <c r="E578" s="1348"/>
      <c r="F578" s="1348"/>
      <c r="G578" s="1348">
        <v>2023.0</v>
      </c>
      <c r="H578" s="1348" t="s">
        <v>561</v>
      </c>
      <c r="I578" s="1348" t="s">
        <v>4189</v>
      </c>
      <c r="J578" s="1348" t="s">
        <v>4195</v>
      </c>
      <c r="K578" s="1348" t="s">
        <v>4195</v>
      </c>
      <c r="L578" s="1348" t="s">
        <v>2536</v>
      </c>
      <c r="M578" s="1359">
        <v>2.0</v>
      </c>
    </row>
    <row r="579">
      <c r="A579" s="1348"/>
      <c r="B579" s="1348"/>
      <c r="C579" s="1348"/>
      <c r="D579" s="1348"/>
      <c r="E579" s="1348"/>
      <c r="F579" s="1348"/>
      <c r="G579" s="1348">
        <v>2023.0</v>
      </c>
      <c r="H579" s="1348" t="s">
        <v>1273</v>
      </c>
      <c r="I579" s="1348" t="s">
        <v>4202</v>
      </c>
      <c r="J579" s="1348" t="s">
        <v>2246</v>
      </c>
      <c r="K579" s="1348" t="s">
        <v>4197</v>
      </c>
      <c r="L579" s="1348" t="s">
        <v>2536</v>
      </c>
      <c r="M579" s="1359">
        <v>11.0</v>
      </c>
    </row>
    <row r="580">
      <c r="A580" s="1348"/>
      <c r="B580" s="1348"/>
      <c r="C580" s="1348"/>
      <c r="D580" s="1348"/>
      <c r="E580" s="1348"/>
      <c r="F580" s="1348"/>
      <c r="G580" s="1348">
        <v>2023.0</v>
      </c>
      <c r="H580" s="1348" t="s">
        <v>1273</v>
      </c>
      <c r="I580" s="1348" t="s">
        <v>4202</v>
      </c>
      <c r="J580" s="1348" t="s">
        <v>2246</v>
      </c>
      <c r="K580" s="1348" t="s">
        <v>4190</v>
      </c>
      <c r="L580" s="1348" t="s">
        <v>2536</v>
      </c>
      <c r="M580" s="1359">
        <v>95.0</v>
      </c>
    </row>
    <row r="581">
      <c r="A581" s="1348"/>
      <c r="B581" s="1348"/>
      <c r="C581" s="1348"/>
      <c r="D581" s="1348"/>
      <c r="E581" s="1348"/>
      <c r="F581" s="1348"/>
      <c r="G581" s="1348">
        <v>2023.0</v>
      </c>
      <c r="H581" s="1348" t="s">
        <v>1273</v>
      </c>
      <c r="I581" s="1348" t="s">
        <v>4202</v>
      </c>
      <c r="J581" s="1348" t="s">
        <v>2246</v>
      </c>
      <c r="K581" s="1348" t="s">
        <v>4191</v>
      </c>
      <c r="L581" s="1348" t="s">
        <v>2321</v>
      </c>
      <c r="M581" s="1359">
        <v>1.0</v>
      </c>
    </row>
    <row r="582">
      <c r="A582" s="1348"/>
      <c r="B582" s="1348"/>
      <c r="C582" s="1348"/>
      <c r="D582" s="1348"/>
      <c r="E582" s="1348"/>
      <c r="F582" s="1348"/>
      <c r="G582" s="1348">
        <v>2023.0</v>
      </c>
      <c r="H582" s="1348" t="s">
        <v>1273</v>
      </c>
      <c r="I582" s="1348" t="s">
        <v>4202</v>
      </c>
      <c r="J582" s="1348" t="s">
        <v>2246</v>
      </c>
      <c r="K582" s="1348" t="s">
        <v>4192</v>
      </c>
      <c r="L582" s="1348" t="s">
        <v>2536</v>
      </c>
      <c r="M582" s="1359">
        <v>4.0</v>
      </c>
    </row>
    <row r="583">
      <c r="A583" s="1348"/>
      <c r="B583" s="1348"/>
      <c r="C583" s="1348"/>
      <c r="D583" s="1348"/>
      <c r="E583" s="1348"/>
      <c r="F583" s="1348"/>
      <c r="G583" s="1348">
        <v>2023.0</v>
      </c>
      <c r="H583" s="1348" t="s">
        <v>1273</v>
      </c>
      <c r="I583" s="1348" t="s">
        <v>4202</v>
      </c>
      <c r="J583" s="1348" t="s">
        <v>2246</v>
      </c>
      <c r="K583" s="1348" t="s">
        <v>4199</v>
      </c>
      <c r="L583" s="1348" t="s">
        <v>2536</v>
      </c>
      <c r="M583" s="1359">
        <v>12.0</v>
      </c>
    </row>
    <row r="584">
      <c r="A584" s="1348"/>
      <c r="B584" s="1348"/>
      <c r="C584" s="1348"/>
      <c r="D584" s="1348"/>
      <c r="E584" s="1348"/>
      <c r="F584" s="1348"/>
      <c r="G584" s="1348">
        <v>2023.0</v>
      </c>
      <c r="H584" s="1348" t="s">
        <v>1273</v>
      </c>
      <c r="I584" s="1348" t="s">
        <v>4202</v>
      </c>
      <c r="J584" s="1348" t="s">
        <v>2246</v>
      </c>
      <c r="K584" s="1348" t="s">
        <v>4200</v>
      </c>
      <c r="L584" s="1348" t="s">
        <v>2536</v>
      </c>
      <c r="M584" s="1359">
        <v>11.0</v>
      </c>
    </row>
    <row r="585">
      <c r="A585" s="1348"/>
      <c r="B585" s="1348"/>
      <c r="C585" s="1348"/>
      <c r="D585" s="1348"/>
      <c r="E585" s="1348"/>
      <c r="F585" s="1348"/>
      <c r="G585" s="1348">
        <v>2023.0</v>
      </c>
      <c r="H585" s="1348" t="s">
        <v>1273</v>
      </c>
      <c r="I585" s="1348" t="s">
        <v>4202</v>
      </c>
      <c r="J585" s="1348" t="s">
        <v>2246</v>
      </c>
      <c r="K585" s="1348" t="s">
        <v>4195</v>
      </c>
      <c r="L585" s="1348" t="s">
        <v>2536</v>
      </c>
      <c r="M585" s="1359">
        <v>3.0</v>
      </c>
    </row>
    <row r="586">
      <c r="A586" s="1348"/>
      <c r="B586" s="1348"/>
      <c r="C586" s="1348"/>
      <c r="D586" s="1348"/>
      <c r="E586" s="1348"/>
      <c r="F586" s="1348"/>
      <c r="G586" s="1348">
        <v>2023.0</v>
      </c>
      <c r="H586" s="1348" t="s">
        <v>1273</v>
      </c>
      <c r="I586" s="1348" t="s">
        <v>4202</v>
      </c>
      <c r="J586" s="1348" t="s">
        <v>2246</v>
      </c>
      <c r="K586" s="1348" t="s">
        <v>4194</v>
      </c>
      <c r="L586" s="1348" t="s">
        <v>2536</v>
      </c>
      <c r="M586" s="1359">
        <v>8.0</v>
      </c>
    </row>
    <row r="587">
      <c r="A587" s="1348"/>
      <c r="B587" s="1348"/>
      <c r="C587" s="1348"/>
      <c r="D587" s="1348"/>
      <c r="E587" s="1348"/>
      <c r="F587" s="1348"/>
      <c r="G587" s="1348">
        <v>2023.0</v>
      </c>
      <c r="H587" s="1348" t="s">
        <v>1273</v>
      </c>
      <c r="I587" s="1348" t="s">
        <v>4202</v>
      </c>
      <c r="J587" s="1348" t="s">
        <v>4195</v>
      </c>
      <c r="K587" s="1348" t="s">
        <v>4201</v>
      </c>
      <c r="L587" s="1348" t="s">
        <v>2536</v>
      </c>
      <c r="M587" s="1360">
        <v>7.0</v>
      </c>
    </row>
    <row r="588">
      <c r="A588" s="1348"/>
      <c r="B588" s="1348"/>
      <c r="C588" s="1348"/>
      <c r="D588" s="1348"/>
      <c r="E588" s="1348"/>
      <c r="F588" s="1348"/>
      <c r="G588" s="1348">
        <v>2023.0</v>
      </c>
      <c r="H588" s="1348" t="s">
        <v>1273</v>
      </c>
      <c r="I588" s="1348" t="s">
        <v>4202</v>
      </c>
      <c r="J588" s="1348" t="s">
        <v>4195</v>
      </c>
      <c r="K588" s="1348" t="s">
        <v>2243</v>
      </c>
      <c r="L588" s="1348" t="s">
        <v>2321</v>
      </c>
      <c r="M588" s="1359">
        <v>81.0</v>
      </c>
    </row>
    <row r="589">
      <c r="A589" s="1348"/>
      <c r="B589" s="1348"/>
      <c r="C589" s="1348"/>
      <c r="D589" s="1348"/>
      <c r="E589" s="1348"/>
      <c r="F589" s="1348"/>
      <c r="G589" s="1348">
        <v>2023.0</v>
      </c>
      <c r="H589" s="1348" t="s">
        <v>1273</v>
      </c>
      <c r="I589" s="1348" t="s">
        <v>4202</v>
      </c>
      <c r="J589" s="1348" t="s">
        <v>4195</v>
      </c>
      <c r="K589" s="1348" t="s">
        <v>4195</v>
      </c>
      <c r="L589" s="1348" t="s">
        <v>2536</v>
      </c>
      <c r="M589" s="1359">
        <v>2.0</v>
      </c>
    </row>
    <row r="590">
      <c r="A590" s="1348"/>
      <c r="B590" s="1348"/>
      <c r="C590" s="1348"/>
      <c r="D590" s="1348"/>
      <c r="E590" s="1348"/>
      <c r="F590" s="1348"/>
      <c r="G590" s="1348">
        <v>2023.0</v>
      </c>
      <c r="H590" s="1348" t="s">
        <v>1163</v>
      </c>
      <c r="I590" s="1348" t="s">
        <v>4207</v>
      </c>
      <c r="J590" s="1348" t="s">
        <v>2246</v>
      </c>
      <c r="K590" s="1348" t="s">
        <v>4190</v>
      </c>
      <c r="L590" s="1348" t="s">
        <v>2536</v>
      </c>
      <c r="M590" s="1359">
        <v>13.0</v>
      </c>
    </row>
    <row r="591">
      <c r="A591" s="1348"/>
      <c r="B591" s="1348"/>
      <c r="C591" s="1348"/>
      <c r="D591" s="1348"/>
      <c r="E591" s="1348"/>
      <c r="F591" s="1348"/>
      <c r="G591" s="1348">
        <v>2023.0</v>
      </c>
      <c r="H591" s="1348" t="s">
        <v>1163</v>
      </c>
      <c r="I591" s="1348" t="s">
        <v>4207</v>
      </c>
      <c r="J591" s="1348" t="s">
        <v>2246</v>
      </c>
      <c r="K591" s="1348" t="s">
        <v>4193</v>
      </c>
      <c r="L591" s="1348" t="s">
        <v>2321</v>
      </c>
      <c r="M591" s="1359">
        <v>2.0</v>
      </c>
    </row>
    <row r="592">
      <c r="A592" s="1348"/>
      <c r="B592" s="1348"/>
      <c r="C592" s="1348"/>
      <c r="D592" s="1348"/>
      <c r="E592" s="1348"/>
      <c r="F592" s="1348"/>
      <c r="G592" s="1348">
        <v>2023.0</v>
      </c>
      <c r="H592" s="1348" t="s">
        <v>1163</v>
      </c>
      <c r="I592" s="1348" t="s">
        <v>4207</v>
      </c>
      <c r="J592" s="1348" t="s">
        <v>2246</v>
      </c>
      <c r="K592" s="1348" t="s">
        <v>4200</v>
      </c>
      <c r="L592" s="1348" t="s">
        <v>2536</v>
      </c>
      <c r="M592" s="1359">
        <v>3.0</v>
      </c>
    </row>
    <row r="593">
      <c r="A593" s="1348"/>
      <c r="B593" s="1348"/>
      <c r="C593" s="1348"/>
      <c r="D593" s="1348"/>
      <c r="E593" s="1348"/>
      <c r="F593" s="1348"/>
      <c r="G593" s="1348">
        <v>2023.0</v>
      </c>
      <c r="H593" s="1348" t="s">
        <v>1163</v>
      </c>
      <c r="I593" s="1348" t="s">
        <v>4207</v>
      </c>
      <c r="J593" s="1348" t="s">
        <v>2246</v>
      </c>
      <c r="K593" s="1348" t="s">
        <v>4195</v>
      </c>
      <c r="L593" s="1348" t="s">
        <v>2536</v>
      </c>
      <c r="M593" s="1359">
        <v>1.0</v>
      </c>
    </row>
    <row r="594">
      <c r="A594" s="1348"/>
      <c r="B594" s="1348"/>
      <c r="C594" s="1348"/>
      <c r="D594" s="1348"/>
      <c r="E594" s="1348"/>
      <c r="F594" s="1348"/>
      <c r="G594" s="1348">
        <v>2023.0</v>
      </c>
      <c r="H594" s="1348" t="s">
        <v>1163</v>
      </c>
      <c r="I594" s="1348" t="s">
        <v>4207</v>
      </c>
      <c r="J594" s="1348" t="s">
        <v>2246</v>
      </c>
      <c r="K594" s="1348" t="s">
        <v>4194</v>
      </c>
      <c r="L594" s="1348" t="s">
        <v>2536</v>
      </c>
      <c r="M594" s="1359">
        <v>4.0</v>
      </c>
    </row>
    <row r="595">
      <c r="A595" s="1348"/>
      <c r="B595" s="1348"/>
      <c r="C595" s="1348"/>
      <c r="D595" s="1348"/>
      <c r="E595" s="1348"/>
      <c r="F595" s="1348"/>
      <c r="G595" s="1348">
        <v>2023.0</v>
      </c>
      <c r="H595" s="1348" t="s">
        <v>1163</v>
      </c>
      <c r="I595" s="1348" t="s">
        <v>4207</v>
      </c>
      <c r="J595" s="1348" t="s">
        <v>4195</v>
      </c>
      <c r="K595" s="1348" t="s">
        <v>4201</v>
      </c>
      <c r="L595" s="1348" t="s">
        <v>2536</v>
      </c>
      <c r="M595" s="1359">
        <v>1.0</v>
      </c>
    </row>
    <row r="596">
      <c r="A596" s="1348"/>
      <c r="B596" s="1348"/>
      <c r="C596" s="1348"/>
      <c r="D596" s="1348"/>
      <c r="E596" s="1348"/>
      <c r="F596" s="1348"/>
      <c r="G596" s="1348">
        <v>2023.0</v>
      </c>
      <c r="H596" s="1348" t="s">
        <v>1163</v>
      </c>
      <c r="I596" s="1348" t="s">
        <v>4207</v>
      </c>
      <c r="J596" s="1348" t="s">
        <v>4195</v>
      </c>
      <c r="K596" s="1348" t="s">
        <v>2243</v>
      </c>
      <c r="L596" s="1348" t="s">
        <v>2321</v>
      </c>
      <c r="M596" s="1359">
        <v>39.0</v>
      </c>
    </row>
    <row r="597">
      <c r="A597" s="1348"/>
      <c r="B597" s="1348"/>
      <c r="C597" s="1348"/>
      <c r="D597" s="1348"/>
      <c r="E597" s="1348"/>
      <c r="F597" s="1348"/>
      <c r="G597" s="1348">
        <v>2023.0</v>
      </c>
      <c r="H597" s="1348" t="s">
        <v>1163</v>
      </c>
      <c r="I597" s="1348" t="s">
        <v>4207</v>
      </c>
      <c r="J597" s="1348" t="s">
        <v>4195</v>
      </c>
      <c r="K597" s="1348" t="s">
        <v>4195</v>
      </c>
      <c r="L597" s="1348" t="s">
        <v>2536</v>
      </c>
      <c r="M597" s="1359">
        <v>5.0</v>
      </c>
    </row>
    <row r="598">
      <c r="A598" s="1348"/>
      <c r="B598" s="1348"/>
      <c r="C598" s="1348"/>
      <c r="D598" s="1348"/>
      <c r="E598" s="1348"/>
      <c r="F598" s="1348"/>
      <c r="G598" s="1348">
        <v>2023.0</v>
      </c>
      <c r="H598" s="1348" t="s">
        <v>1739</v>
      </c>
      <c r="I598" s="1348" t="s">
        <v>4204</v>
      </c>
      <c r="J598" s="1348" t="s">
        <v>2246</v>
      </c>
      <c r="K598" s="1348" t="s">
        <v>4197</v>
      </c>
      <c r="L598" s="1348" t="s">
        <v>2536</v>
      </c>
      <c r="M598" s="1359">
        <v>2.0</v>
      </c>
    </row>
    <row r="599">
      <c r="A599" s="1348"/>
      <c r="B599" s="1348"/>
      <c r="C599" s="1348"/>
      <c r="D599" s="1348"/>
      <c r="E599" s="1348"/>
      <c r="F599" s="1348"/>
      <c r="G599" s="1348">
        <v>2023.0</v>
      </c>
      <c r="H599" s="1348" t="s">
        <v>1739</v>
      </c>
      <c r="I599" s="1348" t="s">
        <v>4204</v>
      </c>
      <c r="J599" s="1348" t="s">
        <v>2246</v>
      </c>
      <c r="K599" s="1348" t="s">
        <v>4190</v>
      </c>
      <c r="L599" s="1348" t="s">
        <v>2536</v>
      </c>
      <c r="M599" s="1359">
        <v>2.0</v>
      </c>
    </row>
    <row r="600">
      <c r="A600" s="1348"/>
      <c r="B600" s="1348"/>
      <c r="C600" s="1348"/>
      <c r="D600" s="1348"/>
      <c r="E600" s="1348"/>
      <c r="F600" s="1348"/>
      <c r="G600" s="1348">
        <v>2023.0</v>
      </c>
      <c r="H600" s="1348" t="s">
        <v>1739</v>
      </c>
      <c r="I600" s="1348" t="s">
        <v>4204</v>
      </c>
      <c r="J600" s="1348" t="s">
        <v>2246</v>
      </c>
      <c r="K600" s="1348" t="s">
        <v>4191</v>
      </c>
      <c r="L600" s="1348" t="s">
        <v>2321</v>
      </c>
      <c r="M600" s="1359">
        <v>3.0</v>
      </c>
    </row>
    <row r="601">
      <c r="A601" s="1348"/>
      <c r="B601" s="1348"/>
      <c r="C601" s="1348"/>
      <c r="D601" s="1348"/>
      <c r="E601" s="1348"/>
      <c r="F601" s="1348"/>
      <c r="G601" s="1348">
        <v>2023.0</v>
      </c>
      <c r="H601" s="1348" t="s">
        <v>1739</v>
      </c>
      <c r="I601" s="1348" t="s">
        <v>4204</v>
      </c>
      <c r="J601" s="1348" t="s">
        <v>2246</v>
      </c>
      <c r="K601" s="1348" t="s">
        <v>4192</v>
      </c>
      <c r="L601" s="1348" t="s">
        <v>2536</v>
      </c>
      <c r="M601" s="1359">
        <v>1.0</v>
      </c>
    </row>
    <row r="602">
      <c r="A602" s="1348"/>
      <c r="B602" s="1348"/>
      <c r="C602" s="1348"/>
      <c r="D602" s="1348"/>
      <c r="E602" s="1348"/>
      <c r="F602" s="1348"/>
      <c r="G602" s="1348">
        <v>2023.0</v>
      </c>
      <c r="H602" s="1348" t="s">
        <v>1739</v>
      </c>
      <c r="I602" s="1348" t="s">
        <v>4204</v>
      </c>
      <c r="J602" s="1348" t="s">
        <v>2246</v>
      </c>
      <c r="K602" s="1348" t="s">
        <v>4193</v>
      </c>
      <c r="L602" s="1348" t="s">
        <v>2321</v>
      </c>
      <c r="M602" s="1359">
        <v>3.0</v>
      </c>
    </row>
    <row r="603">
      <c r="A603" s="1348"/>
      <c r="B603" s="1348"/>
      <c r="C603" s="1348"/>
      <c r="D603" s="1348"/>
      <c r="E603" s="1348"/>
      <c r="F603" s="1348"/>
      <c r="G603" s="1348">
        <v>2023.0</v>
      </c>
      <c r="H603" s="1348" t="s">
        <v>1739</v>
      </c>
      <c r="I603" s="1348" t="s">
        <v>4204</v>
      </c>
      <c r="J603" s="1348" t="s">
        <v>2246</v>
      </c>
      <c r="K603" s="1348" t="s">
        <v>4200</v>
      </c>
      <c r="L603" s="1348" t="s">
        <v>2536</v>
      </c>
      <c r="M603" s="1359">
        <v>1.0</v>
      </c>
    </row>
    <row r="604">
      <c r="A604" s="1348"/>
      <c r="B604" s="1348"/>
      <c r="C604" s="1348"/>
      <c r="D604" s="1348"/>
      <c r="E604" s="1348"/>
      <c r="F604" s="1348"/>
      <c r="G604" s="1348">
        <v>2023.0</v>
      </c>
      <c r="H604" s="1348" t="s">
        <v>1739</v>
      </c>
      <c r="I604" s="1348" t="s">
        <v>4204</v>
      </c>
      <c r="J604" s="1348" t="s">
        <v>2246</v>
      </c>
      <c r="K604" s="1348" t="s">
        <v>4194</v>
      </c>
      <c r="L604" s="1348" t="s">
        <v>2536</v>
      </c>
      <c r="M604" s="1359">
        <v>1.0</v>
      </c>
    </row>
    <row r="605">
      <c r="A605" s="1348"/>
      <c r="B605" s="1348"/>
      <c r="C605" s="1348"/>
      <c r="D605" s="1348"/>
      <c r="E605" s="1348"/>
      <c r="F605" s="1348"/>
      <c r="G605" s="1348">
        <v>2023.0</v>
      </c>
      <c r="H605" s="1348" t="s">
        <v>1739</v>
      </c>
      <c r="I605" s="1348" t="s">
        <v>4204</v>
      </c>
      <c r="J605" s="1348" t="s">
        <v>4195</v>
      </c>
      <c r="K605" s="1348" t="s">
        <v>2243</v>
      </c>
      <c r="L605" s="1348" t="s">
        <v>2321</v>
      </c>
      <c r="M605" s="1359">
        <v>8.0</v>
      </c>
    </row>
    <row r="606">
      <c r="A606" s="1348"/>
      <c r="B606" s="1348"/>
      <c r="C606" s="1348"/>
      <c r="D606" s="1348"/>
      <c r="E606" s="1348"/>
      <c r="F606" s="1348"/>
      <c r="G606" s="1348">
        <v>2023.0</v>
      </c>
      <c r="H606" s="1348" t="s">
        <v>1739</v>
      </c>
      <c r="I606" s="1348" t="s">
        <v>4204</v>
      </c>
      <c r="J606" s="1348" t="s">
        <v>4195</v>
      </c>
      <c r="K606" s="1348" t="s">
        <v>4195</v>
      </c>
      <c r="L606" s="1348" t="s">
        <v>2536</v>
      </c>
      <c r="M606" s="1359">
        <v>1.0</v>
      </c>
    </row>
    <row r="607">
      <c r="A607" s="1348"/>
      <c r="B607" s="1348"/>
      <c r="C607" s="1348"/>
      <c r="D607" s="1348"/>
      <c r="E607" s="1348"/>
      <c r="F607" s="1348"/>
      <c r="G607" s="1348">
        <v>2023.0</v>
      </c>
      <c r="H607" s="1348" t="s">
        <v>1740</v>
      </c>
      <c r="I607" s="1348" t="s">
        <v>4210</v>
      </c>
      <c r="J607" s="1348" t="s">
        <v>2246</v>
      </c>
      <c r="K607" s="1348" t="s">
        <v>4197</v>
      </c>
      <c r="L607" s="1348" t="s">
        <v>2536</v>
      </c>
      <c r="M607" s="1359">
        <v>2.0</v>
      </c>
    </row>
    <row r="608">
      <c r="A608" s="1348"/>
      <c r="B608" s="1348"/>
      <c r="C608" s="1348"/>
      <c r="D608" s="1348"/>
      <c r="E608" s="1348"/>
      <c r="F608" s="1348"/>
      <c r="G608" s="1348">
        <v>2023.0</v>
      </c>
      <c r="H608" s="1348" t="s">
        <v>1740</v>
      </c>
      <c r="I608" s="1348" t="s">
        <v>4210</v>
      </c>
      <c r="J608" s="1348" t="s">
        <v>2246</v>
      </c>
      <c r="K608" s="1348" t="s">
        <v>4190</v>
      </c>
      <c r="L608" s="1348" t="s">
        <v>2536</v>
      </c>
      <c r="M608" s="1359">
        <v>19.0</v>
      </c>
    </row>
    <row r="609">
      <c r="A609" s="1348"/>
      <c r="B609" s="1348"/>
      <c r="C609" s="1348"/>
      <c r="D609" s="1348"/>
      <c r="E609" s="1348"/>
      <c r="F609" s="1348"/>
      <c r="G609" s="1348">
        <v>2023.0</v>
      </c>
      <c r="H609" s="1348" t="s">
        <v>1740</v>
      </c>
      <c r="I609" s="1348" t="s">
        <v>4210</v>
      </c>
      <c r="J609" s="1348" t="s">
        <v>2246</v>
      </c>
      <c r="K609" s="1348" t="s">
        <v>4200</v>
      </c>
      <c r="L609" s="1348" t="s">
        <v>2536</v>
      </c>
      <c r="M609" s="1359">
        <v>1.0</v>
      </c>
    </row>
    <row r="610">
      <c r="A610" s="1348"/>
      <c r="B610" s="1348"/>
      <c r="C610" s="1348"/>
      <c r="D610" s="1348"/>
      <c r="E610" s="1348"/>
      <c r="F610" s="1348"/>
      <c r="G610" s="1348">
        <v>2023.0</v>
      </c>
      <c r="H610" s="1348" t="s">
        <v>1740</v>
      </c>
      <c r="I610" s="1348" t="s">
        <v>4210</v>
      </c>
      <c r="J610" s="1348" t="s">
        <v>2246</v>
      </c>
      <c r="K610" s="1348" t="s">
        <v>4195</v>
      </c>
      <c r="L610" s="1348" t="s">
        <v>2536</v>
      </c>
      <c r="M610" s="1359">
        <v>1.0</v>
      </c>
    </row>
    <row r="611">
      <c r="A611" s="1348"/>
      <c r="B611" s="1348"/>
      <c r="C611" s="1348"/>
      <c r="D611" s="1348"/>
      <c r="E611" s="1348"/>
      <c r="F611" s="1348"/>
      <c r="G611" s="1348">
        <v>2023.0</v>
      </c>
      <c r="H611" s="1348" t="s">
        <v>1740</v>
      </c>
      <c r="I611" s="1348" t="s">
        <v>4210</v>
      </c>
      <c r="J611" s="1348" t="s">
        <v>2246</v>
      </c>
      <c r="K611" s="1348" t="s">
        <v>4194</v>
      </c>
      <c r="L611" s="1348" t="s">
        <v>2536</v>
      </c>
      <c r="M611" s="1359">
        <v>10.0</v>
      </c>
    </row>
    <row r="612">
      <c r="A612" s="1348"/>
      <c r="B612" s="1348"/>
      <c r="C612" s="1348"/>
      <c r="D612" s="1348"/>
      <c r="E612" s="1348"/>
      <c r="F612" s="1348"/>
      <c r="G612" s="1348">
        <v>2023.0</v>
      </c>
      <c r="H612" s="1348" t="s">
        <v>1740</v>
      </c>
      <c r="I612" s="1348" t="s">
        <v>4210</v>
      </c>
      <c r="J612" s="1348" t="s">
        <v>4195</v>
      </c>
      <c r="K612" s="1348" t="s">
        <v>2243</v>
      </c>
      <c r="L612" s="1348" t="s">
        <v>2321</v>
      </c>
      <c r="M612" s="1359">
        <v>15.0</v>
      </c>
    </row>
    <row r="613">
      <c r="A613" s="1348"/>
      <c r="B613" s="1348"/>
      <c r="C613" s="1348"/>
      <c r="D613" s="1348"/>
      <c r="E613" s="1348"/>
      <c r="F613" s="1348"/>
      <c r="G613" s="1348">
        <v>2023.0</v>
      </c>
      <c r="H613" s="1348" t="s">
        <v>784</v>
      </c>
      <c r="I613" s="1348" t="s">
        <v>4189</v>
      </c>
      <c r="J613" s="1348" t="s">
        <v>2246</v>
      </c>
      <c r="K613" s="1348" t="s">
        <v>4197</v>
      </c>
      <c r="L613" s="1348" t="s">
        <v>2536</v>
      </c>
      <c r="M613" s="1359">
        <v>5.0</v>
      </c>
    </row>
    <row r="614">
      <c r="A614" s="1348"/>
      <c r="B614" s="1348"/>
      <c r="C614" s="1348"/>
      <c r="D614" s="1348"/>
      <c r="E614" s="1348"/>
      <c r="F614" s="1348"/>
      <c r="G614" s="1348">
        <v>2023.0</v>
      </c>
      <c r="H614" s="1348" t="s">
        <v>784</v>
      </c>
      <c r="I614" s="1348" t="s">
        <v>4189</v>
      </c>
      <c r="J614" s="1348" t="s">
        <v>2246</v>
      </c>
      <c r="K614" s="1348" t="s">
        <v>4190</v>
      </c>
      <c r="L614" s="1348" t="s">
        <v>2536</v>
      </c>
      <c r="M614" s="1359">
        <v>18.0</v>
      </c>
    </row>
    <row r="615">
      <c r="A615" s="1348"/>
      <c r="B615" s="1348"/>
      <c r="C615" s="1348"/>
      <c r="D615" s="1348"/>
      <c r="E615" s="1348"/>
      <c r="F615" s="1348"/>
      <c r="G615" s="1348">
        <v>2023.0</v>
      </c>
      <c r="H615" s="1348" t="s">
        <v>784</v>
      </c>
      <c r="I615" s="1348" t="s">
        <v>4189</v>
      </c>
      <c r="J615" s="1348" t="s">
        <v>2246</v>
      </c>
      <c r="K615" s="1348" t="s">
        <v>4191</v>
      </c>
      <c r="L615" s="1348" t="s">
        <v>2321</v>
      </c>
      <c r="M615" s="1359">
        <v>1.0</v>
      </c>
    </row>
    <row r="616">
      <c r="A616" s="1348"/>
      <c r="B616" s="1348"/>
      <c r="C616" s="1348"/>
      <c r="D616" s="1348"/>
      <c r="E616" s="1348"/>
      <c r="F616" s="1348"/>
      <c r="G616" s="1348">
        <v>2023.0</v>
      </c>
      <c r="H616" s="1348" t="s">
        <v>784</v>
      </c>
      <c r="I616" s="1348" t="s">
        <v>4189</v>
      </c>
      <c r="J616" s="1348" t="s">
        <v>2246</v>
      </c>
      <c r="K616" s="1348" t="s">
        <v>4193</v>
      </c>
      <c r="L616" s="1348" t="s">
        <v>2321</v>
      </c>
      <c r="M616" s="1359">
        <v>4.0</v>
      </c>
    </row>
    <row r="617">
      <c r="A617" s="1348"/>
      <c r="B617" s="1348"/>
      <c r="C617" s="1348"/>
      <c r="D617" s="1348"/>
      <c r="E617" s="1348"/>
      <c r="F617" s="1348"/>
      <c r="G617" s="1348">
        <v>2023.0</v>
      </c>
      <c r="H617" s="1348" t="s">
        <v>784</v>
      </c>
      <c r="I617" s="1348" t="s">
        <v>4189</v>
      </c>
      <c r="J617" s="1348" t="s">
        <v>2246</v>
      </c>
      <c r="K617" s="1348" t="s">
        <v>4200</v>
      </c>
      <c r="L617" s="1348" t="s">
        <v>2536</v>
      </c>
      <c r="M617" s="1359">
        <v>1.0</v>
      </c>
    </row>
    <row r="618">
      <c r="A618" s="1348"/>
      <c r="B618" s="1348"/>
      <c r="C618" s="1348"/>
      <c r="D618" s="1348"/>
      <c r="E618" s="1348"/>
      <c r="F618" s="1348"/>
      <c r="G618" s="1348">
        <v>2023.0</v>
      </c>
      <c r="H618" s="1348" t="s">
        <v>784</v>
      </c>
      <c r="I618" s="1348" t="s">
        <v>4189</v>
      </c>
      <c r="J618" s="1348" t="s">
        <v>4195</v>
      </c>
      <c r="K618" s="1348" t="s">
        <v>2243</v>
      </c>
      <c r="L618" s="1348" t="s">
        <v>2321</v>
      </c>
      <c r="M618" s="1359">
        <v>16.0</v>
      </c>
    </row>
    <row r="619">
      <c r="A619" s="1348"/>
      <c r="B619" s="1348"/>
      <c r="C619" s="1348"/>
      <c r="D619" s="1348"/>
      <c r="E619" s="1348"/>
      <c r="F619" s="1348"/>
      <c r="G619" s="1348">
        <v>2023.0</v>
      </c>
      <c r="H619" s="1348" t="s">
        <v>64</v>
      </c>
      <c r="I619" s="1348" t="s">
        <v>4198</v>
      </c>
      <c r="J619" s="1348" t="s">
        <v>2246</v>
      </c>
      <c r="K619" s="1348" t="s">
        <v>4197</v>
      </c>
      <c r="L619" s="1348" t="s">
        <v>2536</v>
      </c>
      <c r="M619" s="1359">
        <v>2.0</v>
      </c>
    </row>
    <row r="620">
      <c r="A620" s="1348"/>
      <c r="B620" s="1348"/>
      <c r="C620" s="1348"/>
      <c r="D620" s="1348"/>
      <c r="E620" s="1348"/>
      <c r="F620" s="1348"/>
      <c r="G620" s="1348">
        <v>2023.0</v>
      </c>
      <c r="H620" s="1348" t="s">
        <v>64</v>
      </c>
      <c r="I620" s="1348" t="s">
        <v>4198</v>
      </c>
      <c r="J620" s="1348" t="s">
        <v>2246</v>
      </c>
      <c r="K620" s="1348" t="s">
        <v>4190</v>
      </c>
      <c r="L620" s="1348" t="s">
        <v>2536</v>
      </c>
      <c r="M620" s="1359">
        <v>9.0</v>
      </c>
    </row>
    <row r="621">
      <c r="A621" s="1348"/>
      <c r="B621" s="1348"/>
      <c r="C621" s="1348"/>
      <c r="D621" s="1348"/>
      <c r="E621" s="1348"/>
      <c r="F621" s="1348"/>
      <c r="G621" s="1348">
        <v>2023.0</v>
      </c>
      <c r="H621" s="1348" t="s">
        <v>64</v>
      </c>
      <c r="I621" s="1348" t="s">
        <v>4198</v>
      </c>
      <c r="J621" s="1348" t="s">
        <v>2246</v>
      </c>
      <c r="K621" s="1348" t="s">
        <v>4194</v>
      </c>
      <c r="L621" s="1348" t="s">
        <v>2536</v>
      </c>
      <c r="M621" s="1359">
        <v>1.0</v>
      </c>
    </row>
    <row r="622">
      <c r="A622" s="1348"/>
      <c r="B622" s="1348"/>
      <c r="C622" s="1348"/>
      <c r="D622" s="1348"/>
      <c r="E622" s="1348"/>
      <c r="F622" s="1348"/>
      <c r="G622" s="1348">
        <v>2023.0</v>
      </c>
      <c r="H622" s="1361" t="s">
        <v>64</v>
      </c>
      <c r="I622" s="1361" t="s">
        <v>4198</v>
      </c>
      <c r="J622" s="1361" t="s">
        <v>4195</v>
      </c>
      <c r="K622" s="1361" t="s">
        <v>2243</v>
      </c>
      <c r="L622" s="1361" t="s">
        <v>2321</v>
      </c>
      <c r="M622" s="1362">
        <v>12.0</v>
      </c>
    </row>
    <row r="623">
      <c r="A623" s="1361"/>
      <c r="B623" s="1361"/>
      <c r="C623" s="1361"/>
      <c r="D623" s="1361"/>
      <c r="E623" s="1361"/>
      <c r="F623" s="1361"/>
      <c r="G623" s="1361">
        <v>2023.0</v>
      </c>
      <c r="H623" s="1361" t="s">
        <v>171</v>
      </c>
      <c r="I623" s="1361" t="s">
        <v>4196</v>
      </c>
      <c r="J623" s="1361" t="s">
        <v>2246</v>
      </c>
      <c r="K623" s="1361" t="s">
        <v>4190</v>
      </c>
      <c r="L623" s="1361" t="s">
        <v>2536</v>
      </c>
      <c r="M623" s="1362">
        <v>11.0</v>
      </c>
    </row>
    <row r="624">
      <c r="A624" s="1361"/>
      <c r="B624" s="1361"/>
      <c r="C624" s="1361"/>
      <c r="D624" s="1361"/>
      <c r="E624" s="1361"/>
      <c r="F624" s="1361"/>
      <c r="G624" s="1361">
        <v>2023.0</v>
      </c>
      <c r="H624" s="1361" t="s">
        <v>171</v>
      </c>
      <c r="I624" s="1361" t="s">
        <v>4196</v>
      </c>
      <c r="J624" s="1361" t="s">
        <v>2246</v>
      </c>
      <c r="K624" s="1361" t="s">
        <v>4192</v>
      </c>
      <c r="L624" s="1361" t="s">
        <v>2536</v>
      </c>
      <c r="M624" s="1362">
        <v>2.0</v>
      </c>
    </row>
    <row r="625">
      <c r="A625" s="1361"/>
      <c r="B625" s="1361"/>
      <c r="C625" s="1361"/>
      <c r="D625" s="1361"/>
      <c r="E625" s="1361"/>
      <c r="F625" s="1361"/>
      <c r="G625" s="1361">
        <v>2023.0</v>
      </c>
      <c r="H625" s="1361" t="s">
        <v>171</v>
      </c>
      <c r="I625" s="1361" t="s">
        <v>4196</v>
      </c>
      <c r="J625" s="1361" t="s">
        <v>2246</v>
      </c>
      <c r="K625" s="1361" t="s">
        <v>4199</v>
      </c>
      <c r="L625" s="1361" t="s">
        <v>2536</v>
      </c>
      <c r="M625" s="1362">
        <v>1.0</v>
      </c>
    </row>
    <row r="626">
      <c r="A626" s="1361"/>
      <c r="B626" s="1361"/>
      <c r="C626" s="1361"/>
      <c r="D626" s="1361"/>
      <c r="E626" s="1361"/>
      <c r="F626" s="1361"/>
      <c r="G626" s="1361">
        <v>2023.0</v>
      </c>
      <c r="H626" s="1361" t="s">
        <v>171</v>
      </c>
      <c r="I626" s="1361" t="s">
        <v>4196</v>
      </c>
      <c r="J626" s="1361" t="s">
        <v>2246</v>
      </c>
      <c r="K626" s="1361" t="s">
        <v>4200</v>
      </c>
      <c r="L626" s="1361" t="s">
        <v>2536</v>
      </c>
      <c r="M626" s="1362">
        <v>2.0</v>
      </c>
    </row>
    <row r="627">
      <c r="A627" s="1361"/>
      <c r="B627" s="1361"/>
      <c r="C627" s="1361"/>
      <c r="D627" s="1361"/>
      <c r="E627" s="1361"/>
      <c r="F627" s="1361"/>
      <c r="G627" s="1361">
        <v>2023.0</v>
      </c>
      <c r="H627" s="1361" t="s">
        <v>171</v>
      </c>
      <c r="I627" s="1361" t="s">
        <v>4196</v>
      </c>
      <c r="J627" s="1361" t="s">
        <v>2246</v>
      </c>
      <c r="K627" s="1361" t="s">
        <v>4195</v>
      </c>
      <c r="L627" s="1361" t="s">
        <v>2536</v>
      </c>
      <c r="M627" s="1362">
        <v>1.0</v>
      </c>
    </row>
    <row r="628">
      <c r="A628" s="1361"/>
      <c r="B628" s="1361"/>
      <c r="C628" s="1361"/>
      <c r="D628" s="1361"/>
      <c r="E628" s="1361"/>
      <c r="F628" s="1361"/>
      <c r="G628" s="1361">
        <v>2023.0</v>
      </c>
      <c r="H628" s="1361" t="s">
        <v>171</v>
      </c>
      <c r="I628" s="1361" t="s">
        <v>4196</v>
      </c>
      <c r="J628" s="1361" t="s">
        <v>4195</v>
      </c>
      <c r="K628" s="1361" t="s">
        <v>2243</v>
      </c>
      <c r="L628" s="1361" t="s">
        <v>2321</v>
      </c>
      <c r="M628" s="1362">
        <v>14.0</v>
      </c>
    </row>
    <row r="629">
      <c r="A629" s="1361"/>
      <c r="B629" s="1361"/>
      <c r="C629" s="1361"/>
      <c r="D629" s="1361"/>
      <c r="E629" s="1361"/>
      <c r="F629" s="1361"/>
      <c r="G629" s="1361">
        <v>2023.0</v>
      </c>
      <c r="H629" s="1361" t="s">
        <v>1742</v>
      </c>
      <c r="I629" s="1361" t="s">
        <v>4210</v>
      </c>
      <c r="J629" s="1361" t="s">
        <v>2246</v>
      </c>
      <c r="K629" s="1361" t="s">
        <v>4190</v>
      </c>
      <c r="L629" s="1361" t="s">
        <v>2536</v>
      </c>
      <c r="M629" s="1362">
        <v>24.0</v>
      </c>
    </row>
    <row r="630">
      <c r="A630" s="1361"/>
      <c r="B630" s="1361"/>
      <c r="C630" s="1361"/>
      <c r="D630" s="1361"/>
      <c r="E630" s="1361"/>
      <c r="F630" s="1361"/>
      <c r="G630" s="1361">
        <v>2023.0</v>
      </c>
      <c r="H630" s="1361" t="s">
        <v>1742</v>
      </c>
      <c r="I630" s="1361" t="s">
        <v>4210</v>
      </c>
      <c r="J630" s="1361" t="s">
        <v>2246</v>
      </c>
      <c r="K630" s="1361" t="s">
        <v>4191</v>
      </c>
      <c r="L630" s="1361" t="s">
        <v>2321</v>
      </c>
      <c r="M630" s="1362">
        <v>3.0</v>
      </c>
    </row>
    <row r="631">
      <c r="A631" s="1361"/>
      <c r="B631" s="1361"/>
      <c r="C631" s="1361"/>
      <c r="D631" s="1361"/>
      <c r="E631" s="1361"/>
      <c r="F631" s="1361"/>
      <c r="G631" s="1361">
        <v>2023.0</v>
      </c>
      <c r="H631" s="1361" t="s">
        <v>1742</v>
      </c>
      <c r="I631" s="1361" t="s">
        <v>4210</v>
      </c>
      <c r="J631" s="1361" t="s">
        <v>2246</v>
      </c>
      <c r="K631" s="1361" t="s">
        <v>4193</v>
      </c>
      <c r="L631" s="1361" t="s">
        <v>2321</v>
      </c>
      <c r="M631" s="1362">
        <v>1.0</v>
      </c>
    </row>
    <row r="632">
      <c r="A632" s="1361"/>
      <c r="B632" s="1361"/>
      <c r="C632" s="1361"/>
      <c r="D632" s="1361"/>
      <c r="E632" s="1361"/>
      <c r="F632" s="1361"/>
      <c r="G632" s="1361">
        <v>2023.0</v>
      </c>
      <c r="H632" s="1361" t="s">
        <v>1742</v>
      </c>
      <c r="I632" s="1361" t="s">
        <v>4210</v>
      </c>
      <c r="J632" s="1361" t="s">
        <v>2246</v>
      </c>
      <c r="K632" s="1361" t="s">
        <v>4200</v>
      </c>
      <c r="L632" s="1361" t="s">
        <v>2536</v>
      </c>
      <c r="M632" s="1362">
        <v>5.0</v>
      </c>
    </row>
    <row r="633">
      <c r="A633" s="1361"/>
      <c r="B633" s="1361"/>
      <c r="C633" s="1361"/>
      <c r="D633" s="1361"/>
      <c r="E633" s="1361"/>
      <c r="F633" s="1361"/>
      <c r="G633" s="1361">
        <v>2023.0</v>
      </c>
      <c r="H633" s="1361" t="s">
        <v>1742</v>
      </c>
      <c r="I633" s="1361" t="s">
        <v>4210</v>
      </c>
      <c r="J633" s="1361" t="s">
        <v>2246</v>
      </c>
      <c r="K633" s="1361" t="s">
        <v>4195</v>
      </c>
      <c r="L633" s="1361" t="s">
        <v>2536</v>
      </c>
      <c r="M633" s="1362">
        <v>4.0</v>
      </c>
    </row>
    <row r="634">
      <c r="A634" s="1361"/>
      <c r="B634" s="1361"/>
      <c r="C634" s="1361"/>
      <c r="D634" s="1361"/>
      <c r="E634" s="1361"/>
      <c r="F634" s="1361"/>
      <c r="G634" s="1361">
        <v>2023.0</v>
      </c>
      <c r="H634" s="1361" t="s">
        <v>1742</v>
      </c>
      <c r="I634" s="1361" t="s">
        <v>4210</v>
      </c>
      <c r="J634" s="1361" t="s">
        <v>2246</v>
      </c>
      <c r="K634" s="1361" t="s">
        <v>4194</v>
      </c>
      <c r="L634" s="1361" t="s">
        <v>2536</v>
      </c>
      <c r="M634" s="1362">
        <v>4.0</v>
      </c>
    </row>
    <row r="635">
      <c r="A635" s="1361"/>
      <c r="B635" s="1361"/>
      <c r="C635" s="1361"/>
      <c r="D635" s="1361"/>
      <c r="E635" s="1361"/>
      <c r="F635" s="1361"/>
      <c r="G635" s="1361">
        <v>2023.0</v>
      </c>
      <c r="H635" s="1361" t="s">
        <v>1742</v>
      </c>
      <c r="I635" s="1361" t="s">
        <v>4210</v>
      </c>
      <c r="J635" s="1361" t="s">
        <v>4195</v>
      </c>
      <c r="K635" s="1361" t="s">
        <v>2243</v>
      </c>
      <c r="L635" s="1361" t="s">
        <v>2321</v>
      </c>
      <c r="M635" s="1362">
        <v>32.0</v>
      </c>
    </row>
    <row r="636">
      <c r="A636" s="1361"/>
      <c r="B636" s="1361"/>
      <c r="C636" s="1361"/>
      <c r="D636" s="1361"/>
      <c r="E636" s="1361"/>
      <c r="F636" s="1361"/>
      <c r="G636" s="1361">
        <v>2023.0</v>
      </c>
      <c r="H636" s="1361" t="s">
        <v>1622</v>
      </c>
      <c r="I636" s="1361" t="s">
        <v>4204</v>
      </c>
      <c r="J636" s="1361" t="s">
        <v>2246</v>
      </c>
      <c r="K636" s="1361" t="s">
        <v>4197</v>
      </c>
      <c r="L636" s="1361" t="s">
        <v>2536</v>
      </c>
      <c r="M636" s="1362">
        <v>4.0</v>
      </c>
    </row>
    <row r="637">
      <c r="A637" s="1361"/>
      <c r="B637" s="1361"/>
      <c r="C637" s="1361"/>
      <c r="D637" s="1361"/>
      <c r="E637" s="1361"/>
      <c r="F637" s="1361"/>
      <c r="G637" s="1361">
        <v>2023.0</v>
      </c>
      <c r="H637" s="1361" t="s">
        <v>1622</v>
      </c>
      <c r="I637" s="1361" t="s">
        <v>4204</v>
      </c>
      <c r="J637" s="1361" t="s">
        <v>2246</v>
      </c>
      <c r="K637" s="1361" t="s">
        <v>4190</v>
      </c>
      <c r="L637" s="1361" t="s">
        <v>2536</v>
      </c>
      <c r="M637" s="1362">
        <v>14.0</v>
      </c>
    </row>
    <row r="638">
      <c r="A638" s="1361"/>
      <c r="B638" s="1361"/>
      <c r="C638" s="1361"/>
      <c r="D638" s="1361"/>
      <c r="E638" s="1361"/>
      <c r="F638" s="1361"/>
      <c r="G638" s="1361">
        <v>2023.0</v>
      </c>
      <c r="H638" s="1361" t="s">
        <v>1622</v>
      </c>
      <c r="I638" s="1361" t="s">
        <v>4204</v>
      </c>
      <c r="J638" s="1361" t="s">
        <v>2246</v>
      </c>
      <c r="K638" s="1361" t="s">
        <v>4193</v>
      </c>
      <c r="L638" s="1361" t="s">
        <v>2321</v>
      </c>
      <c r="M638" s="1362">
        <v>1.0</v>
      </c>
    </row>
    <row r="639">
      <c r="A639" s="1361"/>
      <c r="B639" s="1361"/>
      <c r="C639" s="1361"/>
      <c r="D639" s="1361"/>
      <c r="E639" s="1361"/>
      <c r="F639" s="1361"/>
      <c r="G639" s="1361">
        <v>2023.0</v>
      </c>
      <c r="H639" s="1361" t="s">
        <v>1622</v>
      </c>
      <c r="I639" s="1361" t="s">
        <v>4204</v>
      </c>
      <c r="J639" s="1361" t="s">
        <v>2246</v>
      </c>
      <c r="K639" s="1361" t="s">
        <v>4195</v>
      </c>
      <c r="L639" s="1361" t="s">
        <v>2536</v>
      </c>
      <c r="M639" s="1362">
        <v>4.0</v>
      </c>
    </row>
    <row r="640">
      <c r="A640" s="1361"/>
      <c r="B640" s="1361"/>
      <c r="C640" s="1361"/>
      <c r="D640" s="1361"/>
      <c r="E640" s="1361"/>
      <c r="F640" s="1361"/>
      <c r="G640" s="1361">
        <v>2023.0</v>
      </c>
      <c r="H640" s="1361" t="s">
        <v>1622</v>
      </c>
      <c r="I640" s="1361" t="s">
        <v>4204</v>
      </c>
      <c r="J640" s="1361" t="s">
        <v>2246</v>
      </c>
      <c r="K640" s="1361" t="s">
        <v>4194</v>
      </c>
      <c r="L640" s="1361" t="s">
        <v>2536</v>
      </c>
      <c r="M640" s="1362">
        <v>8.0</v>
      </c>
    </row>
    <row r="641">
      <c r="A641" s="1361"/>
      <c r="B641" s="1361"/>
      <c r="C641" s="1361"/>
      <c r="D641" s="1361"/>
      <c r="E641" s="1361"/>
      <c r="F641" s="1361"/>
      <c r="G641" s="1361">
        <v>2023.0</v>
      </c>
      <c r="H641" s="1361" t="s">
        <v>1622</v>
      </c>
      <c r="I641" s="1361" t="s">
        <v>4204</v>
      </c>
      <c r="J641" s="1361" t="s">
        <v>4195</v>
      </c>
      <c r="K641" s="1361" t="s">
        <v>4201</v>
      </c>
      <c r="L641" s="1361" t="s">
        <v>2536</v>
      </c>
      <c r="M641" s="1362">
        <v>2.0</v>
      </c>
    </row>
    <row r="642">
      <c r="A642" s="1361"/>
      <c r="B642" s="1361"/>
      <c r="C642" s="1361"/>
      <c r="D642" s="1361"/>
      <c r="E642" s="1361"/>
      <c r="F642" s="1361"/>
      <c r="G642" s="1361">
        <v>2023.0</v>
      </c>
      <c r="H642" s="1361" t="s">
        <v>1622</v>
      </c>
      <c r="I642" s="1361" t="s">
        <v>4204</v>
      </c>
      <c r="J642" s="1361" t="s">
        <v>4195</v>
      </c>
      <c r="K642" s="1361" t="s">
        <v>2243</v>
      </c>
      <c r="L642" s="1361" t="s">
        <v>2321</v>
      </c>
      <c r="M642" s="1362">
        <v>11.0</v>
      </c>
    </row>
    <row r="643">
      <c r="A643" s="1361"/>
      <c r="B643" s="1361"/>
      <c r="C643" s="1361"/>
      <c r="D643" s="1361"/>
      <c r="E643" s="1361"/>
      <c r="F643" s="1361"/>
      <c r="G643" s="1361">
        <v>2023.0</v>
      </c>
      <c r="H643" s="1361" t="s">
        <v>1744</v>
      </c>
      <c r="I643" s="1361" t="s">
        <v>4203</v>
      </c>
      <c r="J643" s="1361" t="s">
        <v>2246</v>
      </c>
      <c r="K643" s="1361" t="s">
        <v>4190</v>
      </c>
      <c r="L643" s="1361" t="s">
        <v>2536</v>
      </c>
      <c r="M643" s="1362">
        <v>4.0</v>
      </c>
    </row>
    <row r="644">
      <c r="A644" s="1361"/>
      <c r="B644" s="1361"/>
      <c r="C644" s="1361"/>
      <c r="D644" s="1361"/>
      <c r="E644" s="1361"/>
      <c r="F644" s="1361"/>
      <c r="G644" s="1361">
        <v>2023.0</v>
      </c>
      <c r="H644" s="1361" t="s">
        <v>1744</v>
      </c>
      <c r="I644" s="1361" t="s">
        <v>4203</v>
      </c>
      <c r="J644" s="1361" t="s">
        <v>2246</v>
      </c>
      <c r="K644" s="1361" t="s">
        <v>4200</v>
      </c>
      <c r="L644" s="1361" t="s">
        <v>2536</v>
      </c>
      <c r="M644" s="1362">
        <v>2.0</v>
      </c>
    </row>
    <row r="645">
      <c r="A645" s="1361"/>
      <c r="B645" s="1361"/>
      <c r="C645" s="1361"/>
      <c r="D645" s="1361"/>
      <c r="E645" s="1361"/>
      <c r="F645" s="1361"/>
      <c r="G645" s="1361">
        <v>2023.0</v>
      </c>
      <c r="H645" s="1361" t="s">
        <v>1744</v>
      </c>
      <c r="I645" s="1361" t="s">
        <v>4203</v>
      </c>
      <c r="J645" s="1361" t="s">
        <v>2246</v>
      </c>
      <c r="K645" s="1361" t="s">
        <v>4195</v>
      </c>
      <c r="L645" s="1361" t="s">
        <v>2536</v>
      </c>
      <c r="M645" s="1362">
        <v>1.0</v>
      </c>
    </row>
    <row r="646">
      <c r="A646" s="1361"/>
      <c r="B646" s="1361"/>
      <c r="C646" s="1361"/>
      <c r="D646" s="1361"/>
      <c r="E646" s="1361"/>
      <c r="F646" s="1361"/>
      <c r="G646" s="1361">
        <v>2023.0</v>
      </c>
      <c r="H646" s="1361" t="s">
        <v>65</v>
      </c>
      <c r="I646" s="1361" t="s">
        <v>4205</v>
      </c>
      <c r="J646" s="1361" t="s">
        <v>2246</v>
      </c>
      <c r="K646" s="1361" t="s">
        <v>4190</v>
      </c>
      <c r="L646" s="1361" t="s">
        <v>2536</v>
      </c>
      <c r="M646" s="1362">
        <v>2.0</v>
      </c>
    </row>
    <row r="647">
      <c r="A647" s="1361"/>
      <c r="B647" s="1361"/>
      <c r="C647" s="1361"/>
      <c r="D647" s="1361"/>
      <c r="E647" s="1361"/>
      <c r="F647" s="1361"/>
      <c r="G647" s="1361">
        <v>2023.0</v>
      </c>
      <c r="H647" s="1361" t="s">
        <v>65</v>
      </c>
      <c r="I647" s="1361" t="s">
        <v>4205</v>
      </c>
      <c r="J647" s="1361" t="s">
        <v>4195</v>
      </c>
      <c r="K647" s="1361" t="s">
        <v>2243</v>
      </c>
      <c r="L647" s="1361" t="s">
        <v>2321</v>
      </c>
      <c r="M647" s="1362">
        <v>1.0</v>
      </c>
    </row>
    <row r="648">
      <c r="A648" s="1361"/>
      <c r="B648" s="1361"/>
      <c r="C648" s="1361"/>
      <c r="D648" s="1361"/>
      <c r="E648" s="1361"/>
      <c r="F648" s="1361"/>
      <c r="G648" s="1361">
        <v>2023.0</v>
      </c>
      <c r="H648" s="1361" t="s">
        <v>450</v>
      </c>
      <c r="I648" s="1361" t="s">
        <v>4198</v>
      </c>
      <c r="J648" s="1361" t="s">
        <v>2246</v>
      </c>
      <c r="K648" s="1361" t="s">
        <v>4197</v>
      </c>
      <c r="L648" s="1361" t="s">
        <v>2536</v>
      </c>
      <c r="M648" s="1362">
        <v>1.0</v>
      </c>
    </row>
    <row r="649">
      <c r="A649" s="1361"/>
      <c r="B649" s="1361"/>
      <c r="C649" s="1361"/>
      <c r="D649" s="1361"/>
      <c r="E649" s="1361"/>
      <c r="F649" s="1361"/>
      <c r="G649" s="1361">
        <v>2023.0</v>
      </c>
      <c r="H649" s="1361" t="s">
        <v>450</v>
      </c>
      <c r="I649" s="1361" t="s">
        <v>4198</v>
      </c>
      <c r="J649" s="1361" t="s">
        <v>2246</v>
      </c>
      <c r="K649" s="1361" t="s">
        <v>4190</v>
      </c>
      <c r="L649" s="1361" t="s">
        <v>2536</v>
      </c>
      <c r="M649" s="1362">
        <v>16.0</v>
      </c>
    </row>
    <row r="650">
      <c r="A650" s="1361"/>
      <c r="B650" s="1361"/>
      <c r="C650" s="1361"/>
      <c r="D650" s="1361"/>
      <c r="E650" s="1361"/>
      <c r="F650" s="1361"/>
      <c r="G650" s="1361">
        <v>2023.0</v>
      </c>
      <c r="H650" s="1361" t="s">
        <v>450</v>
      </c>
      <c r="I650" s="1361" t="s">
        <v>4198</v>
      </c>
      <c r="J650" s="1361" t="s">
        <v>2246</v>
      </c>
      <c r="K650" s="1361" t="s">
        <v>4191</v>
      </c>
      <c r="L650" s="1361" t="s">
        <v>2321</v>
      </c>
      <c r="M650" s="1362">
        <v>4.0</v>
      </c>
    </row>
    <row r="651">
      <c r="A651" s="1361"/>
      <c r="B651" s="1361"/>
      <c r="C651" s="1361"/>
      <c r="D651" s="1361"/>
      <c r="E651" s="1361"/>
      <c r="F651" s="1361"/>
      <c r="G651" s="1361">
        <v>2023.0</v>
      </c>
      <c r="H651" s="1361" t="s">
        <v>450</v>
      </c>
      <c r="I651" s="1361" t="s">
        <v>4198</v>
      </c>
      <c r="J651" s="1361" t="s">
        <v>2246</v>
      </c>
      <c r="K651" s="1361" t="s">
        <v>4200</v>
      </c>
      <c r="L651" s="1361" t="s">
        <v>2536</v>
      </c>
      <c r="M651" s="1362">
        <v>2.0</v>
      </c>
    </row>
    <row r="652">
      <c r="A652" s="1361"/>
      <c r="B652" s="1361"/>
      <c r="C652" s="1361"/>
      <c r="D652" s="1361"/>
      <c r="E652" s="1361"/>
      <c r="F652" s="1361"/>
      <c r="G652" s="1361">
        <v>2023.0</v>
      </c>
      <c r="H652" s="1361" t="s">
        <v>450</v>
      </c>
      <c r="I652" s="1361" t="s">
        <v>4198</v>
      </c>
      <c r="J652" s="1361" t="s">
        <v>2246</v>
      </c>
      <c r="K652" s="1361" t="s">
        <v>4194</v>
      </c>
      <c r="L652" s="1361" t="s">
        <v>2536</v>
      </c>
      <c r="M652" s="1362">
        <v>1.0</v>
      </c>
    </row>
    <row r="653">
      <c r="A653" s="1361"/>
      <c r="B653" s="1361"/>
      <c r="C653" s="1361"/>
      <c r="D653" s="1361"/>
      <c r="E653" s="1361"/>
      <c r="F653" s="1361"/>
      <c r="G653" s="1361">
        <v>2023.0</v>
      </c>
      <c r="H653" s="1361" t="s">
        <v>450</v>
      </c>
      <c r="I653" s="1361" t="s">
        <v>4198</v>
      </c>
      <c r="J653" s="1361" t="s">
        <v>4195</v>
      </c>
      <c r="K653" s="1361" t="s">
        <v>2243</v>
      </c>
      <c r="L653" s="1361" t="s">
        <v>2321</v>
      </c>
      <c r="M653" s="1362">
        <v>26.0</v>
      </c>
    </row>
    <row r="654">
      <c r="A654" s="1361"/>
      <c r="B654" s="1361"/>
      <c r="C654" s="1361"/>
      <c r="D654" s="1361"/>
      <c r="E654" s="1361"/>
      <c r="F654" s="1361"/>
      <c r="G654" s="1361">
        <v>2023.0</v>
      </c>
      <c r="H654" s="1361" t="s">
        <v>66</v>
      </c>
      <c r="I654" s="1361" t="s">
        <v>4198</v>
      </c>
      <c r="J654" s="1361" t="s">
        <v>2246</v>
      </c>
      <c r="K654" s="1361" t="s">
        <v>4197</v>
      </c>
      <c r="L654" s="1361" t="s">
        <v>2536</v>
      </c>
      <c r="M654" s="1362">
        <v>9.0</v>
      </c>
    </row>
    <row r="655">
      <c r="A655" s="1361"/>
      <c r="B655" s="1361"/>
      <c r="C655" s="1361"/>
      <c r="D655" s="1361"/>
      <c r="E655" s="1361"/>
      <c r="F655" s="1361"/>
      <c r="G655" s="1361">
        <v>2023.0</v>
      </c>
      <c r="H655" s="1361" t="s">
        <v>66</v>
      </c>
      <c r="I655" s="1361" t="s">
        <v>4198</v>
      </c>
      <c r="J655" s="1361" t="s">
        <v>2246</v>
      </c>
      <c r="K655" s="1361" t="s">
        <v>4190</v>
      </c>
      <c r="L655" s="1361" t="s">
        <v>2536</v>
      </c>
      <c r="M655" s="1362">
        <v>92.0</v>
      </c>
    </row>
    <row r="656">
      <c r="A656" s="1361"/>
      <c r="B656" s="1361"/>
      <c r="C656" s="1361"/>
      <c r="D656" s="1361"/>
      <c r="E656" s="1361"/>
      <c r="F656" s="1361"/>
      <c r="G656" s="1361">
        <v>2023.0</v>
      </c>
      <c r="H656" s="1361" t="s">
        <v>66</v>
      </c>
      <c r="I656" s="1361" t="s">
        <v>4198</v>
      </c>
      <c r="J656" s="1361" t="s">
        <v>2246</v>
      </c>
      <c r="K656" s="1361" t="s">
        <v>4191</v>
      </c>
      <c r="L656" s="1361" t="s">
        <v>2321</v>
      </c>
      <c r="M656" s="1362">
        <v>14.0</v>
      </c>
    </row>
    <row r="657">
      <c r="A657" s="1361"/>
      <c r="B657" s="1361"/>
      <c r="C657" s="1361"/>
      <c r="D657" s="1361"/>
      <c r="E657" s="1361"/>
      <c r="F657" s="1361"/>
      <c r="G657" s="1361">
        <v>2023.0</v>
      </c>
      <c r="H657" s="1361" t="s">
        <v>66</v>
      </c>
      <c r="I657" s="1361" t="s">
        <v>4198</v>
      </c>
      <c r="J657" s="1361" t="s">
        <v>2246</v>
      </c>
      <c r="K657" s="1361" t="s">
        <v>4192</v>
      </c>
      <c r="L657" s="1361" t="s">
        <v>2536</v>
      </c>
      <c r="M657" s="1362">
        <v>9.0</v>
      </c>
    </row>
    <row r="658">
      <c r="A658" s="1361"/>
      <c r="B658" s="1361"/>
      <c r="C658" s="1361"/>
      <c r="D658" s="1361"/>
      <c r="E658" s="1361"/>
      <c r="F658" s="1361"/>
      <c r="G658" s="1361">
        <v>2023.0</v>
      </c>
      <c r="H658" s="1361" t="s">
        <v>66</v>
      </c>
      <c r="I658" s="1361" t="s">
        <v>4198</v>
      </c>
      <c r="J658" s="1361" t="s">
        <v>2246</v>
      </c>
      <c r="K658" s="1361" t="s">
        <v>4199</v>
      </c>
      <c r="L658" s="1361" t="s">
        <v>2536</v>
      </c>
      <c r="M658" s="1362">
        <v>5.0</v>
      </c>
    </row>
    <row r="659">
      <c r="A659" s="1361"/>
      <c r="B659" s="1361"/>
      <c r="C659" s="1361"/>
      <c r="D659" s="1361"/>
      <c r="E659" s="1361"/>
      <c r="F659" s="1361"/>
      <c r="G659" s="1361">
        <v>2023.0</v>
      </c>
      <c r="H659" s="1361" t="s">
        <v>66</v>
      </c>
      <c r="I659" s="1361" t="s">
        <v>4198</v>
      </c>
      <c r="J659" s="1361" t="s">
        <v>2246</v>
      </c>
      <c r="K659" s="1361" t="s">
        <v>4200</v>
      </c>
      <c r="L659" s="1361" t="s">
        <v>2536</v>
      </c>
      <c r="M659" s="1362">
        <v>10.0</v>
      </c>
    </row>
    <row r="660">
      <c r="A660" s="1361"/>
      <c r="B660" s="1361"/>
      <c r="C660" s="1361"/>
      <c r="D660" s="1361"/>
      <c r="E660" s="1361"/>
      <c r="F660" s="1361"/>
      <c r="G660" s="1361">
        <v>2023.0</v>
      </c>
      <c r="H660" s="1361" t="s">
        <v>66</v>
      </c>
      <c r="I660" s="1361" t="s">
        <v>4198</v>
      </c>
      <c r="J660" s="1361" t="s">
        <v>2246</v>
      </c>
      <c r="K660" s="1361" t="s">
        <v>4194</v>
      </c>
      <c r="L660" s="1361" t="s">
        <v>2536</v>
      </c>
      <c r="M660" s="1362">
        <v>7.0</v>
      </c>
    </row>
    <row r="661">
      <c r="A661" s="1361"/>
      <c r="B661" s="1361"/>
      <c r="C661" s="1361"/>
      <c r="D661" s="1361"/>
      <c r="E661" s="1361"/>
      <c r="F661" s="1361"/>
      <c r="G661" s="1361">
        <v>2023.0</v>
      </c>
      <c r="H661" s="1361" t="s">
        <v>66</v>
      </c>
      <c r="I661" s="1361" t="s">
        <v>4198</v>
      </c>
      <c r="J661" s="1361" t="s">
        <v>4195</v>
      </c>
      <c r="K661" s="1361" t="s">
        <v>4208</v>
      </c>
      <c r="L661" s="1361" t="s">
        <v>2536</v>
      </c>
      <c r="M661" s="1362">
        <v>1.0</v>
      </c>
    </row>
    <row r="662">
      <c r="A662" s="1361"/>
      <c r="B662" s="1361"/>
      <c r="C662" s="1361"/>
      <c r="D662" s="1361"/>
      <c r="E662" s="1361"/>
      <c r="F662" s="1361"/>
      <c r="G662" s="1361">
        <v>2023.0</v>
      </c>
      <c r="H662" s="1361" t="s">
        <v>66</v>
      </c>
      <c r="I662" s="1361" t="s">
        <v>4198</v>
      </c>
      <c r="J662" s="1361" t="s">
        <v>4195</v>
      </c>
      <c r="K662" s="1361" t="s">
        <v>2243</v>
      </c>
      <c r="L662" s="1361" t="s">
        <v>2321</v>
      </c>
      <c r="M662" s="1362">
        <v>112.0</v>
      </c>
    </row>
    <row r="663">
      <c r="A663" s="1361"/>
      <c r="B663" s="1361"/>
      <c r="C663" s="1361"/>
      <c r="D663" s="1361"/>
      <c r="E663" s="1361"/>
      <c r="F663" s="1361"/>
      <c r="G663" s="1361">
        <v>2023.0</v>
      </c>
      <c r="H663" s="1361" t="s">
        <v>66</v>
      </c>
      <c r="I663" s="1361" t="s">
        <v>4198</v>
      </c>
      <c r="J663" s="1361" t="s">
        <v>4195</v>
      </c>
      <c r="K663" s="1361" t="s">
        <v>4195</v>
      </c>
      <c r="L663" s="1361" t="s">
        <v>2536</v>
      </c>
      <c r="M663" s="1362">
        <v>5.0</v>
      </c>
    </row>
    <row r="664">
      <c r="A664" s="1361"/>
      <c r="B664" s="1361"/>
      <c r="C664" s="1361"/>
      <c r="D664" s="1361"/>
      <c r="E664" s="1361"/>
      <c r="F664" s="1361"/>
      <c r="G664" s="1361">
        <v>2023.0</v>
      </c>
      <c r="H664" s="1361" t="s">
        <v>1745</v>
      </c>
      <c r="I664" s="1361" t="s">
        <v>4202</v>
      </c>
      <c r="J664" s="1361" t="s">
        <v>2246</v>
      </c>
      <c r="K664" s="1361" t="s">
        <v>4197</v>
      </c>
      <c r="L664" s="1361" t="s">
        <v>2536</v>
      </c>
      <c r="M664" s="1362">
        <v>2.0</v>
      </c>
    </row>
    <row r="665">
      <c r="A665" s="1361"/>
      <c r="B665" s="1361"/>
      <c r="C665" s="1361"/>
      <c r="D665" s="1361"/>
      <c r="E665" s="1361"/>
      <c r="F665" s="1361"/>
      <c r="G665" s="1361">
        <v>2023.0</v>
      </c>
      <c r="H665" s="1361" t="s">
        <v>1745</v>
      </c>
      <c r="I665" s="1361" t="s">
        <v>4202</v>
      </c>
      <c r="J665" s="1361" t="s">
        <v>2246</v>
      </c>
      <c r="K665" s="1361" t="s">
        <v>4190</v>
      </c>
      <c r="L665" s="1361" t="s">
        <v>2536</v>
      </c>
      <c r="M665" s="1362">
        <v>4.0</v>
      </c>
    </row>
    <row r="666">
      <c r="A666" s="1361"/>
      <c r="B666" s="1361"/>
      <c r="C666" s="1361"/>
      <c r="D666" s="1361"/>
      <c r="E666" s="1361"/>
      <c r="F666" s="1361"/>
      <c r="G666" s="1361">
        <v>2023.0</v>
      </c>
      <c r="H666" s="1361" t="s">
        <v>1745</v>
      </c>
      <c r="I666" s="1361" t="s">
        <v>4202</v>
      </c>
      <c r="J666" s="1361" t="s">
        <v>2246</v>
      </c>
      <c r="K666" s="1361" t="s">
        <v>4194</v>
      </c>
      <c r="L666" s="1361" t="s">
        <v>2536</v>
      </c>
      <c r="M666" s="1362">
        <v>1.0</v>
      </c>
    </row>
    <row r="667">
      <c r="A667" s="1361"/>
      <c r="B667" s="1361"/>
      <c r="C667" s="1361"/>
      <c r="D667" s="1361"/>
      <c r="E667" s="1361"/>
      <c r="F667" s="1361"/>
      <c r="G667" s="1361">
        <v>2023.0</v>
      </c>
      <c r="H667" s="1361" t="s">
        <v>1745</v>
      </c>
      <c r="I667" s="1361" t="s">
        <v>4202</v>
      </c>
      <c r="J667" s="1361" t="s">
        <v>4195</v>
      </c>
      <c r="K667" s="1361" t="s">
        <v>2243</v>
      </c>
      <c r="L667" s="1361" t="s">
        <v>2321</v>
      </c>
      <c r="M667" s="1362">
        <v>5.0</v>
      </c>
    </row>
    <row r="668">
      <c r="A668" s="1361"/>
      <c r="B668" s="1361"/>
      <c r="C668" s="1361"/>
      <c r="D668" s="1361"/>
      <c r="E668" s="1361"/>
      <c r="F668" s="1361"/>
      <c r="G668" s="1361">
        <v>2023.0</v>
      </c>
      <c r="H668" s="1361" t="s">
        <v>1746</v>
      </c>
      <c r="I668" s="1361" t="s">
        <v>4202</v>
      </c>
      <c r="J668" s="1361" t="s">
        <v>2246</v>
      </c>
      <c r="K668" s="1361" t="s">
        <v>4190</v>
      </c>
      <c r="L668" s="1361" t="s">
        <v>2536</v>
      </c>
      <c r="M668" s="1362">
        <v>19.0</v>
      </c>
    </row>
    <row r="669">
      <c r="A669" s="1361"/>
      <c r="B669" s="1361"/>
      <c r="C669" s="1361"/>
      <c r="D669" s="1361"/>
      <c r="E669" s="1361"/>
      <c r="F669" s="1361"/>
      <c r="G669" s="1361">
        <v>2023.0</v>
      </c>
      <c r="H669" s="1361" t="s">
        <v>1746</v>
      </c>
      <c r="I669" s="1361" t="s">
        <v>4202</v>
      </c>
      <c r="J669" s="1361" t="s">
        <v>2246</v>
      </c>
      <c r="K669" s="1361" t="s">
        <v>4192</v>
      </c>
      <c r="L669" s="1361" t="s">
        <v>2536</v>
      </c>
      <c r="M669" s="1362">
        <v>1.0</v>
      </c>
    </row>
    <row r="670">
      <c r="A670" s="1361"/>
      <c r="B670" s="1361"/>
      <c r="C670" s="1361"/>
      <c r="D670" s="1361"/>
      <c r="E670" s="1361"/>
      <c r="F670" s="1361"/>
      <c r="G670" s="1361">
        <v>2023.0</v>
      </c>
      <c r="H670" s="1361" t="s">
        <v>1746</v>
      </c>
      <c r="I670" s="1361" t="s">
        <v>4202</v>
      </c>
      <c r="J670" s="1361" t="s">
        <v>2246</v>
      </c>
      <c r="K670" s="1361" t="s">
        <v>4199</v>
      </c>
      <c r="L670" s="1361" t="s">
        <v>2536</v>
      </c>
      <c r="M670" s="1362">
        <v>1.0</v>
      </c>
    </row>
    <row r="671">
      <c r="A671" s="1361"/>
      <c r="B671" s="1361"/>
      <c r="C671" s="1361"/>
      <c r="D671" s="1361"/>
      <c r="E671" s="1361"/>
      <c r="F671" s="1361"/>
      <c r="G671" s="1361">
        <v>2023.0</v>
      </c>
      <c r="H671" s="1361" t="s">
        <v>1746</v>
      </c>
      <c r="I671" s="1361" t="s">
        <v>4202</v>
      </c>
      <c r="J671" s="1361" t="s">
        <v>2246</v>
      </c>
      <c r="K671" s="1361" t="s">
        <v>4200</v>
      </c>
      <c r="L671" s="1361" t="s">
        <v>2536</v>
      </c>
      <c r="M671" s="1362">
        <v>1.0</v>
      </c>
    </row>
    <row r="672">
      <c r="A672" s="1361"/>
      <c r="B672" s="1361"/>
      <c r="C672" s="1361"/>
      <c r="D672" s="1361"/>
      <c r="E672" s="1361"/>
      <c r="F672" s="1361"/>
      <c r="G672" s="1361">
        <v>2023.0</v>
      </c>
      <c r="H672" s="1361" t="s">
        <v>1746</v>
      </c>
      <c r="I672" s="1361" t="s">
        <v>4202</v>
      </c>
      <c r="J672" s="1361" t="s">
        <v>2246</v>
      </c>
      <c r="K672" s="1361" t="s">
        <v>4195</v>
      </c>
      <c r="L672" s="1361" t="s">
        <v>2536</v>
      </c>
      <c r="M672" s="1362">
        <v>1.0</v>
      </c>
    </row>
    <row r="673">
      <c r="A673" s="1361"/>
      <c r="B673" s="1361"/>
      <c r="C673" s="1361"/>
      <c r="D673" s="1361"/>
      <c r="E673" s="1361"/>
      <c r="F673" s="1361"/>
      <c r="G673" s="1361">
        <v>2023.0</v>
      </c>
      <c r="H673" s="1361" t="s">
        <v>1746</v>
      </c>
      <c r="I673" s="1361" t="s">
        <v>4202</v>
      </c>
      <c r="J673" s="1361" t="s">
        <v>2246</v>
      </c>
      <c r="K673" s="1361" t="s">
        <v>4194</v>
      </c>
      <c r="L673" s="1361" t="s">
        <v>2536</v>
      </c>
      <c r="M673" s="1362">
        <v>4.0</v>
      </c>
    </row>
    <row r="674">
      <c r="A674" s="1361"/>
      <c r="B674" s="1361"/>
      <c r="C674" s="1361"/>
      <c r="D674" s="1361"/>
      <c r="E674" s="1361"/>
      <c r="F674" s="1361"/>
      <c r="G674" s="1361">
        <v>2023.0</v>
      </c>
      <c r="H674" s="1361" t="s">
        <v>1746</v>
      </c>
      <c r="I674" s="1361" t="s">
        <v>4202</v>
      </c>
      <c r="J674" s="1361" t="s">
        <v>4195</v>
      </c>
      <c r="K674" s="1361" t="s">
        <v>2243</v>
      </c>
      <c r="L674" s="1361" t="s">
        <v>2321</v>
      </c>
      <c r="M674" s="1362">
        <v>32.0</v>
      </c>
    </row>
    <row r="675">
      <c r="A675" s="1361"/>
      <c r="B675" s="1361"/>
      <c r="C675" s="1361"/>
      <c r="D675" s="1361"/>
      <c r="E675" s="1361"/>
      <c r="F675" s="1361"/>
      <c r="G675" s="1361">
        <v>2023.0</v>
      </c>
      <c r="H675" s="1361" t="s">
        <v>1746</v>
      </c>
      <c r="I675" s="1361" t="s">
        <v>4202</v>
      </c>
      <c r="J675" s="1361" t="s">
        <v>4195</v>
      </c>
      <c r="K675" s="1361" t="s">
        <v>4195</v>
      </c>
      <c r="L675" s="1361" t="s">
        <v>2536</v>
      </c>
      <c r="M675" s="1362">
        <v>3.0</v>
      </c>
    </row>
    <row r="676">
      <c r="A676" s="1361"/>
      <c r="B676" s="1361"/>
      <c r="C676" s="1361"/>
      <c r="D676" s="1361"/>
      <c r="E676" s="1361"/>
      <c r="F676" s="1361"/>
      <c r="G676" s="1361">
        <v>2023.0</v>
      </c>
      <c r="H676" s="1361" t="s">
        <v>174</v>
      </c>
      <c r="I676" s="1361" t="s">
        <v>4210</v>
      </c>
      <c r="J676" s="1361" t="s">
        <v>2246</v>
      </c>
      <c r="K676" s="1361" t="s">
        <v>4197</v>
      </c>
      <c r="L676" s="1361" t="s">
        <v>2536</v>
      </c>
      <c r="M676" s="1362">
        <v>6.0</v>
      </c>
    </row>
    <row r="677">
      <c r="A677" s="1361"/>
      <c r="B677" s="1361"/>
      <c r="C677" s="1361"/>
      <c r="D677" s="1361"/>
      <c r="E677" s="1361"/>
      <c r="F677" s="1361"/>
      <c r="G677" s="1361">
        <v>2023.0</v>
      </c>
      <c r="H677" s="1361" t="s">
        <v>174</v>
      </c>
      <c r="I677" s="1361" t="s">
        <v>4210</v>
      </c>
      <c r="J677" s="1361" t="s">
        <v>2246</v>
      </c>
      <c r="K677" s="1361" t="s">
        <v>4190</v>
      </c>
      <c r="L677" s="1361" t="s">
        <v>2536</v>
      </c>
      <c r="M677" s="1362">
        <v>52.0</v>
      </c>
    </row>
    <row r="678">
      <c r="A678" s="1361"/>
      <c r="B678" s="1361"/>
      <c r="C678" s="1361"/>
      <c r="D678" s="1361"/>
      <c r="E678" s="1361"/>
      <c r="F678" s="1361"/>
      <c r="G678" s="1361">
        <v>2023.0</v>
      </c>
      <c r="H678" s="1361" t="s">
        <v>174</v>
      </c>
      <c r="I678" s="1361" t="s">
        <v>4210</v>
      </c>
      <c r="J678" s="1361" t="s">
        <v>2246</v>
      </c>
      <c r="K678" s="1361" t="s">
        <v>4191</v>
      </c>
      <c r="L678" s="1361" t="s">
        <v>2321</v>
      </c>
      <c r="M678" s="1362">
        <v>3.0</v>
      </c>
    </row>
    <row r="679">
      <c r="A679" s="1361"/>
      <c r="B679" s="1361"/>
      <c r="C679" s="1361"/>
      <c r="D679" s="1361"/>
      <c r="E679" s="1361"/>
      <c r="F679" s="1361"/>
      <c r="G679" s="1361">
        <v>2023.0</v>
      </c>
      <c r="H679" s="1361" t="s">
        <v>174</v>
      </c>
      <c r="I679" s="1361" t="s">
        <v>4210</v>
      </c>
      <c r="J679" s="1361" t="s">
        <v>2246</v>
      </c>
      <c r="K679" s="1361" t="s">
        <v>4192</v>
      </c>
      <c r="L679" s="1361" t="s">
        <v>2536</v>
      </c>
      <c r="M679" s="1362">
        <v>1.0</v>
      </c>
    </row>
    <row r="680">
      <c r="A680" s="1361"/>
      <c r="B680" s="1361"/>
      <c r="C680" s="1361"/>
      <c r="D680" s="1361"/>
      <c r="E680" s="1361"/>
      <c r="F680" s="1361"/>
      <c r="G680" s="1361">
        <v>2023.0</v>
      </c>
      <c r="H680" s="1361" t="s">
        <v>174</v>
      </c>
      <c r="I680" s="1361" t="s">
        <v>4210</v>
      </c>
      <c r="J680" s="1361" t="s">
        <v>2246</v>
      </c>
      <c r="K680" s="1361" t="s">
        <v>4200</v>
      </c>
      <c r="L680" s="1361" t="s">
        <v>2536</v>
      </c>
      <c r="M680" s="1362">
        <v>6.0</v>
      </c>
    </row>
    <row r="681">
      <c r="A681" s="1361"/>
      <c r="B681" s="1361"/>
      <c r="C681" s="1361"/>
      <c r="D681" s="1361"/>
      <c r="E681" s="1361"/>
      <c r="F681" s="1361"/>
      <c r="G681" s="1361">
        <v>2023.0</v>
      </c>
      <c r="H681" s="1361" t="s">
        <v>174</v>
      </c>
      <c r="I681" s="1361" t="s">
        <v>4210</v>
      </c>
      <c r="J681" s="1361" t="s">
        <v>2246</v>
      </c>
      <c r="K681" s="1361" t="s">
        <v>4195</v>
      </c>
      <c r="L681" s="1361" t="s">
        <v>2536</v>
      </c>
      <c r="M681" s="1362">
        <v>2.0</v>
      </c>
    </row>
    <row r="682">
      <c r="A682" s="1361"/>
      <c r="B682" s="1361"/>
      <c r="C682" s="1361"/>
      <c r="D682" s="1361"/>
      <c r="E682" s="1361"/>
      <c r="F682" s="1361"/>
      <c r="G682" s="1361">
        <v>2023.0</v>
      </c>
      <c r="H682" s="1361" t="s">
        <v>174</v>
      </c>
      <c r="I682" s="1361" t="s">
        <v>4210</v>
      </c>
      <c r="J682" s="1361" t="s">
        <v>2246</v>
      </c>
      <c r="K682" s="1361" t="s">
        <v>4194</v>
      </c>
      <c r="L682" s="1361" t="s">
        <v>2536</v>
      </c>
      <c r="M682" s="1362">
        <v>5.0</v>
      </c>
    </row>
    <row r="683">
      <c r="A683" s="1361"/>
      <c r="B683" s="1361"/>
      <c r="C683" s="1361"/>
      <c r="D683" s="1361"/>
      <c r="E683" s="1361"/>
      <c r="F683" s="1361"/>
      <c r="G683" s="1361">
        <v>2023.0</v>
      </c>
      <c r="H683" s="1361" t="s">
        <v>174</v>
      </c>
      <c r="I683" s="1361" t="s">
        <v>4210</v>
      </c>
      <c r="J683" s="1361" t="s">
        <v>4195</v>
      </c>
      <c r="K683" s="1361" t="s">
        <v>4201</v>
      </c>
      <c r="L683" s="1361" t="s">
        <v>2536</v>
      </c>
      <c r="M683" s="1362">
        <v>1.0</v>
      </c>
    </row>
    <row r="684">
      <c r="A684" s="1361"/>
      <c r="B684" s="1361"/>
      <c r="C684" s="1361"/>
      <c r="D684" s="1361"/>
      <c r="E684" s="1361"/>
      <c r="F684" s="1361"/>
      <c r="G684" s="1361">
        <v>2023.0</v>
      </c>
      <c r="H684" s="1361" t="s">
        <v>174</v>
      </c>
      <c r="I684" s="1361" t="s">
        <v>4210</v>
      </c>
      <c r="J684" s="1361" t="s">
        <v>4195</v>
      </c>
      <c r="K684" s="1361" t="s">
        <v>2243</v>
      </c>
      <c r="L684" s="1361" t="s">
        <v>2321</v>
      </c>
      <c r="M684" s="1362">
        <v>34.0</v>
      </c>
    </row>
    <row r="685">
      <c r="A685" s="1361"/>
      <c r="B685" s="1361"/>
      <c r="C685" s="1361"/>
      <c r="D685" s="1361"/>
      <c r="E685" s="1361"/>
      <c r="F685" s="1361"/>
      <c r="G685" s="1361">
        <v>2023.0</v>
      </c>
      <c r="H685" s="1361" t="s">
        <v>174</v>
      </c>
      <c r="I685" s="1361" t="s">
        <v>4210</v>
      </c>
      <c r="J685" s="1361" t="s">
        <v>4195</v>
      </c>
      <c r="K685" s="1361" t="s">
        <v>4195</v>
      </c>
      <c r="L685" s="1361" t="s">
        <v>2536</v>
      </c>
      <c r="M685" s="1362">
        <v>7.0</v>
      </c>
    </row>
    <row r="686">
      <c r="A686" s="1361"/>
      <c r="B686" s="1361"/>
      <c r="C686" s="1361"/>
      <c r="D686" s="1361"/>
      <c r="E686" s="1361"/>
      <c r="F686" s="1361"/>
      <c r="G686" s="1361">
        <v>2023.0</v>
      </c>
      <c r="H686" s="1361" t="s">
        <v>453</v>
      </c>
      <c r="I686" s="1361" t="s">
        <v>4203</v>
      </c>
      <c r="J686" s="1361" t="s">
        <v>2246</v>
      </c>
      <c r="K686" s="1361" t="s">
        <v>4190</v>
      </c>
      <c r="L686" s="1361" t="s">
        <v>2536</v>
      </c>
      <c r="M686" s="1362">
        <v>9.0</v>
      </c>
    </row>
    <row r="687">
      <c r="A687" s="1361"/>
      <c r="B687" s="1361"/>
      <c r="C687" s="1361"/>
      <c r="D687" s="1361"/>
      <c r="E687" s="1361"/>
      <c r="F687" s="1361"/>
      <c r="G687" s="1361">
        <v>2023.0</v>
      </c>
      <c r="H687" s="1361" t="s">
        <v>453</v>
      </c>
      <c r="I687" s="1361" t="s">
        <v>4203</v>
      </c>
      <c r="J687" s="1361" t="s">
        <v>2246</v>
      </c>
      <c r="K687" s="1361" t="s">
        <v>4191</v>
      </c>
      <c r="L687" s="1361" t="s">
        <v>2321</v>
      </c>
      <c r="M687" s="1362">
        <v>1.0</v>
      </c>
    </row>
    <row r="688">
      <c r="A688" s="1361"/>
      <c r="B688" s="1361"/>
      <c r="C688" s="1361"/>
      <c r="D688" s="1361"/>
      <c r="E688" s="1361"/>
      <c r="F688" s="1361"/>
      <c r="G688" s="1361">
        <v>2023.0</v>
      </c>
      <c r="H688" s="1361" t="s">
        <v>453</v>
      </c>
      <c r="I688" s="1361" t="s">
        <v>4203</v>
      </c>
      <c r="J688" s="1361" t="s">
        <v>2246</v>
      </c>
      <c r="K688" s="1361" t="s">
        <v>4200</v>
      </c>
      <c r="L688" s="1361" t="s">
        <v>2536</v>
      </c>
      <c r="M688" s="1362">
        <v>1.0</v>
      </c>
    </row>
    <row r="689">
      <c r="A689" s="1361"/>
      <c r="B689" s="1361"/>
      <c r="C689" s="1361"/>
      <c r="D689" s="1361"/>
      <c r="E689" s="1361"/>
      <c r="F689" s="1361"/>
      <c r="G689" s="1361">
        <v>2023.0</v>
      </c>
      <c r="H689" s="1361" t="s">
        <v>453</v>
      </c>
      <c r="I689" s="1361" t="s">
        <v>4203</v>
      </c>
      <c r="J689" s="1361" t="s">
        <v>2246</v>
      </c>
      <c r="K689" s="1361" t="s">
        <v>4194</v>
      </c>
      <c r="L689" s="1361" t="s">
        <v>2536</v>
      </c>
      <c r="M689" s="1362">
        <v>1.0</v>
      </c>
    </row>
    <row r="690">
      <c r="A690" s="1361"/>
      <c r="B690" s="1361"/>
      <c r="C690" s="1361"/>
      <c r="D690" s="1361"/>
      <c r="E690" s="1361"/>
      <c r="F690" s="1361"/>
      <c r="G690" s="1361">
        <v>2023.0</v>
      </c>
      <c r="H690" s="1361" t="s">
        <v>453</v>
      </c>
      <c r="I690" s="1361" t="s">
        <v>4203</v>
      </c>
      <c r="J690" s="1361" t="s">
        <v>4195</v>
      </c>
      <c r="K690" s="1361" t="s">
        <v>4208</v>
      </c>
      <c r="L690" s="1361" t="s">
        <v>2536</v>
      </c>
      <c r="M690" s="1362">
        <v>1.0</v>
      </c>
    </row>
    <row r="691">
      <c r="A691" s="1361"/>
      <c r="B691" s="1361"/>
      <c r="C691" s="1361"/>
      <c r="D691" s="1361"/>
      <c r="E691" s="1361"/>
      <c r="F691" s="1361"/>
      <c r="G691" s="1361">
        <v>2023.0</v>
      </c>
      <c r="H691" s="1361" t="s">
        <v>453</v>
      </c>
      <c r="I691" s="1361" t="s">
        <v>4203</v>
      </c>
      <c r="J691" s="1361" t="s">
        <v>4195</v>
      </c>
      <c r="K691" s="1361" t="s">
        <v>2243</v>
      </c>
      <c r="L691" s="1361" t="s">
        <v>2321</v>
      </c>
      <c r="M691" s="1362">
        <v>6.0</v>
      </c>
    </row>
    <row r="692">
      <c r="A692" s="1361"/>
      <c r="B692" s="1361"/>
      <c r="C692" s="1361"/>
      <c r="D692" s="1361"/>
      <c r="E692" s="1361"/>
      <c r="F692" s="1361"/>
      <c r="G692" s="1361">
        <v>2023.0</v>
      </c>
      <c r="H692" s="1361" t="s">
        <v>1747</v>
      </c>
      <c r="I692" s="1361" t="s">
        <v>4205</v>
      </c>
      <c r="J692" s="1361" t="s">
        <v>2246</v>
      </c>
      <c r="K692" s="1361" t="s">
        <v>4197</v>
      </c>
      <c r="L692" s="1361" t="s">
        <v>2536</v>
      </c>
      <c r="M692" s="1362">
        <v>2.0</v>
      </c>
    </row>
    <row r="693">
      <c r="A693" s="1361"/>
      <c r="B693" s="1361"/>
      <c r="C693" s="1361"/>
      <c r="D693" s="1361"/>
      <c r="E693" s="1361"/>
      <c r="F693" s="1361"/>
      <c r="G693" s="1361">
        <v>2023.0</v>
      </c>
      <c r="H693" s="1361" t="s">
        <v>1747</v>
      </c>
      <c r="I693" s="1361" t="s">
        <v>4205</v>
      </c>
      <c r="J693" s="1361" t="s">
        <v>2246</v>
      </c>
      <c r="K693" s="1361" t="s">
        <v>4190</v>
      </c>
      <c r="L693" s="1361" t="s">
        <v>2536</v>
      </c>
      <c r="M693" s="1362">
        <v>3.0</v>
      </c>
    </row>
    <row r="694">
      <c r="A694" s="1361"/>
      <c r="B694" s="1361"/>
      <c r="C694" s="1361"/>
      <c r="D694" s="1361"/>
      <c r="E694" s="1361"/>
      <c r="F694" s="1361"/>
      <c r="G694" s="1361">
        <v>2023.0</v>
      </c>
      <c r="H694" s="1361" t="s">
        <v>1747</v>
      </c>
      <c r="I694" s="1361" t="s">
        <v>4205</v>
      </c>
      <c r="J694" s="1361" t="s">
        <v>2246</v>
      </c>
      <c r="K694" s="1361" t="s">
        <v>4199</v>
      </c>
      <c r="L694" s="1361" t="s">
        <v>2536</v>
      </c>
      <c r="M694" s="1362">
        <v>2.0</v>
      </c>
    </row>
    <row r="695">
      <c r="A695" s="1361"/>
      <c r="B695" s="1361"/>
      <c r="C695" s="1361"/>
      <c r="D695" s="1361"/>
      <c r="E695" s="1361"/>
      <c r="F695" s="1361"/>
      <c r="G695" s="1361">
        <v>2023.0</v>
      </c>
      <c r="H695" s="1361" t="s">
        <v>1747</v>
      </c>
      <c r="I695" s="1361" t="s">
        <v>4205</v>
      </c>
      <c r="J695" s="1361" t="s">
        <v>2246</v>
      </c>
      <c r="K695" s="1361" t="s">
        <v>4200</v>
      </c>
      <c r="L695" s="1361" t="s">
        <v>2536</v>
      </c>
      <c r="M695" s="1362">
        <v>1.0</v>
      </c>
    </row>
    <row r="696">
      <c r="A696" s="1361"/>
      <c r="B696" s="1361"/>
      <c r="C696" s="1361"/>
      <c r="D696" s="1361"/>
      <c r="E696" s="1361"/>
      <c r="F696" s="1361"/>
      <c r="G696" s="1361">
        <v>2023.0</v>
      </c>
      <c r="H696" s="1361" t="s">
        <v>1747</v>
      </c>
      <c r="I696" s="1361" t="s">
        <v>4205</v>
      </c>
      <c r="J696" s="1361" t="s">
        <v>2246</v>
      </c>
      <c r="K696" s="1361" t="s">
        <v>4194</v>
      </c>
      <c r="L696" s="1361" t="s">
        <v>2536</v>
      </c>
      <c r="M696" s="1362">
        <v>6.0</v>
      </c>
    </row>
    <row r="697">
      <c r="A697" s="1361"/>
      <c r="B697" s="1361"/>
      <c r="C697" s="1361"/>
      <c r="D697" s="1361"/>
      <c r="E697" s="1361"/>
      <c r="F697" s="1361"/>
      <c r="G697" s="1361">
        <v>2023.0</v>
      </c>
      <c r="H697" s="1361" t="s">
        <v>1748</v>
      </c>
      <c r="I697" s="1361" t="s">
        <v>4210</v>
      </c>
      <c r="J697" s="1361" t="s">
        <v>2246</v>
      </c>
      <c r="K697" s="1361" t="s">
        <v>4197</v>
      </c>
      <c r="L697" s="1361" t="s">
        <v>2536</v>
      </c>
      <c r="M697" s="1362">
        <v>1.0</v>
      </c>
    </row>
    <row r="698">
      <c r="A698" s="1361"/>
      <c r="B698" s="1361"/>
      <c r="C698" s="1361"/>
      <c r="D698" s="1361"/>
      <c r="E698" s="1361"/>
      <c r="F698" s="1361"/>
      <c r="G698" s="1361">
        <v>2023.0</v>
      </c>
      <c r="H698" s="1361" t="s">
        <v>1748</v>
      </c>
      <c r="I698" s="1361" t="s">
        <v>4210</v>
      </c>
      <c r="J698" s="1361" t="s">
        <v>2246</v>
      </c>
      <c r="K698" s="1361" t="s">
        <v>4190</v>
      </c>
      <c r="L698" s="1361" t="s">
        <v>2536</v>
      </c>
      <c r="M698" s="1362">
        <v>34.0</v>
      </c>
    </row>
    <row r="699">
      <c r="A699" s="1361"/>
      <c r="B699" s="1361"/>
      <c r="C699" s="1361"/>
      <c r="D699" s="1361"/>
      <c r="E699" s="1361"/>
      <c r="F699" s="1361"/>
      <c r="G699" s="1361">
        <v>2023.0</v>
      </c>
      <c r="H699" s="1361" t="s">
        <v>1748</v>
      </c>
      <c r="I699" s="1361" t="s">
        <v>4210</v>
      </c>
      <c r="J699" s="1361" t="s">
        <v>2246</v>
      </c>
      <c r="K699" s="1361" t="s">
        <v>4191</v>
      </c>
      <c r="L699" s="1361" t="s">
        <v>2321</v>
      </c>
      <c r="M699" s="1362">
        <v>2.0</v>
      </c>
    </row>
    <row r="700">
      <c r="A700" s="1361"/>
      <c r="B700" s="1361"/>
      <c r="C700" s="1361"/>
      <c r="D700" s="1361"/>
      <c r="E700" s="1361"/>
      <c r="F700" s="1361"/>
      <c r="G700" s="1361">
        <v>2023.0</v>
      </c>
      <c r="H700" s="1361" t="s">
        <v>1748</v>
      </c>
      <c r="I700" s="1361" t="s">
        <v>4210</v>
      </c>
      <c r="J700" s="1361" t="s">
        <v>2246</v>
      </c>
      <c r="K700" s="1361" t="s">
        <v>4192</v>
      </c>
      <c r="L700" s="1361" t="s">
        <v>2536</v>
      </c>
      <c r="M700" s="1362">
        <v>2.0</v>
      </c>
    </row>
    <row r="701">
      <c r="A701" s="1361"/>
      <c r="B701" s="1361"/>
      <c r="C701" s="1361"/>
      <c r="D701" s="1361"/>
      <c r="E701" s="1361"/>
      <c r="F701" s="1361"/>
      <c r="G701" s="1361">
        <v>2023.0</v>
      </c>
      <c r="H701" s="1361" t="s">
        <v>1748</v>
      </c>
      <c r="I701" s="1361" t="s">
        <v>4210</v>
      </c>
      <c r="J701" s="1361" t="s">
        <v>2246</v>
      </c>
      <c r="K701" s="1361" t="s">
        <v>4200</v>
      </c>
      <c r="L701" s="1361" t="s">
        <v>2536</v>
      </c>
      <c r="M701" s="1362">
        <v>2.0</v>
      </c>
    </row>
    <row r="702">
      <c r="A702" s="1361"/>
      <c r="B702" s="1361"/>
      <c r="C702" s="1361"/>
      <c r="D702" s="1361"/>
      <c r="E702" s="1361"/>
      <c r="F702" s="1361"/>
      <c r="G702" s="1361">
        <v>2023.0</v>
      </c>
      <c r="H702" s="1361" t="s">
        <v>1748</v>
      </c>
      <c r="I702" s="1361" t="s">
        <v>4210</v>
      </c>
      <c r="J702" s="1361" t="s">
        <v>2246</v>
      </c>
      <c r="K702" s="1361" t="s">
        <v>4194</v>
      </c>
      <c r="L702" s="1361" t="s">
        <v>2536</v>
      </c>
      <c r="M702" s="1362">
        <v>1.0</v>
      </c>
    </row>
    <row r="703">
      <c r="A703" s="1361"/>
      <c r="B703" s="1361"/>
      <c r="C703" s="1361"/>
      <c r="D703" s="1361"/>
      <c r="E703" s="1361"/>
      <c r="F703" s="1361"/>
      <c r="G703" s="1361">
        <v>2023.0</v>
      </c>
      <c r="H703" s="1361" t="s">
        <v>1748</v>
      </c>
      <c r="I703" s="1361" t="s">
        <v>4210</v>
      </c>
      <c r="J703" s="1361" t="s">
        <v>4195</v>
      </c>
      <c r="K703" s="1361" t="s">
        <v>2243</v>
      </c>
      <c r="L703" s="1361" t="s">
        <v>2321</v>
      </c>
      <c r="M703" s="1362">
        <v>25.0</v>
      </c>
    </row>
    <row r="704">
      <c r="A704" s="1361"/>
      <c r="B704" s="1361"/>
      <c r="C704" s="1361"/>
      <c r="D704" s="1361"/>
      <c r="E704" s="1361"/>
      <c r="F704" s="1361"/>
      <c r="G704" s="1361">
        <v>2023.0</v>
      </c>
      <c r="H704" s="1361" t="s">
        <v>1748</v>
      </c>
      <c r="I704" s="1361" t="s">
        <v>4210</v>
      </c>
      <c r="J704" s="1361" t="s">
        <v>4195</v>
      </c>
      <c r="K704" s="1361" t="s">
        <v>4195</v>
      </c>
      <c r="L704" s="1361" t="s">
        <v>2536</v>
      </c>
      <c r="M704" s="1362">
        <v>5.0</v>
      </c>
    </row>
    <row r="705">
      <c r="A705" s="1361"/>
      <c r="B705" s="1361"/>
      <c r="C705" s="1361"/>
      <c r="D705" s="1361"/>
      <c r="E705" s="1361"/>
      <c r="F705" s="1361"/>
      <c r="G705" s="1361">
        <v>2023.0</v>
      </c>
      <c r="H705" s="1361" t="s">
        <v>567</v>
      </c>
      <c r="I705" s="1361" t="s">
        <v>4205</v>
      </c>
      <c r="J705" s="1361" t="s">
        <v>2246</v>
      </c>
      <c r="K705" s="1361" t="s">
        <v>4190</v>
      </c>
      <c r="L705" s="1361" t="s">
        <v>2536</v>
      </c>
      <c r="M705" s="1362">
        <v>1.0</v>
      </c>
    </row>
    <row r="706">
      <c r="A706" s="1361"/>
      <c r="B706" s="1361"/>
      <c r="C706" s="1361"/>
      <c r="D706" s="1361"/>
      <c r="E706" s="1361"/>
      <c r="F706" s="1361"/>
      <c r="G706" s="1361">
        <v>2023.0</v>
      </c>
      <c r="H706" s="1361" t="s">
        <v>567</v>
      </c>
      <c r="I706" s="1361" t="s">
        <v>4205</v>
      </c>
      <c r="J706" s="1361" t="s">
        <v>2246</v>
      </c>
      <c r="K706" s="1361" t="s">
        <v>4195</v>
      </c>
      <c r="L706" s="1361" t="s">
        <v>2536</v>
      </c>
      <c r="M706" s="1362">
        <v>1.0</v>
      </c>
    </row>
    <row r="707">
      <c r="A707" s="1361"/>
      <c r="B707" s="1361"/>
      <c r="C707" s="1361"/>
      <c r="D707" s="1361"/>
      <c r="E707" s="1361"/>
      <c r="F707" s="1361"/>
      <c r="G707" s="1361">
        <v>2023.0</v>
      </c>
      <c r="H707" s="1361" t="s">
        <v>567</v>
      </c>
      <c r="I707" s="1361" t="s">
        <v>4205</v>
      </c>
      <c r="J707" s="1361" t="s">
        <v>2246</v>
      </c>
      <c r="K707" s="1361" t="s">
        <v>4194</v>
      </c>
      <c r="L707" s="1361" t="s">
        <v>2536</v>
      </c>
      <c r="M707" s="1362">
        <v>1.0</v>
      </c>
    </row>
    <row r="708">
      <c r="A708" s="1361"/>
      <c r="B708" s="1361"/>
      <c r="C708" s="1361"/>
      <c r="D708" s="1361"/>
      <c r="E708" s="1361"/>
      <c r="F708" s="1361"/>
      <c r="G708" s="1361">
        <v>2023.0</v>
      </c>
      <c r="H708" s="1361" t="s">
        <v>567</v>
      </c>
      <c r="I708" s="1361" t="s">
        <v>4205</v>
      </c>
      <c r="J708" s="1361" t="s">
        <v>4195</v>
      </c>
      <c r="K708" s="1361" t="s">
        <v>2243</v>
      </c>
      <c r="L708" s="1361" t="s">
        <v>2321</v>
      </c>
      <c r="M708" s="1362">
        <v>5.0</v>
      </c>
    </row>
    <row r="709">
      <c r="A709" s="1361"/>
      <c r="B709" s="1361"/>
      <c r="C709" s="1361"/>
      <c r="D709" s="1361"/>
      <c r="E709" s="1361"/>
      <c r="F709" s="1361"/>
      <c r="G709" s="1361">
        <v>2023.0</v>
      </c>
      <c r="H709" s="1361" t="s">
        <v>1750</v>
      </c>
      <c r="I709" s="1361" t="s">
        <v>4205</v>
      </c>
      <c r="J709" s="1361" t="s">
        <v>2246</v>
      </c>
      <c r="K709" s="1361" t="s">
        <v>4197</v>
      </c>
      <c r="L709" s="1361" t="s">
        <v>2536</v>
      </c>
      <c r="M709" s="1362">
        <v>3.0</v>
      </c>
    </row>
    <row r="710">
      <c r="A710" s="1361"/>
      <c r="B710" s="1361"/>
      <c r="C710" s="1361"/>
      <c r="D710" s="1361"/>
      <c r="E710" s="1361"/>
      <c r="F710" s="1361"/>
      <c r="G710" s="1361">
        <v>2023.0</v>
      </c>
      <c r="H710" s="1361" t="s">
        <v>1750</v>
      </c>
      <c r="I710" s="1361" t="s">
        <v>4205</v>
      </c>
      <c r="J710" s="1361" t="s">
        <v>2246</v>
      </c>
      <c r="K710" s="1361" t="s">
        <v>4190</v>
      </c>
      <c r="L710" s="1361" t="s">
        <v>2536</v>
      </c>
      <c r="M710" s="1362">
        <v>5.0</v>
      </c>
    </row>
    <row r="711">
      <c r="A711" s="1361"/>
      <c r="B711" s="1361"/>
      <c r="C711" s="1361"/>
      <c r="D711" s="1361"/>
      <c r="E711" s="1361"/>
      <c r="F711" s="1361"/>
      <c r="G711" s="1361">
        <v>2023.0</v>
      </c>
      <c r="H711" s="1361" t="s">
        <v>1750</v>
      </c>
      <c r="I711" s="1361" t="s">
        <v>4205</v>
      </c>
      <c r="J711" s="1361" t="s">
        <v>2246</v>
      </c>
      <c r="K711" s="1361" t="s">
        <v>4192</v>
      </c>
      <c r="L711" s="1361" t="s">
        <v>2536</v>
      </c>
      <c r="M711" s="1362">
        <v>1.0</v>
      </c>
    </row>
    <row r="712">
      <c r="A712" s="1361"/>
      <c r="B712" s="1361"/>
      <c r="C712" s="1361"/>
      <c r="D712" s="1361"/>
      <c r="E712" s="1361"/>
      <c r="F712" s="1361"/>
      <c r="G712" s="1361">
        <v>2023.0</v>
      </c>
      <c r="H712" s="1361" t="s">
        <v>1750</v>
      </c>
      <c r="I712" s="1361" t="s">
        <v>4205</v>
      </c>
      <c r="J712" s="1361" t="s">
        <v>2246</v>
      </c>
      <c r="K712" s="1361" t="s">
        <v>4199</v>
      </c>
      <c r="L712" s="1361" t="s">
        <v>2536</v>
      </c>
      <c r="M712" s="1362">
        <v>2.0</v>
      </c>
    </row>
    <row r="713">
      <c r="A713" s="1361"/>
      <c r="B713" s="1361"/>
      <c r="C713" s="1361"/>
      <c r="D713" s="1361"/>
      <c r="E713" s="1361"/>
      <c r="F713" s="1361"/>
      <c r="G713" s="1361">
        <v>2023.0</v>
      </c>
      <c r="H713" s="1361" t="s">
        <v>1750</v>
      </c>
      <c r="I713" s="1361" t="s">
        <v>4205</v>
      </c>
      <c r="J713" s="1361" t="s">
        <v>2246</v>
      </c>
      <c r="K713" s="1361" t="s">
        <v>4200</v>
      </c>
      <c r="L713" s="1361" t="s">
        <v>2536</v>
      </c>
      <c r="M713" s="1362">
        <v>1.0</v>
      </c>
    </row>
    <row r="714">
      <c r="A714" s="1361"/>
      <c r="B714" s="1361"/>
      <c r="C714" s="1361"/>
      <c r="D714" s="1361"/>
      <c r="E714" s="1361"/>
      <c r="F714" s="1361"/>
      <c r="G714" s="1361">
        <v>2023.0</v>
      </c>
      <c r="H714" s="1361" t="s">
        <v>1750</v>
      </c>
      <c r="I714" s="1361" t="s">
        <v>4205</v>
      </c>
      <c r="J714" s="1361" t="s">
        <v>2246</v>
      </c>
      <c r="K714" s="1361" t="s">
        <v>4194</v>
      </c>
      <c r="L714" s="1361" t="s">
        <v>2536</v>
      </c>
      <c r="M714" s="1362">
        <v>3.0</v>
      </c>
    </row>
    <row r="715">
      <c r="A715" s="1361"/>
      <c r="B715" s="1361"/>
      <c r="C715" s="1361"/>
      <c r="D715" s="1361"/>
      <c r="E715" s="1361"/>
      <c r="F715" s="1361"/>
      <c r="G715" s="1361">
        <v>2023.0</v>
      </c>
      <c r="H715" s="1361" t="s">
        <v>1750</v>
      </c>
      <c r="I715" s="1361" t="s">
        <v>4205</v>
      </c>
      <c r="J715" s="1361" t="s">
        <v>4195</v>
      </c>
      <c r="K715" s="1361" t="s">
        <v>4201</v>
      </c>
      <c r="L715" s="1361" t="s">
        <v>2536</v>
      </c>
      <c r="M715" s="1362">
        <v>1.0</v>
      </c>
    </row>
    <row r="716">
      <c r="A716" s="1361"/>
      <c r="B716" s="1361"/>
      <c r="C716" s="1361"/>
      <c r="D716" s="1361"/>
      <c r="E716" s="1361"/>
      <c r="F716" s="1361"/>
      <c r="G716" s="1361">
        <v>2023.0</v>
      </c>
      <c r="H716" s="1361" t="s">
        <v>1750</v>
      </c>
      <c r="I716" s="1361" t="s">
        <v>4205</v>
      </c>
      <c r="J716" s="1361" t="s">
        <v>4195</v>
      </c>
      <c r="K716" s="1361" t="s">
        <v>2243</v>
      </c>
      <c r="L716" s="1361" t="s">
        <v>2321</v>
      </c>
      <c r="M716" s="1362">
        <v>13.0</v>
      </c>
    </row>
    <row r="717">
      <c r="A717" s="1361"/>
      <c r="B717" s="1361"/>
      <c r="C717" s="1361"/>
      <c r="D717" s="1361"/>
      <c r="E717" s="1361"/>
      <c r="F717" s="1361"/>
      <c r="G717" s="1361">
        <v>2023.0</v>
      </c>
      <c r="H717" s="1361" t="s">
        <v>1751</v>
      </c>
      <c r="I717" s="1361" t="s">
        <v>4196</v>
      </c>
      <c r="J717" s="1361" t="s">
        <v>2246</v>
      </c>
      <c r="K717" s="1361" t="s">
        <v>4190</v>
      </c>
      <c r="L717" s="1361" t="s">
        <v>2536</v>
      </c>
      <c r="M717" s="1362">
        <v>3.0</v>
      </c>
    </row>
    <row r="718">
      <c r="A718" s="1361"/>
      <c r="B718" s="1361"/>
      <c r="C718" s="1361"/>
      <c r="D718" s="1361"/>
      <c r="E718" s="1361"/>
      <c r="F718" s="1361"/>
      <c r="G718" s="1361">
        <v>2023.0</v>
      </c>
      <c r="H718" s="1361" t="s">
        <v>1751</v>
      </c>
      <c r="I718" s="1361" t="s">
        <v>4196</v>
      </c>
      <c r="J718" s="1361" t="s">
        <v>2246</v>
      </c>
      <c r="K718" s="1361" t="s">
        <v>4194</v>
      </c>
      <c r="L718" s="1361" t="s">
        <v>2536</v>
      </c>
      <c r="M718" s="1362">
        <v>2.0</v>
      </c>
    </row>
    <row r="719">
      <c r="A719" s="1361"/>
      <c r="B719" s="1361"/>
      <c r="C719" s="1361"/>
      <c r="D719" s="1361"/>
      <c r="E719" s="1361"/>
      <c r="F719" s="1361"/>
      <c r="G719" s="1361">
        <v>2023.0</v>
      </c>
      <c r="H719" s="1361" t="s">
        <v>1751</v>
      </c>
      <c r="I719" s="1361" t="s">
        <v>4196</v>
      </c>
      <c r="J719" s="1361" t="s">
        <v>4195</v>
      </c>
      <c r="K719" s="1361" t="s">
        <v>4201</v>
      </c>
      <c r="L719" s="1361" t="s">
        <v>2536</v>
      </c>
      <c r="M719" s="1362">
        <v>1.0</v>
      </c>
    </row>
    <row r="720">
      <c r="A720" s="1361"/>
      <c r="B720" s="1361"/>
      <c r="C720" s="1361"/>
      <c r="D720" s="1361"/>
      <c r="E720" s="1361"/>
      <c r="F720" s="1361"/>
      <c r="G720" s="1361">
        <v>2023.0</v>
      </c>
      <c r="H720" s="1361" t="s">
        <v>1754</v>
      </c>
      <c r="I720" s="1361" t="s">
        <v>4202</v>
      </c>
      <c r="J720" s="1361" t="s">
        <v>2246</v>
      </c>
      <c r="K720" s="1361" t="s">
        <v>4190</v>
      </c>
      <c r="L720" s="1361" t="s">
        <v>2536</v>
      </c>
      <c r="M720" s="1362">
        <v>15.0</v>
      </c>
    </row>
    <row r="721">
      <c r="A721" s="1361"/>
      <c r="B721" s="1361"/>
      <c r="C721" s="1361"/>
      <c r="D721" s="1361"/>
      <c r="E721" s="1361"/>
      <c r="F721" s="1361"/>
      <c r="G721" s="1361">
        <v>2023.0</v>
      </c>
      <c r="H721" s="1361" t="s">
        <v>1754</v>
      </c>
      <c r="I721" s="1361" t="s">
        <v>4202</v>
      </c>
      <c r="J721" s="1361" t="s">
        <v>2246</v>
      </c>
      <c r="K721" s="1361" t="s">
        <v>4192</v>
      </c>
      <c r="L721" s="1361" t="s">
        <v>2536</v>
      </c>
      <c r="M721" s="1362">
        <v>5.0</v>
      </c>
    </row>
    <row r="722">
      <c r="A722" s="1361"/>
      <c r="B722" s="1361"/>
      <c r="C722" s="1361"/>
      <c r="D722" s="1361"/>
      <c r="E722" s="1361"/>
      <c r="F722" s="1361"/>
      <c r="G722" s="1361">
        <v>2023.0</v>
      </c>
      <c r="H722" s="1361" t="s">
        <v>1754</v>
      </c>
      <c r="I722" s="1361" t="s">
        <v>4202</v>
      </c>
      <c r="J722" s="1361" t="s">
        <v>2246</v>
      </c>
      <c r="K722" s="1361" t="s">
        <v>4200</v>
      </c>
      <c r="L722" s="1361" t="s">
        <v>2536</v>
      </c>
      <c r="M722" s="1362">
        <v>2.0</v>
      </c>
    </row>
    <row r="723">
      <c r="A723" s="1361"/>
      <c r="B723" s="1361"/>
      <c r="C723" s="1361"/>
      <c r="D723" s="1361"/>
      <c r="E723" s="1361"/>
      <c r="F723" s="1361"/>
      <c r="G723" s="1361">
        <v>2023.0</v>
      </c>
      <c r="H723" s="1361" t="s">
        <v>1754</v>
      </c>
      <c r="I723" s="1361" t="s">
        <v>4202</v>
      </c>
      <c r="J723" s="1361" t="s">
        <v>2246</v>
      </c>
      <c r="K723" s="1361" t="s">
        <v>4195</v>
      </c>
      <c r="L723" s="1361" t="s">
        <v>2536</v>
      </c>
      <c r="M723" s="1362">
        <v>2.0</v>
      </c>
    </row>
    <row r="724">
      <c r="A724" s="1361"/>
      <c r="B724" s="1361"/>
      <c r="C724" s="1361"/>
      <c r="D724" s="1361"/>
      <c r="E724" s="1361"/>
      <c r="F724" s="1361"/>
      <c r="G724" s="1361">
        <v>2023.0</v>
      </c>
      <c r="H724" s="1361" t="s">
        <v>1754</v>
      </c>
      <c r="I724" s="1361" t="s">
        <v>4202</v>
      </c>
      <c r="J724" s="1361" t="s">
        <v>4195</v>
      </c>
      <c r="K724" s="1361" t="s">
        <v>2243</v>
      </c>
      <c r="L724" s="1361" t="s">
        <v>2321</v>
      </c>
      <c r="M724" s="1362">
        <v>9.0</v>
      </c>
    </row>
    <row r="725">
      <c r="A725" s="1361"/>
      <c r="B725" s="1361"/>
      <c r="C725" s="1361"/>
      <c r="D725" s="1361"/>
      <c r="E725" s="1361"/>
      <c r="F725" s="1361"/>
      <c r="G725" s="1361">
        <v>2023.0</v>
      </c>
      <c r="H725" s="1361" t="s">
        <v>568</v>
      </c>
      <c r="I725" s="1361" t="s">
        <v>4203</v>
      </c>
      <c r="J725" s="1361" t="s">
        <v>2246</v>
      </c>
      <c r="K725" s="1361" t="s">
        <v>4190</v>
      </c>
      <c r="L725" s="1361" t="s">
        <v>2536</v>
      </c>
      <c r="M725" s="1362">
        <v>2.0</v>
      </c>
    </row>
    <row r="726">
      <c r="A726" s="1361"/>
      <c r="B726" s="1361"/>
      <c r="C726" s="1361"/>
      <c r="D726" s="1361"/>
      <c r="E726" s="1361"/>
      <c r="F726" s="1361"/>
      <c r="G726" s="1361">
        <v>2023.0</v>
      </c>
      <c r="H726" s="1361" t="s">
        <v>568</v>
      </c>
      <c r="I726" s="1361" t="s">
        <v>4203</v>
      </c>
      <c r="J726" s="1361" t="s">
        <v>4195</v>
      </c>
      <c r="K726" s="1361" t="s">
        <v>2243</v>
      </c>
      <c r="L726" s="1361" t="s">
        <v>2321</v>
      </c>
      <c r="M726" s="1362">
        <v>1.0</v>
      </c>
    </row>
    <row r="727">
      <c r="A727" s="1361"/>
      <c r="B727" s="1361"/>
      <c r="C727" s="1361"/>
      <c r="D727" s="1361"/>
      <c r="E727" s="1361"/>
      <c r="F727" s="1361"/>
      <c r="G727" s="1361">
        <v>2023.0</v>
      </c>
      <c r="H727" s="1361" t="s">
        <v>569</v>
      </c>
      <c r="I727" s="1361" t="s">
        <v>4205</v>
      </c>
      <c r="J727" s="1361" t="s">
        <v>2246</v>
      </c>
      <c r="K727" s="1361" t="s">
        <v>4190</v>
      </c>
      <c r="L727" s="1361" t="s">
        <v>2536</v>
      </c>
      <c r="M727" s="1362">
        <v>3.0</v>
      </c>
    </row>
    <row r="728">
      <c r="A728" s="1361"/>
      <c r="B728" s="1361"/>
      <c r="C728" s="1361"/>
      <c r="D728" s="1361"/>
      <c r="E728" s="1361"/>
      <c r="F728" s="1361"/>
      <c r="G728" s="1361">
        <v>2023.0</v>
      </c>
      <c r="H728" s="1361" t="s">
        <v>569</v>
      </c>
      <c r="I728" s="1361" t="s">
        <v>4205</v>
      </c>
      <c r="J728" s="1361" t="s">
        <v>2246</v>
      </c>
      <c r="K728" s="1361" t="s">
        <v>4194</v>
      </c>
      <c r="L728" s="1361" t="s">
        <v>2536</v>
      </c>
      <c r="M728" s="1362">
        <v>2.0</v>
      </c>
    </row>
    <row r="729">
      <c r="A729" s="1361"/>
      <c r="B729" s="1361"/>
      <c r="C729" s="1361"/>
      <c r="D729" s="1361"/>
      <c r="E729" s="1361"/>
      <c r="F729" s="1361"/>
      <c r="G729" s="1361">
        <v>2023.0</v>
      </c>
      <c r="H729" s="1361" t="s">
        <v>569</v>
      </c>
      <c r="I729" s="1361" t="s">
        <v>4205</v>
      </c>
      <c r="J729" s="1361" t="s">
        <v>4195</v>
      </c>
      <c r="K729" s="1361" t="s">
        <v>2243</v>
      </c>
      <c r="L729" s="1361" t="s">
        <v>2321</v>
      </c>
      <c r="M729" s="1362">
        <v>4.0</v>
      </c>
    </row>
    <row r="730">
      <c r="A730" s="1361"/>
      <c r="B730" s="1361"/>
      <c r="C730" s="1361"/>
      <c r="D730" s="1361"/>
      <c r="E730" s="1361"/>
      <c r="F730" s="1361"/>
      <c r="G730" s="1361">
        <v>2023.0</v>
      </c>
      <c r="H730" s="1361" t="s">
        <v>569</v>
      </c>
      <c r="I730" s="1361" t="s">
        <v>4205</v>
      </c>
      <c r="J730" s="1361" t="s">
        <v>4195</v>
      </c>
      <c r="K730" s="1361" t="s">
        <v>4195</v>
      </c>
      <c r="L730" s="1361" t="s">
        <v>2536</v>
      </c>
      <c r="M730" s="1362">
        <v>3.0</v>
      </c>
    </row>
    <row r="731">
      <c r="A731" s="1361"/>
      <c r="B731" s="1361"/>
      <c r="C731" s="1361"/>
      <c r="D731" s="1361"/>
      <c r="E731" s="1361"/>
      <c r="F731" s="1361"/>
      <c r="G731" s="1361">
        <v>2023.0</v>
      </c>
      <c r="H731" s="1361" t="s">
        <v>67</v>
      </c>
      <c r="I731" s="1361" t="s">
        <v>4189</v>
      </c>
      <c r="J731" s="1361" t="s">
        <v>2246</v>
      </c>
      <c r="K731" s="1361" t="s">
        <v>4197</v>
      </c>
      <c r="L731" s="1361" t="s">
        <v>2536</v>
      </c>
      <c r="M731" s="1362">
        <v>5.0</v>
      </c>
    </row>
    <row r="732">
      <c r="A732" s="1361"/>
      <c r="B732" s="1361"/>
      <c r="C732" s="1361"/>
      <c r="D732" s="1361"/>
      <c r="E732" s="1361"/>
      <c r="F732" s="1361"/>
      <c r="G732" s="1361">
        <v>2023.0</v>
      </c>
      <c r="H732" s="1361" t="s">
        <v>67</v>
      </c>
      <c r="I732" s="1361" t="s">
        <v>4189</v>
      </c>
      <c r="J732" s="1361" t="s">
        <v>2246</v>
      </c>
      <c r="K732" s="1361" t="s">
        <v>4190</v>
      </c>
      <c r="L732" s="1361" t="s">
        <v>2536</v>
      </c>
      <c r="M732" s="1362">
        <v>40.0</v>
      </c>
    </row>
    <row r="733">
      <c r="A733" s="1361"/>
      <c r="B733" s="1361"/>
      <c r="C733" s="1361"/>
      <c r="D733" s="1361"/>
      <c r="E733" s="1361"/>
      <c r="F733" s="1361"/>
      <c r="G733" s="1361">
        <v>2023.0</v>
      </c>
      <c r="H733" s="1361" t="s">
        <v>67</v>
      </c>
      <c r="I733" s="1361" t="s">
        <v>4189</v>
      </c>
      <c r="J733" s="1361" t="s">
        <v>2246</v>
      </c>
      <c r="K733" s="1361" t="s">
        <v>4199</v>
      </c>
      <c r="L733" s="1361" t="s">
        <v>2536</v>
      </c>
      <c r="M733" s="1362">
        <v>2.0</v>
      </c>
    </row>
    <row r="734">
      <c r="A734" s="1361"/>
      <c r="B734" s="1361"/>
      <c r="C734" s="1361"/>
      <c r="D734" s="1361"/>
      <c r="E734" s="1361"/>
      <c r="F734" s="1361"/>
      <c r="G734" s="1361">
        <v>2023.0</v>
      </c>
      <c r="H734" s="1361" t="s">
        <v>67</v>
      </c>
      <c r="I734" s="1361" t="s">
        <v>4189</v>
      </c>
      <c r="J734" s="1361" t="s">
        <v>2246</v>
      </c>
      <c r="K734" s="1361" t="s">
        <v>4200</v>
      </c>
      <c r="L734" s="1361" t="s">
        <v>2536</v>
      </c>
      <c r="M734" s="1362">
        <v>2.0</v>
      </c>
    </row>
    <row r="735">
      <c r="A735" s="1361"/>
      <c r="B735" s="1361"/>
      <c r="C735" s="1361"/>
      <c r="D735" s="1361"/>
      <c r="E735" s="1361"/>
      <c r="F735" s="1361"/>
      <c r="G735" s="1361">
        <v>2023.0</v>
      </c>
      <c r="H735" s="1361" t="s">
        <v>67</v>
      </c>
      <c r="I735" s="1361" t="s">
        <v>4189</v>
      </c>
      <c r="J735" s="1361" t="s">
        <v>2246</v>
      </c>
      <c r="K735" s="1361" t="s">
        <v>4194</v>
      </c>
      <c r="L735" s="1361" t="s">
        <v>2536</v>
      </c>
      <c r="M735" s="1362">
        <v>6.0</v>
      </c>
    </row>
    <row r="736">
      <c r="A736" s="1361"/>
      <c r="B736" s="1361"/>
      <c r="C736" s="1361"/>
      <c r="D736" s="1361"/>
      <c r="E736" s="1361"/>
      <c r="F736" s="1361"/>
      <c r="G736" s="1361">
        <v>2023.0</v>
      </c>
      <c r="H736" s="1361" t="s">
        <v>67</v>
      </c>
      <c r="I736" s="1361" t="s">
        <v>4189</v>
      </c>
      <c r="J736" s="1361" t="s">
        <v>4195</v>
      </c>
      <c r="K736" s="1361" t="s">
        <v>2243</v>
      </c>
      <c r="L736" s="1361" t="s">
        <v>2321</v>
      </c>
      <c r="M736" s="1362">
        <v>23.0</v>
      </c>
    </row>
    <row r="737">
      <c r="A737" s="1361"/>
      <c r="B737" s="1361"/>
      <c r="C737" s="1361"/>
      <c r="D737" s="1361"/>
      <c r="E737" s="1361"/>
      <c r="F737" s="1361"/>
      <c r="G737" s="1361">
        <v>2023.0</v>
      </c>
      <c r="H737" s="1361" t="s">
        <v>67</v>
      </c>
      <c r="I737" s="1361" t="s">
        <v>4189</v>
      </c>
      <c r="J737" s="1361" t="s">
        <v>4195</v>
      </c>
      <c r="K737" s="1361" t="s">
        <v>4195</v>
      </c>
      <c r="L737" s="1361" t="s">
        <v>2536</v>
      </c>
      <c r="M737" s="1362">
        <v>1.0</v>
      </c>
    </row>
    <row r="738">
      <c r="A738" s="1361"/>
      <c r="B738" s="1361"/>
      <c r="C738" s="1361"/>
      <c r="D738" s="1361"/>
      <c r="E738" s="1361"/>
      <c r="F738" s="1361"/>
      <c r="G738" s="1361">
        <v>2023.0</v>
      </c>
      <c r="H738" s="1361" t="s">
        <v>1755</v>
      </c>
      <c r="I738" s="1361" t="s">
        <v>4204</v>
      </c>
      <c r="J738" s="1361" t="s">
        <v>2246</v>
      </c>
      <c r="K738" s="1361" t="s">
        <v>4197</v>
      </c>
      <c r="L738" s="1361" t="s">
        <v>2536</v>
      </c>
      <c r="M738" s="1362">
        <v>3.0</v>
      </c>
    </row>
    <row r="739">
      <c r="A739" s="1361"/>
      <c r="B739" s="1361"/>
      <c r="C739" s="1361"/>
      <c r="D739" s="1361"/>
      <c r="E739" s="1361"/>
      <c r="F739" s="1361"/>
      <c r="G739" s="1361">
        <v>2023.0</v>
      </c>
      <c r="H739" s="1361" t="s">
        <v>1755</v>
      </c>
      <c r="I739" s="1361" t="s">
        <v>4204</v>
      </c>
      <c r="J739" s="1361" t="s">
        <v>2246</v>
      </c>
      <c r="K739" s="1361" t="s">
        <v>4190</v>
      </c>
      <c r="L739" s="1361" t="s">
        <v>2536</v>
      </c>
      <c r="M739" s="1362">
        <v>5.0</v>
      </c>
    </row>
    <row r="740">
      <c r="A740" s="1361"/>
      <c r="B740" s="1361"/>
      <c r="C740" s="1361"/>
      <c r="D740" s="1361"/>
      <c r="E740" s="1361"/>
      <c r="F740" s="1361"/>
      <c r="G740" s="1361">
        <v>2023.0</v>
      </c>
      <c r="H740" s="1361" t="s">
        <v>1755</v>
      </c>
      <c r="I740" s="1361" t="s">
        <v>4204</v>
      </c>
      <c r="J740" s="1361" t="s">
        <v>2246</v>
      </c>
      <c r="K740" s="1361" t="s">
        <v>4191</v>
      </c>
      <c r="L740" s="1361" t="s">
        <v>2321</v>
      </c>
      <c r="M740" s="1362">
        <v>1.0</v>
      </c>
    </row>
    <row r="741">
      <c r="A741" s="1361"/>
      <c r="B741" s="1361"/>
      <c r="C741" s="1361"/>
      <c r="D741" s="1361"/>
      <c r="E741" s="1361"/>
      <c r="F741" s="1361"/>
      <c r="G741" s="1361">
        <v>2023.0</v>
      </c>
      <c r="H741" s="1361" t="s">
        <v>1755</v>
      </c>
      <c r="I741" s="1361" t="s">
        <v>4204</v>
      </c>
      <c r="J741" s="1361" t="s">
        <v>2246</v>
      </c>
      <c r="K741" s="1361" t="s">
        <v>4200</v>
      </c>
      <c r="L741" s="1361" t="s">
        <v>2536</v>
      </c>
      <c r="M741" s="1362">
        <v>1.0</v>
      </c>
    </row>
    <row r="742">
      <c r="A742" s="1361"/>
      <c r="B742" s="1361"/>
      <c r="C742" s="1361"/>
      <c r="D742" s="1361"/>
      <c r="E742" s="1361"/>
      <c r="F742" s="1361"/>
      <c r="G742" s="1361">
        <v>2023.0</v>
      </c>
      <c r="H742" s="1361" t="s">
        <v>1755</v>
      </c>
      <c r="I742" s="1361" t="s">
        <v>4204</v>
      </c>
      <c r="J742" s="1361" t="s">
        <v>4195</v>
      </c>
      <c r="K742" s="1361" t="s">
        <v>2243</v>
      </c>
      <c r="L742" s="1361" t="s">
        <v>2321</v>
      </c>
      <c r="M742" s="1362">
        <v>3.0</v>
      </c>
    </row>
    <row r="743">
      <c r="A743" s="1361"/>
      <c r="B743" s="1361"/>
      <c r="C743" s="1361"/>
      <c r="D743" s="1361"/>
      <c r="E743" s="1361"/>
      <c r="F743" s="1361"/>
      <c r="G743" s="1361">
        <v>2023.0</v>
      </c>
      <c r="H743" s="1361" t="s">
        <v>1756</v>
      </c>
      <c r="I743" s="1361" t="s">
        <v>4207</v>
      </c>
      <c r="J743" s="1361" t="s">
        <v>2246</v>
      </c>
      <c r="K743" s="1361" t="s">
        <v>4197</v>
      </c>
      <c r="L743" s="1361" t="s">
        <v>2536</v>
      </c>
      <c r="M743" s="1362">
        <v>3.0</v>
      </c>
    </row>
    <row r="744">
      <c r="A744" s="1361"/>
      <c r="B744" s="1361"/>
      <c r="C744" s="1361"/>
      <c r="D744" s="1361"/>
      <c r="E744" s="1361"/>
      <c r="F744" s="1361"/>
      <c r="G744" s="1361">
        <v>2023.0</v>
      </c>
      <c r="H744" s="1361" t="s">
        <v>1756</v>
      </c>
      <c r="I744" s="1361" t="s">
        <v>4207</v>
      </c>
      <c r="J744" s="1361" t="s">
        <v>2246</v>
      </c>
      <c r="K744" s="1361" t="s">
        <v>4190</v>
      </c>
      <c r="L744" s="1361" t="s">
        <v>2536</v>
      </c>
      <c r="M744" s="1362">
        <v>6.0</v>
      </c>
    </row>
    <row r="745">
      <c r="A745" s="1361"/>
      <c r="B745" s="1361"/>
      <c r="C745" s="1361"/>
      <c r="D745" s="1361"/>
      <c r="E745" s="1361"/>
      <c r="F745" s="1361"/>
      <c r="G745" s="1361">
        <v>2023.0</v>
      </c>
      <c r="H745" s="1361" t="s">
        <v>1756</v>
      </c>
      <c r="I745" s="1361" t="s">
        <v>4207</v>
      </c>
      <c r="J745" s="1361" t="s">
        <v>2246</v>
      </c>
      <c r="K745" s="1361" t="s">
        <v>4193</v>
      </c>
      <c r="L745" s="1361" t="s">
        <v>2321</v>
      </c>
      <c r="M745" s="1362">
        <v>2.0</v>
      </c>
    </row>
    <row r="746">
      <c r="A746" s="1361"/>
      <c r="B746" s="1361"/>
      <c r="C746" s="1361"/>
      <c r="D746" s="1361"/>
      <c r="E746" s="1361"/>
      <c r="F746" s="1361"/>
      <c r="G746" s="1361">
        <v>2023.0</v>
      </c>
      <c r="H746" s="1361" t="s">
        <v>1756</v>
      </c>
      <c r="I746" s="1361" t="s">
        <v>4207</v>
      </c>
      <c r="J746" s="1361" t="s">
        <v>2246</v>
      </c>
      <c r="K746" s="1361" t="s">
        <v>4199</v>
      </c>
      <c r="L746" s="1361" t="s">
        <v>2536</v>
      </c>
      <c r="M746" s="1362">
        <v>1.0</v>
      </c>
    </row>
    <row r="747">
      <c r="A747" s="1361"/>
      <c r="B747" s="1361"/>
      <c r="C747" s="1361"/>
      <c r="D747" s="1361"/>
      <c r="E747" s="1361"/>
      <c r="F747" s="1361"/>
      <c r="G747" s="1361">
        <v>2023.0</v>
      </c>
      <c r="H747" s="1361" t="s">
        <v>1756</v>
      </c>
      <c r="I747" s="1361" t="s">
        <v>4207</v>
      </c>
      <c r="J747" s="1361" t="s">
        <v>4195</v>
      </c>
      <c r="K747" s="1361" t="s">
        <v>2243</v>
      </c>
      <c r="L747" s="1361" t="s">
        <v>2321</v>
      </c>
      <c r="M747" s="1362">
        <v>21.0</v>
      </c>
    </row>
    <row r="748">
      <c r="A748" s="1361"/>
      <c r="B748" s="1361"/>
      <c r="C748" s="1361"/>
      <c r="D748" s="1361"/>
      <c r="E748" s="1361"/>
      <c r="F748" s="1361"/>
      <c r="G748" s="1361">
        <v>2023.0</v>
      </c>
      <c r="H748" s="1361" t="s">
        <v>1757</v>
      </c>
      <c r="I748" s="1361" t="s">
        <v>4205</v>
      </c>
      <c r="J748" s="1361" t="s">
        <v>2246</v>
      </c>
      <c r="K748" s="1361" t="s">
        <v>4197</v>
      </c>
      <c r="L748" s="1361" t="s">
        <v>2536</v>
      </c>
      <c r="M748" s="1362">
        <v>1.0</v>
      </c>
    </row>
    <row r="749">
      <c r="A749" s="1361"/>
      <c r="B749" s="1361"/>
      <c r="C749" s="1361"/>
      <c r="D749" s="1361"/>
      <c r="E749" s="1361"/>
      <c r="F749" s="1361"/>
      <c r="G749" s="1361">
        <v>2023.0</v>
      </c>
      <c r="H749" s="1361" t="s">
        <v>1757</v>
      </c>
      <c r="I749" s="1361" t="s">
        <v>4205</v>
      </c>
      <c r="J749" s="1361" t="s">
        <v>2246</v>
      </c>
      <c r="K749" s="1361" t="s">
        <v>4194</v>
      </c>
      <c r="L749" s="1361" t="s">
        <v>2536</v>
      </c>
      <c r="M749" s="1362">
        <v>1.0</v>
      </c>
    </row>
    <row r="750">
      <c r="A750" s="1361"/>
      <c r="B750" s="1361"/>
      <c r="C750" s="1361"/>
      <c r="D750" s="1361"/>
      <c r="E750" s="1361"/>
      <c r="F750" s="1361"/>
      <c r="G750" s="1361">
        <v>2023.0</v>
      </c>
      <c r="H750" s="1361" t="s">
        <v>70</v>
      </c>
      <c r="I750" s="1361" t="s">
        <v>4207</v>
      </c>
      <c r="J750" s="1361" t="s">
        <v>2246</v>
      </c>
      <c r="K750" s="1361" t="s">
        <v>4190</v>
      </c>
      <c r="L750" s="1361" t="s">
        <v>2536</v>
      </c>
      <c r="M750" s="1362">
        <v>1.0</v>
      </c>
    </row>
    <row r="751">
      <c r="A751" s="1361"/>
      <c r="B751" s="1361"/>
      <c r="C751" s="1361"/>
      <c r="D751" s="1361"/>
      <c r="E751" s="1361"/>
      <c r="F751" s="1361"/>
      <c r="G751" s="1361">
        <v>2023.0</v>
      </c>
      <c r="H751" s="1361" t="s">
        <v>70</v>
      </c>
      <c r="I751" s="1361" t="s">
        <v>4207</v>
      </c>
      <c r="J751" s="1361" t="s">
        <v>2246</v>
      </c>
      <c r="K751" s="1361" t="s">
        <v>4191</v>
      </c>
      <c r="L751" s="1361" t="s">
        <v>2321</v>
      </c>
      <c r="M751" s="1362">
        <v>2.0</v>
      </c>
    </row>
    <row r="752">
      <c r="A752" s="1361"/>
      <c r="B752" s="1361"/>
      <c r="C752" s="1361"/>
      <c r="D752" s="1361"/>
      <c r="E752" s="1361"/>
      <c r="F752" s="1361"/>
      <c r="G752" s="1361">
        <v>2023.0</v>
      </c>
      <c r="H752" s="1361" t="s">
        <v>70</v>
      </c>
      <c r="I752" s="1361" t="s">
        <v>4207</v>
      </c>
      <c r="J752" s="1361" t="s">
        <v>2246</v>
      </c>
      <c r="K752" s="1361" t="s">
        <v>4193</v>
      </c>
      <c r="L752" s="1361" t="s">
        <v>2321</v>
      </c>
      <c r="M752" s="1362">
        <v>2.0</v>
      </c>
    </row>
    <row r="753">
      <c r="A753" s="1361"/>
      <c r="B753" s="1361"/>
      <c r="C753" s="1361"/>
      <c r="D753" s="1361"/>
      <c r="E753" s="1361"/>
      <c r="F753" s="1361"/>
      <c r="G753" s="1361">
        <v>2023.0</v>
      </c>
      <c r="H753" s="1361" t="s">
        <v>70</v>
      </c>
      <c r="I753" s="1361" t="s">
        <v>4207</v>
      </c>
      <c r="J753" s="1361" t="s">
        <v>2246</v>
      </c>
      <c r="K753" s="1361" t="s">
        <v>4194</v>
      </c>
      <c r="L753" s="1361" t="s">
        <v>2536</v>
      </c>
      <c r="M753" s="1362">
        <v>1.0</v>
      </c>
    </row>
    <row r="754">
      <c r="A754" s="1361"/>
      <c r="B754" s="1361"/>
      <c r="C754" s="1361"/>
      <c r="D754" s="1361"/>
      <c r="E754" s="1361"/>
      <c r="F754" s="1361"/>
      <c r="G754" s="1361">
        <v>2023.0</v>
      </c>
      <c r="H754" s="1361" t="s">
        <v>70</v>
      </c>
      <c r="I754" s="1361" t="s">
        <v>4207</v>
      </c>
      <c r="J754" s="1361" t="s">
        <v>4195</v>
      </c>
      <c r="K754" s="1361" t="s">
        <v>4201</v>
      </c>
      <c r="L754" s="1361" t="s">
        <v>2536</v>
      </c>
      <c r="M754" s="1362">
        <v>1.0</v>
      </c>
    </row>
    <row r="755">
      <c r="A755" s="1361"/>
      <c r="B755" s="1361"/>
      <c r="C755" s="1361"/>
      <c r="D755" s="1361"/>
      <c r="E755" s="1361"/>
      <c r="F755" s="1361"/>
      <c r="G755" s="1361">
        <v>2023.0</v>
      </c>
      <c r="H755" s="1361" t="s">
        <v>70</v>
      </c>
      <c r="I755" s="1361" t="s">
        <v>4207</v>
      </c>
      <c r="J755" s="1361" t="s">
        <v>4195</v>
      </c>
      <c r="K755" s="1361" t="s">
        <v>2243</v>
      </c>
      <c r="L755" s="1361" t="s">
        <v>2321</v>
      </c>
      <c r="M755" s="1362">
        <v>4.0</v>
      </c>
    </row>
    <row r="756">
      <c r="A756" s="1361"/>
      <c r="B756" s="1361"/>
      <c r="C756" s="1361"/>
      <c r="D756" s="1361"/>
      <c r="E756" s="1361"/>
      <c r="F756" s="1361"/>
      <c r="G756" s="1361">
        <v>2023.0</v>
      </c>
      <c r="H756" s="1361" t="s">
        <v>70</v>
      </c>
      <c r="I756" s="1361" t="s">
        <v>4207</v>
      </c>
      <c r="J756" s="1361" t="s">
        <v>4195</v>
      </c>
      <c r="K756" s="1361" t="s">
        <v>4195</v>
      </c>
      <c r="L756" s="1361" t="s">
        <v>2536</v>
      </c>
      <c r="M756" s="1362">
        <v>1.0</v>
      </c>
    </row>
    <row r="757">
      <c r="A757" s="1361"/>
      <c r="B757" s="1361"/>
      <c r="C757" s="1361"/>
      <c r="D757" s="1361"/>
      <c r="E757" s="1361"/>
      <c r="F757" s="1361"/>
      <c r="G757" s="1361">
        <v>2023.0</v>
      </c>
      <c r="H757" s="1361" t="s">
        <v>367</v>
      </c>
      <c r="I757" s="1361" t="s">
        <v>4207</v>
      </c>
      <c r="J757" s="1361" t="s">
        <v>2246</v>
      </c>
      <c r="K757" s="1361" t="s">
        <v>4190</v>
      </c>
      <c r="L757" s="1361" t="s">
        <v>2536</v>
      </c>
      <c r="M757" s="1362">
        <v>5.0</v>
      </c>
    </row>
    <row r="758">
      <c r="A758" s="1361"/>
      <c r="B758" s="1361"/>
      <c r="C758" s="1361"/>
      <c r="D758" s="1361"/>
      <c r="E758" s="1361"/>
      <c r="F758" s="1361"/>
      <c r="G758" s="1361">
        <v>2023.0</v>
      </c>
      <c r="H758" s="1361" t="s">
        <v>367</v>
      </c>
      <c r="I758" s="1361" t="s">
        <v>4207</v>
      </c>
      <c r="J758" s="1361" t="s">
        <v>2246</v>
      </c>
      <c r="K758" s="1361" t="s">
        <v>4195</v>
      </c>
      <c r="L758" s="1361" t="s">
        <v>2536</v>
      </c>
      <c r="M758" s="1362">
        <v>1.0</v>
      </c>
    </row>
    <row r="759">
      <c r="A759" s="1361"/>
      <c r="B759" s="1361"/>
      <c r="C759" s="1361"/>
      <c r="D759" s="1361"/>
      <c r="E759" s="1361"/>
      <c r="F759" s="1361"/>
      <c r="G759" s="1361">
        <v>2023.0</v>
      </c>
      <c r="H759" s="1361" t="s">
        <v>367</v>
      </c>
      <c r="I759" s="1361" t="s">
        <v>4207</v>
      </c>
      <c r="J759" s="1361" t="s">
        <v>2246</v>
      </c>
      <c r="K759" s="1361" t="s">
        <v>4194</v>
      </c>
      <c r="L759" s="1361" t="s">
        <v>2536</v>
      </c>
      <c r="M759" s="1362">
        <v>1.0</v>
      </c>
    </row>
    <row r="760">
      <c r="A760" s="1361"/>
      <c r="B760" s="1361"/>
      <c r="C760" s="1361"/>
      <c r="D760" s="1361"/>
      <c r="E760" s="1361"/>
      <c r="F760" s="1361"/>
      <c r="G760" s="1361">
        <v>2023.0</v>
      </c>
      <c r="H760" s="1361" t="s">
        <v>367</v>
      </c>
      <c r="I760" s="1361" t="s">
        <v>4207</v>
      </c>
      <c r="J760" s="1361" t="s">
        <v>4195</v>
      </c>
      <c r="K760" s="1361" t="s">
        <v>2243</v>
      </c>
      <c r="L760" s="1361" t="s">
        <v>2321</v>
      </c>
      <c r="M760" s="1362">
        <v>19.0</v>
      </c>
    </row>
    <row r="761">
      <c r="A761" s="1361"/>
      <c r="B761" s="1361"/>
      <c r="C761" s="1361"/>
      <c r="D761" s="1361"/>
      <c r="E761" s="1361"/>
      <c r="F761" s="1361"/>
      <c r="G761" s="1361">
        <v>2023.0</v>
      </c>
      <c r="H761" s="1361" t="s">
        <v>369</v>
      </c>
      <c r="I761" s="1361" t="s">
        <v>4206</v>
      </c>
      <c r="J761" s="1361" t="s">
        <v>2246</v>
      </c>
      <c r="K761" s="1361" t="s">
        <v>4197</v>
      </c>
      <c r="L761" s="1361" t="s">
        <v>2536</v>
      </c>
      <c r="M761" s="1362">
        <v>3.0</v>
      </c>
    </row>
    <row r="762">
      <c r="A762" s="1361"/>
      <c r="B762" s="1361"/>
      <c r="C762" s="1361"/>
      <c r="D762" s="1361"/>
      <c r="E762" s="1361"/>
      <c r="F762" s="1361"/>
      <c r="G762" s="1361">
        <v>2023.0</v>
      </c>
      <c r="H762" s="1361" t="s">
        <v>369</v>
      </c>
      <c r="I762" s="1361" t="s">
        <v>4206</v>
      </c>
      <c r="J762" s="1361" t="s">
        <v>2246</v>
      </c>
      <c r="K762" s="1361" t="s">
        <v>4190</v>
      </c>
      <c r="L762" s="1361" t="s">
        <v>2536</v>
      </c>
      <c r="M762" s="1362">
        <v>12.0</v>
      </c>
    </row>
    <row r="763">
      <c r="A763" s="1361"/>
      <c r="B763" s="1361"/>
      <c r="C763" s="1361"/>
      <c r="D763" s="1361"/>
      <c r="E763" s="1361"/>
      <c r="F763" s="1361"/>
      <c r="G763" s="1361">
        <v>2023.0</v>
      </c>
      <c r="H763" s="1361" t="s">
        <v>369</v>
      </c>
      <c r="I763" s="1361" t="s">
        <v>4206</v>
      </c>
      <c r="J763" s="1361" t="s">
        <v>2246</v>
      </c>
      <c r="K763" s="1361" t="s">
        <v>4193</v>
      </c>
      <c r="L763" s="1361" t="s">
        <v>2321</v>
      </c>
      <c r="M763" s="1362">
        <v>4.0</v>
      </c>
    </row>
    <row r="764">
      <c r="A764" s="1361"/>
      <c r="B764" s="1361"/>
      <c r="C764" s="1361"/>
      <c r="D764" s="1361"/>
      <c r="E764" s="1361"/>
      <c r="F764" s="1361"/>
      <c r="G764" s="1361">
        <v>2023.0</v>
      </c>
      <c r="H764" s="1361" t="s">
        <v>369</v>
      </c>
      <c r="I764" s="1361" t="s">
        <v>4206</v>
      </c>
      <c r="J764" s="1361" t="s">
        <v>2246</v>
      </c>
      <c r="K764" s="1361" t="s">
        <v>4199</v>
      </c>
      <c r="L764" s="1361" t="s">
        <v>2536</v>
      </c>
      <c r="M764" s="1362">
        <v>3.0</v>
      </c>
    </row>
    <row r="765">
      <c r="A765" s="1361"/>
      <c r="B765" s="1361"/>
      <c r="C765" s="1361"/>
      <c r="D765" s="1361"/>
      <c r="E765" s="1361"/>
      <c r="F765" s="1361"/>
      <c r="G765" s="1361">
        <v>2023.0</v>
      </c>
      <c r="H765" s="1361" t="s">
        <v>369</v>
      </c>
      <c r="I765" s="1361" t="s">
        <v>4206</v>
      </c>
      <c r="J765" s="1361" t="s">
        <v>2246</v>
      </c>
      <c r="K765" s="1361" t="s">
        <v>4200</v>
      </c>
      <c r="L765" s="1361" t="s">
        <v>2536</v>
      </c>
      <c r="M765" s="1362">
        <v>4.0</v>
      </c>
    </row>
    <row r="766">
      <c r="A766" s="1361"/>
      <c r="B766" s="1361"/>
      <c r="C766" s="1361"/>
      <c r="D766" s="1361"/>
      <c r="E766" s="1361"/>
      <c r="F766" s="1361"/>
      <c r="G766" s="1361">
        <v>2023.0</v>
      </c>
      <c r="H766" s="1361" t="s">
        <v>369</v>
      </c>
      <c r="I766" s="1361" t="s">
        <v>4206</v>
      </c>
      <c r="J766" s="1361" t="s">
        <v>2246</v>
      </c>
      <c r="K766" s="1361" t="s">
        <v>4194</v>
      </c>
      <c r="L766" s="1361" t="s">
        <v>2536</v>
      </c>
      <c r="M766" s="1362">
        <v>3.0</v>
      </c>
    </row>
    <row r="767">
      <c r="A767" s="1361"/>
      <c r="B767" s="1361"/>
      <c r="C767" s="1361"/>
      <c r="D767" s="1361"/>
      <c r="E767" s="1361"/>
      <c r="F767" s="1361"/>
      <c r="G767" s="1361">
        <v>2023.0</v>
      </c>
      <c r="H767" s="1361" t="s">
        <v>369</v>
      </c>
      <c r="I767" s="1361" t="s">
        <v>4206</v>
      </c>
      <c r="J767" s="1361" t="s">
        <v>4195</v>
      </c>
      <c r="K767" s="1361" t="s">
        <v>2243</v>
      </c>
      <c r="L767" s="1361" t="s">
        <v>2321</v>
      </c>
      <c r="M767" s="1362">
        <v>4.0</v>
      </c>
    </row>
    <row r="768">
      <c r="A768" s="1361"/>
      <c r="B768" s="1361"/>
      <c r="C768" s="1361"/>
      <c r="D768" s="1361"/>
      <c r="E768" s="1361"/>
      <c r="F768" s="1361"/>
      <c r="G768" s="1361">
        <v>2023.0</v>
      </c>
      <c r="H768" s="1361" t="s">
        <v>369</v>
      </c>
      <c r="I768" s="1361" t="s">
        <v>4206</v>
      </c>
      <c r="J768" s="1361" t="s">
        <v>4195</v>
      </c>
      <c r="K768" s="1361" t="s">
        <v>4195</v>
      </c>
      <c r="L768" s="1361" t="s">
        <v>2536</v>
      </c>
      <c r="M768" s="1362">
        <v>1.0</v>
      </c>
    </row>
    <row r="769">
      <c r="A769" s="1361"/>
      <c r="B769" s="1361"/>
      <c r="C769" s="1361"/>
      <c r="D769" s="1361"/>
      <c r="E769" s="1361"/>
      <c r="F769" s="1361"/>
      <c r="G769" s="1361">
        <v>2023.0</v>
      </c>
      <c r="H769" s="1361" t="s">
        <v>71</v>
      </c>
      <c r="I769" s="1361" t="s">
        <v>4207</v>
      </c>
      <c r="J769" s="1361" t="s">
        <v>2246</v>
      </c>
      <c r="K769" s="1361" t="s">
        <v>4197</v>
      </c>
      <c r="L769" s="1361" t="s">
        <v>2536</v>
      </c>
      <c r="M769" s="1362">
        <v>2.0</v>
      </c>
    </row>
    <row r="770">
      <c r="A770" s="1361"/>
      <c r="B770" s="1361"/>
      <c r="C770" s="1361"/>
      <c r="D770" s="1361"/>
      <c r="E770" s="1361"/>
      <c r="F770" s="1361"/>
      <c r="G770" s="1361">
        <v>2023.0</v>
      </c>
      <c r="H770" s="1361" t="s">
        <v>71</v>
      </c>
      <c r="I770" s="1361" t="s">
        <v>4207</v>
      </c>
      <c r="J770" s="1361" t="s">
        <v>2246</v>
      </c>
      <c r="K770" s="1361" t="s">
        <v>4190</v>
      </c>
      <c r="L770" s="1361" t="s">
        <v>2536</v>
      </c>
      <c r="M770" s="1362">
        <v>13.0</v>
      </c>
    </row>
    <row r="771">
      <c r="A771" s="1361"/>
      <c r="B771" s="1361"/>
      <c r="C771" s="1361"/>
      <c r="D771" s="1361"/>
      <c r="E771" s="1361"/>
      <c r="F771" s="1361"/>
      <c r="G771" s="1361">
        <v>2023.0</v>
      </c>
      <c r="H771" s="1361" t="s">
        <v>71</v>
      </c>
      <c r="I771" s="1361" t="s">
        <v>4207</v>
      </c>
      <c r="J771" s="1361" t="s">
        <v>2246</v>
      </c>
      <c r="K771" s="1361" t="s">
        <v>4191</v>
      </c>
      <c r="L771" s="1361" t="s">
        <v>2321</v>
      </c>
      <c r="M771" s="1362">
        <v>1.0</v>
      </c>
    </row>
    <row r="772">
      <c r="A772" s="1361"/>
      <c r="B772" s="1361"/>
      <c r="C772" s="1361"/>
      <c r="D772" s="1361"/>
      <c r="E772" s="1361"/>
      <c r="F772" s="1361"/>
      <c r="G772" s="1361">
        <v>2023.0</v>
      </c>
      <c r="H772" s="1361" t="s">
        <v>71</v>
      </c>
      <c r="I772" s="1361" t="s">
        <v>4207</v>
      </c>
      <c r="J772" s="1361" t="s">
        <v>4195</v>
      </c>
      <c r="K772" s="1361" t="s">
        <v>2243</v>
      </c>
      <c r="L772" s="1361" t="s">
        <v>2321</v>
      </c>
      <c r="M772" s="1362">
        <v>20.0</v>
      </c>
    </row>
    <row r="773">
      <c r="A773" s="1361"/>
      <c r="B773" s="1361"/>
      <c r="C773" s="1361"/>
      <c r="D773" s="1361"/>
      <c r="E773" s="1361"/>
      <c r="F773" s="1361"/>
      <c r="G773" s="1361">
        <v>2023.0</v>
      </c>
      <c r="H773" s="1361" t="s">
        <v>1758</v>
      </c>
      <c r="I773" s="1361" t="s">
        <v>4204</v>
      </c>
      <c r="J773" s="1361" t="s">
        <v>2246</v>
      </c>
      <c r="K773" s="1361" t="s">
        <v>4195</v>
      </c>
      <c r="L773" s="1361" t="s">
        <v>2536</v>
      </c>
      <c r="M773" s="1362">
        <v>1.0</v>
      </c>
    </row>
    <row r="774">
      <c r="A774" s="1361"/>
      <c r="B774" s="1361"/>
      <c r="C774" s="1361"/>
      <c r="D774" s="1361"/>
      <c r="E774" s="1361"/>
      <c r="F774" s="1361"/>
      <c r="G774" s="1361">
        <v>2023.0</v>
      </c>
      <c r="H774" s="1361" t="s">
        <v>1759</v>
      </c>
      <c r="I774" s="1361" t="s">
        <v>4202</v>
      </c>
      <c r="J774" s="1361" t="s">
        <v>2246</v>
      </c>
      <c r="K774" s="1361" t="s">
        <v>4190</v>
      </c>
      <c r="L774" s="1361" t="s">
        <v>2536</v>
      </c>
      <c r="M774" s="1362">
        <v>3.0</v>
      </c>
    </row>
    <row r="775">
      <c r="A775" s="1361"/>
      <c r="B775" s="1361"/>
      <c r="C775" s="1361"/>
      <c r="D775" s="1361"/>
      <c r="E775" s="1361"/>
      <c r="F775" s="1361"/>
      <c r="G775" s="1361">
        <v>2023.0</v>
      </c>
      <c r="H775" s="1361" t="s">
        <v>1759</v>
      </c>
      <c r="I775" s="1361" t="s">
        <v>4202</v>
      </c>
      <c r="J775" s="1361" t="s">
        <v>2246</v>
      </c>
      <c r="K775" s="1361" t="s">
        <v>4200</v>
      </c>
      <c r="L775" s="1361" t="s">
        <v>2536</v>
      </c>
      <c r="M775" s="1362">
        <v>1.0</v>
      </c>
    </row>
    <row r="776">
      <c r="A776" s="1361"/>
      <c r="B776" s="1361"/>
      <c r="C776" s="1361"/>
      <c r="D776" s="1361"/>
      <c r="E776" s="1361"/>
      <c r="F776" s="1361"/>
      <c r="G776" s="1361">
        <v>2023.0</v>
      </c>
      <c r="H776" s="1361" t="s">
        <v>1759</v>
      </c>
      <c r="I776" s="1361" t="s">
        <v>4202</v>
      </c>
      <c r="J776" s="1361" t="s">
        <v>4195</v>
      </c>
      <c r="K776" s="1361" t="s">
        <v>2243</v>
      </c>
      <c r="L776" s="1361" t="s">
        <v>2321</v>
      </c>
      <c r="M776" s="1362">
        <v>2.0</v>
      </c>
    </row>
    <row r="777">
      <c r="A777" s="1361"/>
      <c r="B777" s="1361"/>
      <c r="C777" s="1361"/>
      <c r="D777" s="1361"/>
      <c r="E777" s="1361"/>
      <c r="F777" s="1361"/>
      <c r="G777" s="1361">
        <v>2023.0</v>
      </c>
      <c r="H777" s="1361" t="s">
        <v>1760</v>
      </c>
      <c r="I777" s="1361" t="s">
        <v>4207</v>
      </c>
      <c r="J777" s="1361" t="s">
        <v>2246</v>
      </c>
      <c r="K777" s="1361" t="s">
        <v>4197</v>
      </c>
      <c r="L777" s="1361" t="s">
        <v>2536</v>
      </c>
      <c r="M777" s="1362">
        <v>1.0</v>
      </c>
    </row>
    <row r="778">
      <c r="A778" s="1361"/>
      <c r="B778" s="1361"/>
      <c r="C778" s="1361"/>
      <c r="D778" s="1361"/>
      <c r="E778" s="1361"/>
      <c r="F778" s="1361"/>
      <c r="G778" s="1361">
        <v>2023.0</v>
      </c>
      <c r="H778" s="1361" t="s">
        <v>1760</v>
      </c>
      <c r="I778" s="1361" t="s">
        <v>4207</v>
      </c>
      <c r="J778" s="1361" t="s">
        <v>2246</v>
      </c>
      <c r="K778" s="1361" t="s">
        <v>4190</v>
      </c>
      <c r="L778" s="1361" t="s">
        <v>2536</v>
      </c>
      <c r="M778" s="1362">
        <v>6.0</v>
      </c>
    </row>
    <row r="779">
      <c r="A779" s="1361"/>
      <c r="B779" s="1361"/>
      <c r="C779" s="1361"/>
      <c r="D779" s="1361"/>
      <c r="E779" s="1361"/>
      <c r="F779" s="1361"/>
      <c r="G779" s="1361">
        <v>2023.0</v>
      </c>
      <c r="H779" s="1361" t="s">
        <v>1760</v>
      </c>
      <c r="I779" s="1361" t="s">
        <v>4207</v>
      </c>
      <c r="J779" s="1361" t="s">
        <v>2246</v>
      </c>
      <c r="K779" s="1361" t="s">
        <v>4191</v>
      </c>
      <c r="L779" s="1361" t="s">
        <v>2321</v>
      </c>
      <c r="M779" s="1362">
        <v>1.0</v>
      </c>
    </row>
    <row r="780">
      <c r="A780" s="1361"/>
      <c r="B780" s="1361"/>
      <c r="C780" s="1361"/>
      <c r="D780" s="1361"/>
      <c r="E780" s="1361"/>
      <c r="F780" s="1361"/>
      <c r="G780" s="1361">
        <v>2023.0</v>
      </c>
      <c r="H780" s="1361" t="s">
        <v>1760</v>
      </c>
      <c r="I780" s="1361" t="s">
        <v>4207</v>
      </c>
      <c r="J780" s="1361" t="s">
        <v>2246</v>
      </c>
      <c r="K780" s="1361" t="s">
        <v>4200</v>
      </c>
      <c r="L780" s="1361" t="s">
        <v>2536</v>
      </c>
      <c r="M780" s="1362">
        <v>3.0</v>
      </c>
    </row>
    <row r="781">
      <c r="A781" s="1361"/>
      <c r="B781" s="1361"/>
      <c r="C781" s="1361"/>
      <c r="D781" s="1361"/>
      <c r="E781" s="1361"/>
      <c r="F781" s="1361"/>
      <c r="G781" s="1361">
        <v>2023.0</v>
      </c>
      <c r="H781" s="1361" t="s">
        <v>1760</v>
      </c>
      <c r="I781" s="1361" t="s">
        <v>4207</v>
      </c>
      <c r="J781" s="1361" t="s">
        <v>2246</v>
      </c>
      <c r="K781" s="1361" t="s">
        <v>4194</v>
      </c>
      <c r="L781" s="1361" t="s">
        <v>2536</v>
      </c>
      <c r="M781" s="1362">
        <v>1.0</v>
      </c>
    </row>
    <row r="782">
      <c r="A782" s="1361"/>
      <c r="B782" s="1361"/>
      <c r="C782" s="1361"/>
      <c r="D782" s="1361"/>
      <c r="E782" s="1361"/>
      <c r="F782" s="1361"/>
      <c r="G782" s="1361">
        <v>2023.0</v>
      </c>
      <c r="H782" s="1361" t="s">
        <v>1760</v>
      </c>
      <c r="I782" s="1361" t="s">
        <v>4207</v>
      </c>
      <c r="J782" s="1361" t="s">
        <v>4195</v>
      </c>
      <c r="K782" s="1361" t="s">
        <v>2243</v>
      </c>
      <c r="L782" s="1361" t="s">
        <v>2321</v>
      </c>
      <c r="M782" s="1362">
        <v>27.0</v>
      </c>
    </row>
    <row r="783">
      <c r="A783" s="1361"/>
      <c r="B783" s="1361"/>
      <c r="C783" s="1361"/>
      <c r="D783" s="1361"/>
      <c r="E783" s="1361"/>
      <c r="F783" s="1361"/>
      <c r="G783" s="1361">
        <v>2023.0</v>
      </c>
      <c r="H783" s="1361" t="s">
        <v>1760</v>
      </c>
      <c r="I783" s="1361" t="s">
        <v>4207</v>
      </c>
      <c r="J783" s="1361" t="s">
        <v>4195</v>
      </c>
      <c r="K783" s="1361" t="s">
        <v>4195</v>
      </c>
      <c r="L783" s="1361" t="s">
        <v>2536</v>
      </c>
      <c r="M783" s="1362">
        <v>3.0</v>
      </c>
    </row>
    <row r="784">
      <c r="A784" s="1361"/>
      <c r="B784" s="1361"/>
      <c r="C784" s="1361"/>
      <c r="D784" s="1361"/>
      <c r="E784" s="1361"/>
      <c r="F784" s="1361"/>
      <c r="G784" s="1361">
        <v>2023.0</v>
      </c>
      <c r="H784" s="1361" t="s">
        <v>1762</v>
      </c>
      <c r="I784" s="1361" t="s">
        <v>4204</v>
      </c>
      <c r="J784" s="1361" t="s">
        <v>2246</v>
      </c>
      <c r="K784" s="1361" t="s">
        <v>4197</v>
      </c>
      <c r="L784" s="1361" t="s">
        <v>2536</v>
      </c>
      <c r="M784" s="1362">
        <v>40.0</v>
      </c>
    </row>
    <row r="785">
      <c r="A785" s="1361"/>
      <c r="B785" s="1361"/>
      <c r="C785" s="1361"/>
      <c r="D785" s="1361"/>
      <c r="E785" s="1361"/>
      <c r="F785" s="1361"/>
      <c r="G785" s="1361">
        <v>2023.0</v>
      </c>
      <c r="H785" s="1361" t="s">
        <v>1762</v>
      </c>
      <c r="I785" s="1361" t="s">
        <v>4204</v>
      </c>
      <c r="J785" s="1361" t="s">
        <v>2246</v>
      </c>
      <c r="K785" s="1361" t="s">
        <v>4190</v>
      </c>
      <c r="L785" s="1361" t="s">
        <v>2536</v>
      </c>
      <c r="M785" s="1362">
        <v>173.0</v>
      </c>
    </row>
    <row r="786">
      <c r="A786" s="1361"/>
      <c r="B786" s="1361"/>
      <c r="C786" s="1361"/>
      <c r="D786" s="1361"/>
      <c r="E786" s="1361"/>
      <c r="F786" s="1361"/>
      <c r="G786" s="1361">
        <v>2023.0</v>
      </c>
      <c r="H786" s="1361" t="s">
        <v>1762</v>
      </c>
      <c r="I786" s="1361" t="s">
        <v>4204</v>
      </c>
      <c r="J786" s="1361" t="s">
        <v>2246</v>
      </c>
      <c r="K786" s="1361" t="s">
        <v>4191</v>
      </c>
      <c r="L786" s="1361" t="s">
        <v>2321</v>
      </c>
      <c r="M786" s="1362">
        <v>8.0</v>
      </c>
    </row>
    <row r="787">
      <c r="A787" s="1361"/>
      <c r="B787" s="1361"/>
      <c r="C787" s="1361"/>
      <c r="D787" s="1361"/>
      <c r="E787" s="1361"/>
      <c r="F787" s="1361"/>
      <c r="G787" s="1361">
        <v>2023.0</v>
      </c>
      <c r="H787" s="1361" t="s">
        <v>1762</v>
      </c>
      <c r="I787" s="1361" t="s">
        <v>4204</v>
      </c>
      <c r="J787" s="1361" t="s">
        <v>2246</v>
      </c>
      <c r="K787" s="1361" t="s">
        <v>4192</v>
      </c>
      <c r="L787" s="1361" t="s">
        <v>2536</v>
      </c>
      <c r="M787" s="1362">
        <v>5.0</v>
      </c>
    </row>
    <row r="788">
      <c r="A788" s="1361"/>
      <c r="B788" s="1361"/>
      <c r="C788" s="1361"/>
      <c r="D788" s="1361"/>
      <c r="E788" s="1361"/>
      <c r="F788" s="1361"/>
      <c r="G788" s="1361">
        <v>2023.0</v>
      </c>
      <c r="H788" s="1361" t="s">
        <v>1762</v>
      </c>
      <c r="I788" s="1361" t="s">
        <v>4204</v>
      </c>
      <c r="J788" s="1361" t="s">
        <v>2246</v>
      </c>
      <c r="K788" s="1361" t="s">
        <v>4193</v>
      </c>
      <c r="L788" s="1361" t="s">
        <v>2321</v>
      </c>
      <c r="M788" s="1362">
        <v>3.0</v>
      </c>
    </row>
    <row r="789">
      <c r="A789" s="1361"/>
      <c r="B789" s="1361"/>
      <c r="C789" s="1361"/>
      <c r="D789" s="1361"/>
      <c r="E789" s="1361"/>
      <c r="F789" s="1361"/>
      <c r="G789" s="1361">
        <v>2023.0</v>
      </c>
      <c r="H789" s="1361" t="s">
        <v>1762</v>
      </c>
      <c r="I789" s="1361" t="s">
        <v>4204</v>
      </c>
      <c r="J789" s="1361" t="s">
        <v>2246</v>
      </c>
      <c r="K789" s="1361" t="s">
        <v>4199</v>
      </c>
      <c r="L789" s="1361" t="s">
        <v>2536</v>
      </c>
      <c r="M789" s="1362">
        <v>7.0</v>
      </c>
    </row>
    <row r="790">
      <c r="A790" s="1361"/>
      <c r="B790" s="1361"/>
      <c r="C790" s="1361"/>
      <c r="D790" s="1361"/>
      <c r="E790" s="1361"/>
      <c r="F790" s="1361"/>
      <c r="G790" s="1361">
        <v>2023.0</v>
      </c>
      <c r="H790" s="1361" t="s">
        <v>1762</v>
      </c>
      <c r="I790" s="1361" t="s">
        <v>4204</v>
      </c>
      <c r="J790" s="1361" t="s">
        <v>2246</v>
      </c>
      <c r="K790" s="1361" t="s">
        <v>4200</v>
      </c>
      <c r="L790" s="1361" t="s">
        <v>2536</v>
      </c>
      <c r="M790" s="1362">
        <v>17.0</v>
      </c>
    </row>
    <row r="791">
      <c r="A791" s="1361"/>
      <c r="B791" s="1361"/>
      <c r="C791" s="1361"/>
      <c r="D791" s="1361"/>
      <c r="E791" s="1361"/>
      <c r="F791" s="1361"/>
      <c r="G791" s="1361">
        <v>2023.0</v>
      </c>
      <c r="H791" s="1361" t="s">
        <v>1762</v>
      </c>
      <c r="I791" s="1361" t="s">
        <v>4204</v>
      </c>
      <c r="J791" s="1361" t="s">
        <v>2246</v>
      </c>
      <c r="K791" s="1361" t="s">
        <v>4195</v>
      </c>
      <c r="L791" s="1361" t="s">
        <v>2536</v>
      </c>
      <c r="M791" s="1362">
        <v>5.0</v>
      </c>
    </row>
    <row r="792">
      <c r="A792" s="1361"/>
      <c r="B792" s="1361"/>
      <c r="C792" s="1361"/>
      <c r="D792" s="1361"/>
      <c r="E792" s="1361"/>
      <c r="F792" s="1361"/>
      <c r="G792" s="1361">
        <v>2023.0</v>
      </c>
      <c r="H792" s="1361" t="s">
        <v>1762</v>
      </c>
      <c r="I792" s="1361" t="s">
        <v>4204</v>
      </c>
      <c r="J792" s="1361" t="s">
        <v>2246</v>
      </c>
      <c r="K792" s="1361" t="s">
        <v>4194</v>
      </c>
      <c r="L792" s="1361" t="s">
        <v>2536</v>
      </c>
      <c r="M792" s="1362">
        <v>23.0</v>
      </c>
    </row>
    <row r="793">
      <c r="A793" s="1361"/>
      <c r="B793" s="1361"/>
      <c r="C793" s="1361"/>
      <c r="D793" s="1361"/>
      <c r="E793" s="1361"/>
      <c r="F793" s="1361"/>
      <c r="G793" s="1361">
        <v>2023.0</v>
      </c>
      <c r="H793" s="1361" t="s">
        <v>1762</v>
      </c>
      <c r="I793" s="1361" t="s">
        <v>4204</v>
      </c>
      <c r="J793" s="1361" t="s">
        <v>4195</v>
      </c>
      <c r="K793" s="1361" t="s">
        <v>4201</v>
      </c>
      <c r="L793" s="1361" t="s">
        <v>2536</v>
      </c>
      <c r="M793" s="1362">
        <v>3.0</v>
      </c>
    </row>
    <row r="794">
      <c r="A794" s="1361"/>
      <c r="B794" s="1361"/>
      <c r="C794" s="1361"/>
      <c r="D794" s="1361"/>
      <c r="E794" s="1361"/>
      <c r="F794" s="1361"/>
      <c r="G794" s="1361">
        <v>2023.0</v>
      </c>
      <c r="H794" s="1361" t="s">
        <v>1762</v>
      </c>
      <c r="I794" s="1361" t="s">
        <v>4204</v>
      </c>
      <c r="J794" s="1361" t="s">
        <v>4195</v>
      </c>
      <c r="K794" s="1361" t="s">
        <v>2243</v>
      </c>
      <c r="L794" s="1361" t="s">
        <v>2321</v>
      </c>
      <c r="M794" s="1362">
        <v>105.0</v>
      </c>
    </row>
    <row r="795">
      <c r="A795" s="1361"/>
      <c r="B795" s="1361"/>
      <c r="C795" s="1361"/>
      <c r="D795" s="1361"/>
      <c r="E795" s="1361"/>
      <c r="F795" s="1361"/>
      <c r="G795" s="1361">
        <v>2023.0</v>
      </c>
      <c r="H795" s="1361" t="s">
        <v>1762</v>
      </c>
      <c r="I795" s="1361" t="s">
        <v>4204</v>
      </c>
      <c r="J795" s="1361" t="s">
        <v>4195</v>
      </c>
      <c r="K795" s="1361" t="s">
        <v>4195</v>
      </c>
      <c r="L795" s="1361" t="s">
        <v>2536</v>
      </c>
      <c r="M795" s="1362">
        <v>15.0</v>
      </c>
    </row>
    <row r="796">
      <c r="A796" s="1361"/>
      <c r="B796" s="1361"/>
      <c r="C796" s="1361"/>
      <c r="D796" s="1361"/>
      <c r="E796" s="1361"/>
      <c r="F796" s="1361"/>
      <c r="G796" s="1361">
        <v>2023.0</v>
      </c>
      <c r="H796" s="1361" t="s">
        <v>1763</v>
      </c>
      <c r="I796" s="1361" t="s">
        <v>4204</v>
      </c>
      <c r="J796" s="1361" t="s">
        <v>2246</v>
      </c>
      <c r="K796" s="1361" t="s">
        <v>4197</v>
      </c>
      <c r="L796" s="1361" t="s">
        <v>2536</v>
      </c>
      <c r="M796" s="1362">
        <v>1.0</v>
      </c>
    </row>
    <row r="797">
      <c r="A797" s="1361"/>
      <c r="B797" s="1361"/>
      <c r="C797" s="1361"/>
      <c r="D797" s="1361"/>
      <c r="E797" s="1361"/>
      <c r="F797" s="1361"/>
      <c r="G797" s="1361">
        <v>2023.0</v>
      </c>
      <c r="H797" s="1361" t="s">
        <v>1763</v>
      </c>
      <c r="I797" s="1361" t="s">
        <v>4204</v>
      </c>
      <c r="J797" s="1361" t="s">
        <v>2246</v>
      </c>
      <c r="K797" s="1361" t="s">
        <v>4190</v>
      </c>
      <c r="L797" s="1361" t="s">
        <v>2536</v>
      </c>
      <c r="M797" s="1362">
        <v>3.0</v>
      </c>
    </row>
    <row r="798">
      <c r="A798" s="1361"/>
      <c r="B798" s="1361"/>
      <c r="C798" s="1361"/>
      <c r="D798" s="1361"/>
      <c r="E798" s="1361"/>
      <c r="F798" s="1361"/>
      <c r="G798" s="1361">
        <v>2023.0</v>
      </c>
      <c r="H798" s="1361" t="s">
        <v>1763</v>
      </c>
      <c r="I798" s="1361" t="s">
        <v>4204</v>
      </c>
      <c r="J798" s="1361" t="s">
        <v>4195</v>
      </c>
      <c r="K798" s="1361" t="s">
        <v>2243</v>
      </c>
      <c r="L798" s="1361" t="s">
        <v>2321</v>
      </c>
      <c r="M798" s="1362">
        <v>5.0</v>
      </c>
    </row>
    <row r="799">
      <c r="A799" s="1361"/>
      <c r="B799" s="1361"/>
      <c r="C799" s="1361"/>
      <c r="D799" s="1361"/>
      <c r="E799" s="1361"/>
      <c r="F799" s="1361"/>
      <c r="G799" s="1361">
        <v>2023.0</v>
      </c>
      <c r="H799" s="1361" t="s">
        <v>74</v>
      </c>
      <c r="I799" s="1361" t="s">
        <v>4207</v>
      </c>
      <c r="J799" s="1361" t="s">
        <v>2246</v>
      </c>
      <c r="K799" s="1361" t="s">
        <v>4190</v>
      </c>
      <c r="L799" s="1361" t="s">
        <v>2536</v>
      </c>
      <c r="M799" s="1362">
        <v>2.0</v>
      </c>
    </row>
    <row r="800">
      <c r="A800" s="1361"/>
      <c r="B800" s="1361"/>
      <c r="C800" s="1361"/>
      <c r="D800" s="1361"/>
      <c r="E800" s="1361"/>
      <c r="F800" s="1361"/>
      <c r="G800" s="1361">
        <v>2023.0</v>
      </c>
      <c r="H800" s="1361" t="s">
        <v>74</v>
      </c>
      <c r="I800" s="1361" t="s">
        <v>4207</v>
      </c>
      <c r="J800" s="1361" t="s">
        <v>2246</v>
      </c>
      <c r="K800" s="1361" t="s">
        <v>4191</v>
      </c>
      <c r="L800" s="1361" t="s">
        <v>2321</v>
      </c>
      <c r="M800" s="1362">
        <v>2.0</v>
      </c>
    </row>
    <row r="801">
      <c r="A801" s="1361"/>
      <c r="B801" s="1361"/>
      <c r="C801" s="1361"/>
      <c r="D801" s="1361"/>
      <c r="E801" s="1361"/>
      <c r="F801" s="1361"/>
      <c r="G801" s="1361">
        <v>2023.0</v>
      </c>
      <c r="H801" s="1361" t="s">
        <v>74</v>
      </c>
      <c r="I801" s="1361" t="s">
        <v>4207</v>
      </c>
      <c r="J801" s="1361" t="s">
        <v>2246</v>
      </c>
      <c r="K801" s="1361" t="s">
        <v>4195</v>
      </c>
      <c r="L801" s="1361" t="s">
        <v>2536</v>
      </c>
      <c r="M801" s="1362">
        <v>1.0</v>
      </c>
    </row>
    <row r="802">
      <c r="A802" s="1361"/>
      <c r="B802" s="1361"/>
      <c r="C802" s="1361"/>
      <c r="D802" s="1361"/>
      <c r="E802" s="1361"/>
      <c r="F802" s="1361"/>
      <c r="G802" s="1361">
        <v>2023.0</v>
      </c>
      <c r="H802" s="1361" t="s">
        <v>74</v>
      </c>
      <c r="I802" s="1361" t="s">
        <v>4207</v>
      </c>
      <c r="J802" s="1361" t="s">
        <v>4195</v>
      </c>
      <c r="K802" s="1361" t="s">
        <v>2243</v>
      </c>
      <c r="L802" s="1361" t="s">
        <v>2321</v>
      </c>
      <c r="M802" s="1362">
        <v>10.0</v>
      </c>
    </row>
    <row r="803">
      <c r="A803" s="1361"/>
      <c r="B803" s="1361"/>
      <c r="C803" s="1361"/>
      <c r="D803" s="1361"/>
      <c r="E803" s="1361"/>
      <c r="F803" s="1361"/>
      <c r="G803" s="1361">
        <v>2023.0</v>
      </c>
      <c r="H803" s="1361" t="s">
        <v>74</v>
      </c>
      <c r="I803" s="1361" t="s">
        <v>4207</v>
      </c>
      <c r="J803" s="1361" t="s">
        <v>4195</v>
      </c>
      <c r="K803" s="1361" t="s">
        <v>4195</v>
      </c>
      <c r="L803" s="1361" t="s">
        <v>2536</v>
      </c>
      <c r="M803" s="1362">
        <v>1.0</v>
      </c>
    </row>
    <row r="804">
      <c r="A804" s="1361"/>
      <c r="B804" s="1361"/>
      <c r="C804" s="1361"/>
      <c r="D804" s="1361"/>
      <c r="E804" s="1361"/>
      <c r="F804" s="1361"/>
      <c r="G804" s="1361">
        <v>2023.0</v>
      </c>
      <c r="H804" s="1361" t="s">
        <v>76</v>
      </c>
      <c r="I804" s="1361" t="s">
        <v>4189</v>
      </c>
      <c r="J804" s="1361" t="s">
        <v>2246</v>
      </c>
      <c r="K804" s="1361" t="s">
        <v>4190</v>
      </c>
      <c r="L804" s="1361" t="s">
        <v>2536</v>
      </c>
      <c r="M804" s="1362">
        <v>4.0</v>
      </c>
    </row>
    <row r="805">
      <c r="A805" s="1361"/>
      <c r="B805" s="1361"/>
      <c r="C805" s="1361"/>
      <c r="D805" s="1361"/>
      <c r="E805" s="1361"/>
      <c r="F805" s="1361"/>
      <c r="G805" s="1361">
        <v>2023.0</v>
      </c>
      <c r="H805" s="1361" t="s">
        <v>76</v>
      </c>
      <c r="I805" s="1361" t="s">
        <v>4189</v>
      </c>
      <c r="J805" s="1361" t="s">
        <v>2246</v>
      </c>
      <c r="K805" s="1361" t="s">
        <v>4194</v>
      </c>
      <c r="L805" s="1361" t="s">
        <v>2536</v>
      </c>
      <c r="M805" s="1362">
        <v>1.0</v>
      </c>
    </row>
    <row r="806">
      <c r="A806" s="1361"/>
      <c r="B806" s="1361"/>
      <c r="C806" s="1361"/>
      <c r="D806" s="1361"/>
      <c r="E806" s="1361"/>
      <c r="F806" s="1361"/>
      <c r="G806" s="1361">
        <v>2023.0</v>
      </c>
      <c r="H806" s="1361" t="s">
        <v>76</v>
      </c>
      <c r="I806" s="1361" t="s">
        <v>4189</v>
      </c>
      <c r="J806" s="1361" t="s">
        <v>4195</v>
      </c>
      <c r="K806" s="1361" t="s">
        <v>4208</v>
      </c>
      <c r="L806" s="1361" t="s">
        <v>2536</v>
      </c>
      <c r="M806" s="1362">
        <v>1.0</v>
      </c>
    </row>
    <row r="807">
      <c r="A807" s="1361"/>
      <c r="B807" s="1361"/>
      <c r="C807" s="1361"/>
      <c r="D807" s="1361"/>
      <c r="E807" s="1361"/>
      <c r="F807" s="1361"/>
      <c r="G807" s="1361">
        <v>2023.0</v>
      </c>
      <c r="H807" s="1361" t="s">
        <v>76</v>
      </c>
      <c r="I807" s="1361" t="s">
        <v>4189</v>
      </c>
      <c r="J807" s="1361" t="s">
        <v>4195</v>
      </c>
      <c r="K807" s="1361" t="s">
        <v>2243</v>
      </c>
      <c r="L807" s="1361" t="s">
        <v>2321</v>
      </c>
      <c r="M807" s="1362">
        <v>9.0</v>
      </c>
    </row>
    <row r="808">
      <c r="A808" s="1361"/>
      <c r="B808" s="1361"/>
      <c r="C808" s="1361"/>
      <c r="D808" s="1361"/>
      <c r="E808" s="1361"/>
      <c r="F808" s="1361"/>
      <c r="G808" s="1361">
        <v>2023.0</v>
      </c>
      <c r="H808" s="1361" t="s">
        <v>371</v>
      </c>
      <c r="I808" s="1361" t="s">
        <v>4196</v>
      </c>
      <c r="J808" s="1361" t="s">
        <v>2246</v>
      </c>
      <c r="K808" s="1361" t="s">
        <v>4193</v>
      </c>
      <c r="L808" s="1361" t="s">
        <v>2321</v>
      </c>
      <c r="M808" s="1362">
        <v>4.0</v>
      </c>
    </row>
    <row r="809">
      <c r="A809" s="1361"/>
      <c r="B809" s="1361"/>
      <c r="C809" s="1361"/>
      <c r="D809" s="1361"/>
      <c r="E809" s="1361"/>
      <c r="F809" s="1361"/>
      <c r="G809" s="1361">
        <v>2023.0</v>
      </c>
      <c r="H809" s="1361" t="s">
        <v>371</v>
      </c>
      <c r="I809" s="1361" t="s">
        <v>4196</v>
      </c>
      <c r="J809" s="1361" t="s">
        <v>4195</v>
      </c>
      <c r="K809" s="1361" t="s">
        <v>2243</v>
      </c>
      <c r="L809" s="1361" t="s">
        <v>2321</v>
      </c>
      <c r="M809" s="1362">
        <v>2.0</v>
      </c>
    </row>
    <row r="810">
      <c r="A810" s="1361"/>
      <c r="B810" s="1361"/>
      <c r="C810" s="1361"/>
      <c r="D810" s="1361"/>
      <c r="E810" s="1361"/>
      <c r="F810" s="1361"/>
      <c r="G810" s="1361">
        <v>2023.0</v>
      </c>
      <c r="H810" s="1361" t="s">
        <v>575</v>
      </c>
      <c r="I810" s="1361" t="s">
        <v>4196</v>
      </c>
      <c r="J810" s="1361" t="s">
        <v>2246</v>
      </c>
      <c r="K810" s="1361" t="s">
        <v>4200</v>
      </c>
      <c r="L810" s="1361" t="s">
        <v>2536</v>
      </c>
      <c r="M810" s="1362">
        <v>1.0</v>
      </c>
    </row>
    <row r="811">
      <c r="A811" s="1361"/>
      <c r="B811" s="1361"/>
      <c r="C811" s="1361"/>
      <c r="D811" s="1361"/>
      <c r="E811" s="1361"/>
      <c r="F811" s="1361"/>
      <c r="G811" s="1361">
        <v>2023.0</v>
      </c>
      <c r="H811" s="1361" t="s">
        <v>1767</v>
      </c>
      <c r="I811" s="1361" t="s">
        <v>4206</v>
      </c>
      <c r="J811" s="1361" t="s">
        <v>2246</v>
      </c>
      <c r="K811" s="1361" t="s">
        <v>4197</v>
      </c>
      <c r="L811" s="1361" t="s">
        <v>2536</v>
      </c>
      <c r="M811" s="1362">
        <v>2.0</v>
      </c>
    </row>
    <row r="812">
      <c r="A812" s="1361"/>
      <c r="B812" s="1361"/>
      <c r="C812" s="1361"/>
      <c r="D812" s="1361"/>
      <c r="E812" s="1361"/>
      <c r="F812" s="1361"/>
      <c r="G812" s="1361">
        <v>2023.0</v>
      </c>
      <c r="H812" s="1361" t="s">
        <v>1767</v>
      </c>
      <c r="I812" s="1361" t="s">
        <v>4206</v>
      </c>
      <c r="J812" s="1361" t="s">
        <v>2246</v>
      </c>
      <c r="K812" s="1361" t="s">
        <v>4190</v>
      </c>
      <c r="L812" s="1361" t="s">
        <v>2536</v>
      </c>
      <c r="M812" s="1362">
        <v>25.0</v>
      </c>
    </row>
    <row r="813">
      <c r="A813" s="1361"/>
      <c r="B813" s="1361"/>
      <c r="C813" s="1361"/>
      <c r="D813" s="1361"/>
      <c r="E813" s="1361"/>
      <c r="F813" s="1361"/>
      <c r="G813" s="1361">
        <v>2023.0</v>
      </c>
      <c r="H813" s="1361" t="s">
        <v>1767</v>
      </c>
      <c r="I813" s="1361" t="s">
        <v>4206</v>
      </c>
      <c r="J813" s="1361" t="s">
        <v>2246</v>
      </c>
      <c r="K813" s="1361" t="s">
        <v>4191</v>
      </c>
      <c r="L813" s="1361" t="s">
        <v>2321</v>
      </c>
      <c r="M813" s="1362">
        <v>4.0</v>
      </c>
    </row>
    <row r="814">
      <c r="A814" s="1361"/>
      <c r="B814" s="1361"/>
      <c r="C814" s="1361"/>
      <c r="D814" s="1361"/>
      <c r="E814" s="1361"/>
      <c r="F814" s="1361"/>
      <c r="G814" s="1361">
        <v>2023.0</v>
      </c>
      <c r="H814" s="1361" t="s">
        <v>1767</v>
      </c>
      <c r="I814" s="1361" t="s">
        <v>4206</v>
      </c>
      <c r="J814" s="1361" t="s">
        <v>2246</v>
      </c>
      <c r="K814" s="1361" t="s">
        <v>4193</v>
      </c>
      <c r="L814" s="1361" t="s">
        <v>2321</v>
      </c>
      <c r="M814" s="1362">
        <v>1.0</v>
      </c>
    </row>
    <row r="815">
      <c r="A815" s="1361"/>
      <c r="B815" s="1361"/>
      <c r="C815" s="1361"/>
      <c r="D815" s="1361"/>
      <c r="E815" s="1361"/>
      <c r="F815" s="1361"/>
      <c r="G815" s="1361">
        <v>2023.0</v>
      </c>
      <c r="H815" s="1361" t="s">
        <v>1767</v>
      </c>
      <c r="I815" s="1361" t="s">
        <v>4206</v>
      </c>
      <c r="J815" s="1361" t="s">
        <v>2246</v>
      </c>
      <c r="K815" s="1361" t="s">
        <v>4200</v>
      </c>
      <c r="L815" s="1361" t="s">
        <v>2536</v>
      </c>
      <c r="M815" s="1362">
        <v>1.0</v>
      </c>
    </row>
    <row r="816">
      <c r="A816" s="1361"/>
      <c r="B816" s="1361"/>
      <c r="C816" s="1361"/>
      <c r="D816" s="1361"/>
      <c r="E816" s="1361"/>
      <c r="F816" s="1361"/>
      <c r="G816" s="1361">
        <v>2023.0</v>
      </c>
      <c r="H816" s="1361" t="s">
        <v>1767</v>
      </c>
      <c r="I816" s="1361" t="s">
        <v>4206</v>
      </c>
      <c r="J816" s="1361" t="s">
        <v>2246</v>
      </c>
      <c r="K816" s="1361" t="s">
        <v>4194</v>
      </c>
      <c r="L816" s="1361" t="s">
        <v>2536</v>
      </c>
      <c r="M816" s="1362">
        <v>2.0</v>
      </c>
    </row>
    <row r="817">
      <c r="A817" s="1361"/>
      <c r="B817" s="1361"/>
      <c r="C817" s="1361"/>
      <c r="D817" s="1361"/>
      <c r="E817" s="1361"/>
      <c r="F817" s="1361"/>
      <c r="G817" s="1361">
        <v>2023.0</v>
      </c>
      <c r="H817" s="1361" t="s">
        <v>1767</v>
      </c>
      <c r="I817" s="1361" t="s">
        <v>4206</v>
      </c>
      <c r="J817" s="1361" t="s">
        <v>4195</v>
      </c>
      <c r="K817" s="1361" t="s">
        <v>2243</v>
      </c>
      <c r="L817" s="1361" t="s">
        <v>2321</v>
      </c>
      <c r="M817" s="1362">
        <v>9.0</v>
      </c>
    </row>
    <row r="818">
      <c r="A818" s="1361"/>
      <c r="B818" s="1361"/>
      <c r="C818" s="1361"/>
      <c r="D818" s="1361"/>
      <c r="E818" s="1361"/>
      <c r="F818" s="1361"/>
      <c r="G818" s="1361">
        <v>2023.0</v>
      </c>
      <c r="H818" s="1361" t="s">
        <v>1767</v>
      </c>
      <c r="I818" s="1361" t="s">
        <v>4206</v>
      </c>
      <c r="J818" s="1361" t="s">
        <v>4195</v>
      </c>
      <c r="K818" s="1361" t="s">
        <v>4195</v>
      </c>
      <c r="L818" s="1361" t="s">
        <v>2536</v>
      </c>
      <c r="M818" s="1362">
        <v>4.0</v>
      </c>
    </row>
    <row r="819">
      <c r="A819" s="1361"/>
      <c r="B819" s="1361"/>
      <c r="C819" s="1361"/>
      <c r="D819" s="1361"/>
      <c r="E819" s="1361"/>
      <c r="F819" s="1361"/>
      <c r="G819" s="1361">
        <v>2023.0</v>
      </c>
      <c r="H819" s="1361" t="s">
        <v>1768</v>
      </c>
      <c r="I819" s="1361" t="s">
        <v>4205</v>
      </c>
      <c r="J819" s="1361" t="s">
        <v>2246</v>
      </c>
      <c r="K819" s="1361" t="s">
        <v>4197</v>
      </c>
      <c r="L819" s="1361" t="s">
        <v>2536</v>
      </c>
      <c r="M819" s="1362">
        <v>1.0</v>
      </c>
    </row>
    <row r="820">
      <c r="A820" s="1361"/>
      <c r="B820" s="1361"/>
      <c r="C820" s="1361"/>
      <c r="D820" s="1361"/>
      <c r="E820" s="1361"/>
      <c r="F820" s="1361"/>
      <c r="G820" s="1361">
        <v>2023.0</v>
      </c>
      <c r="H820" s="1361" t="s">
        <v>1768</v>
      </c>
      <c r="I820" s="1361" t="s">
        <v>4205</v>
      </c>
      <c r="J820" s="1361" t="s">
        <v>2246</v>
      </c>
      <c r="K820" s="1361" t="s">
        <v>4190</v>
      </c>
      <c r="L820" s="1361" t="s">
        <v>2536</v>
      </c>
      <c r="M820" s="1362">
        <v>9.0</v>
      </c>
    </row>
    <row r="821">
      <c r="A821" s="1361"/>
      <c r="B821" s="1361"/>
      <c r="C821" s="1361"/>
      <c r="D821" s="1361"/>
      <c r="E821" s="1361"/>
      <c r="F821" s="1361"/>
      <c r="G821" s="1361">
        <v>2023.0</v>
      </c>
      <c r="H821" s="1361" t="s">
        <v>1768</v>
      </c>
      <c r="I821" s="1361" t="s">
        <v>4205</v>
      </c>
      <c r="J821" s="1361" t="s">
        <v>2246</v>
      </c>
      <c r="K821" s="1361" t="s">
        <v>4199</v>
      </c>
      <c r="L821" s="1361" t="s">
        <v>2536</v>
      </c>
      <c r="M821" s="1362">
        <v>3.0</v>
      </c>
    </row>
    <row r="822">
      <c r="A822" s="1361"/>
      <c r="B822" s="1361"/>
      <c r="C822" s="1361"/>
      <c r="D822" s="1361"/>
      <c r="E822" s="1361"/>
      <c r="F822" s="1361"/>
      <c r="G822" s="1361">
        <v>2023.0</v>
      </c>
      <c r="H822" s="1361" t="s">
        <v>1768</v>
      </c>
      <c r="I822" s="1361" t="s">
        <v>4205</v>
      </c>
      <c r="J822" s="1361" t="s">
        <v>2246</v>
      </c>
      <c r="K822" s="1361" t="s">
        <v>4194</v>
      </c>
      <c r="L822" s="1361" t="s">
        <v>2536</v>
      </c>
      <c r="M822" s="1362">
        <v>5.0</v>
      </c>
    </row>
    <row r="823">
      <c r="A823" s="1361"/>
      <c r="B823" s="1361"/>
      <c r="C823" s="1361"/>
      <c r="D823" s="1361"/>
      <c r="E823" s="1361"/>
      <c r="F823" s="1361"/>
      <c r="G823" s="1361">
        <v>2023.0</v>
      </c>
      <c r="H823" s="1361" t="s">
        <v>1768</v>
      </c>
      <c r="I823" s="1361" t="s">
        <v>4205</v>
      </c>
      <c r="J823" s="1361" t="s">
        <v>4195</v>
      </c>
      <c r="K823" s="1361" t="s">
        <v>4201</v>
      </c>
      <c r="L823" s="1361" t="s">
        <v>2536</v>
      </c>
      <c r="M823" s="1362">
        <v>4.0</v>
      </c>
    </row>
    <row r="824">
      <c r="A824" s="1361"/>
      <c r="B824" s="1361"/>
      <c r="C824" s="1361"/>
      <c r="D824" s="1361"/>
      <c r="E824" s="1361"/>
      <c r="F824" s="1361"/>
      <c r="G824" s="1361">
        <v>2023.0</v>
      </c>
      <c r="H824" s="1361" t="s">
        <v>1768</v>
      </c>
      <c r="I824" s="1361" t="s">
        <v>4205</v>
      </c>
      <c r="J824" s="1361" t="s">
        <v>4195</v>
      </c>
      <c r="K824" s="1361" t="s">
        <v>2243</v>
      </c>
      <c r="L824" s="1361" t="s">
        <v>2321</v>
      </c>
      <c r="M824" s="1362">
        <v>13.0</v>
      </c>
    </row>
    <row r="825">
      <c r="A825" s="1361"/>
      <c r="B825" s="1361"/>
      <c r="C825" s="1361"/>
      <c r="D825" s="1361"/>
      <c r="E825" s="1361"/>
      <c r="F825" s="1361"/>
      <c r="G825" s="1361">
        <v>2023.0</v>
      </c>
      <c r="H825" s="1361" t="s">
        <v>1768</v>
      </c>
      <c r="I825" s="1361" t="s">
        <v>4205</v>
      </c>
      <c r="J825" s="1361" t="s">
        <v>4195</v>
      </c>
      <c r="K825" s="1361" t="s">
        <v>4195</v>
      </c>
      <c r="L825" s="1361" t="s">
        <v>2536</v>
      </c>
      <c r="M825" s="1362">
        <v>3.0</v>
      </c>
    </row>
    <row r="826">
      <c r="A826" s="1361"/>
      <c r="B826" s="1361"/>
      <c r="C826" s="1361"/>
      <c r="D826" s="1361"/>
      <c r="E826" s="1361"/>
      <c r="F826" s="1361"/>
      <c r="G826" s="1361">
        <v>2023.0</v>
      </c>
      <c r="H826" s="1361" t="s">
        <v>1764</v>
      </c>
      <c r="I826" s="1361" t="s">
        <v>4196</v>
      </c>
      <c r="J826" s="1361" t="s">
        <v>2246</v>
      </c>
      <c r="K826" s="1361" t="s">
        <v>4190</v>
      </c>
      <c r="L826" s="1361" t="s">
        <v>2536</v>
      </c>
      <c r="M826" s="1362">
        <v>4.0</v>
      </c>
    </row>
    <row r="827">
      <c r="A827" s="1361"/>
      <c r="B827" s="1361"/>
      <c r="C827" s="1361"/>
      <c r="D827" s="1361"/>
      <c r="E827" s="1361"/>
      <c r="F827" s="1361"/>
      <c r="G827" s="1361">
        <v>2023.0</v>
      </c>
      <c r="H827" s="1361" t="s">
        <v>1764</v>
      </c>
      <c r="I827" s="1361" t="s">
        <v>4196</v>
      </c>
      <c r="J827" s="1361" t="s">
        <v>2246</v>
      </c>
      <c r="K827" s="1361" t="s">
        <v>4191</v>
      </c>
      <c r="L827" s="1361" t="s">
        <v>2321</v>
      </c>
      <c r="M827" s="1362">
        <v>1.0</v>
      </c>
    </row>
    <row r="828">
      <c r="A828" s="1361"/>
      <c r="B828" s="1361"/>
      <c r="C828" s="1361"/>
      <c r="D828" s="1361"/>
      <c r="E828" s="1361"/>
      <c r="F828" s="1361"/>
      <c r="G828" s="1361">
        <v>2023.0</v>
      </c>
      <c r="H828" s="1361" t="s">
        <v>1764</v>
      </c>
      <c r="I828" s="1361" t="s">
        <v>4196</v>
      </c>
      <c r="J828" s="1361" t="s">
        <v>2246</v>
      </c>
      <c r="K828" s="1361" t="s">
        <v>4192</v>
      </c>
      <c r="L828" s="1361" t="s">
        <v>2536</v>
      </c>
      <c r="M828" s="1362">
        <v>1.0</v>
      </c>
    </row>
    <row r="829">
      <c r="A829" s="1361"/>
      <c r="B829" s="1361"/>
      <c r="C829" s="1361"/>
      <c r="D829" s="1361"/>
      <c r="E829" s="1361"/>
      <c r="F829" s="1361"/>
      <c r="G829" s="1361">
        <v>2023.0</v>
      </c>
      <c r="H829" s="1361" t="s">
        <v>1764</v>
      </c>
      <c r="I829" s="1361" t="s">
        <v>4196</v>
      </c>
      <c r="J829" s="1361" t="s">
        <v>2246</v>
      </c>
      <c r="K829" s="1361" t="s">
        <v>4200</v>
      </c>
      <c r="L829" s="1361" t="s">
        <v>2536</v>
      </c>
      <c r="M829" s="1362">
        <v>1.0</v>
      </c>
    </row>
    <row r="830">
      <c r="A830" s="1361"/>
      <c r="B830" s="1361"/>
      <c r="C830" s="1361"/>
      <c r="D830" s="1361"/>
      <c r="E830" s="1361"/>
      <c r="F830" s="1361"/>
      <c r="G830" s="1361">
        <v>2023.0</v>
      </c>
      <c r="H830" s="1361" t="s">
        <v>1764</v>
      </c>
      <c r="I830" s="1361" t="s">
        <v>4196</v>
      </c>
      <c r="J830" s="1361" t="s">
        <v>2246</v>
      </c>
      <c r="K830" s="1361" t="s">
        <v>4194</v>
      </c>
      <c r="L830" s="1361" t="s">
        <v>2536</v>
      </c>
      <c r="M830" s="1362">
        <v>2.0</v>
      </c>
    </row>
    <row r="831">
      <c r="A831" s="1361"/>
      <c r="B831" s="1361"/>
      <c r="C831" s="1361"/>
      <c r="D831" s="1361"/>
      <c r="E831" s="1361"/>
      <c r="F831" s="1361"/>
      <c r="G831" s="1361">
        <v>2023.0</v>
      </c>
      <c r="H831" s="1361" t="s">
        <v>1764</v>
      </c>
      <c r="I831" s="1361" t="s">
        <v>4196</v>
      </c>
      <c r="J831" s="1361" t="s">
        <v>4195</v>
      </c>
      <c r="K831" s="1361" t="s">
        <v>2243</v>
      </c>
      <c r="L831" s="1361" t="s">
        <v>2321</v>
      </c>
      <c r="M831" s="1362">
        <v>12.0</v>
      </c>
    </row>
    <row r="832">
      <c r="A832" s="1361"/>
      <c r="B832" s="1361"/>
      <c r="C832" s="1361"/>
      <c r="D832" s="1361"/>
      <c r="E832" s="1361"/>
      <c r="F832" s="1361"/>
      <c r="G832" s="1361">
        <v>2023.0</v>
      </c>
      <c r="H832" s="1361" t="s">
        <v>1764</v>
      </c>
      <c r="I832" s="1361" t="s">
        <v>4196</v>
      </c>
      <c r="J832" s="1361" t="s">
        <v>4195</v>
      </c>
      <c r="K832" s="1361" t="s">
        <v>4195</v>
      </c>
      <c r="L832" s="1361" t="s">
        <v>2536</v>
      </c>
      <c r="M832" s="1362">
        <v>1.0</v>
      </c>
    </row>
    <row r="833">
      <c r="A833" s="1361"/>
      <c r="B833" s="1361"/>
      <c r="C833" s="1361"/>
      <c r="D833" s="1361"/>
      <c r="E833" s="1361"/>
      <c r="F833" s="1361"/>
      <c r="G833" s="1361">
        <v>2023.0</v>
      </c>
      <c r="H833" s="1361" t="s">
        <v>1765</v>
      </c>
      <c r="I833" s="1361" t="s">
        <v>4207</v>
      </c>
      <c r="J833" s="1361" t="s">
        <v>2246</v>
      </c>
      <c r="K833" s="1361" t="s">
        <v>4197</v>
      </c>
      <c r="L833" s="1361" t="s">
        <v>2536</v>
      </c>
      <c r="M833" s="1362">
        <v>18.0</v>
      </c>
    </row>
    <row r="834">
      <c r="A834" s="1361"/>
      <c r="B834" s="1361"/>
      <c r="C834" s="1361"/>
      <c r="D834" s="1361"/>
      <c r="E834" s="1361"/>
      <c r="F834" s="1361"/>
      <c r="G834" s="1361">
        <v>2023.0</v>
      </c>
      <c r="H834" s="1361" t="s">
        <v>1765</v>
      </c>
      <c r="I834" s="1361" t="s">
        <v>4207</v>
      </c>
      <c r="J834" s="1361" t="s">
        <v>2246</v>
      </c>
      <c r="K834" s="1361" t="s">
        <v>4190</v>
      </c>
      <c r="L834" s="1361" t="s">
        <v>2536</v>
      </c>
      <c r="M834" s="1362">
        <v>82.0</v>
      </c>
    </row>
    <row r="835">
      <c r="A835" s="1361"/>
      <c r="B835" s="1361"/>
      <c r="C835" s="1361"/>
      <c r="D835" s="1361"/>
      <c r="E835" s="1361"/>
      <c r="F835" s="1361"/>
      <c r="G835" s="1361">
        <v>2023.0</v>
      </c>
      <c r="H835" s="1361" t="s">
        <v>1765</v>
      </c>
      <c r="I835" s="1361" t="s">
        <v>4207</v>
      </c>
      <c r="J835" s="1361" t="s">
        <v>2246</v>
      </c>
      <c r="K835" s="1361" t="s">
        <v>4191</v>
      </c>
      <c r="L835" s="1361" t="s">
        <v>2321</v>
      </c>
      <c r="M835" s="1362">
        <v>18.0</v>
      </c>
    </row>
    <row r="836">
      <c r="A836" s="1361"/>
      <c r="B836" s="1361"/>
      <c r="C836" s="1361"/>
      <c r="D836" s="1361"/>
      <c r="E836" s="1361"/>
      <c r="F836" s="1361"/>
      <c r="G836" s="1361">
        <v>2023.0</v>
      </c>
      <c r="H836" s="1361" t="s">
        <v>1765</v>
      </c>
      <c r="I836" s="1361" t="s">
        <v>4207</v>
      </c>
      <c r="J836" s="1361" t="s">
        <v>2246</v>
      </c>
      <c r="K836" s="1361" t="s">
        <v>4192</v>
      </c>
      <c r="L836" s="1361" t="s">
        <v>2536</v>
      </c>
      <c r="M836" s="1362">
        <v>10.0</v>
      </c>
    </row>
    <row r="837">
      <c r="A837" s="1361"/>
      <c r="B837" s="1361"/>
      <c r="C837" s="1361"/>
      <c r="D837" s="1361"/>
      <c r="E837" s="1361"/>
      <c r="F837" s="1361"/>
      <c r="G837" s="1361">
        <v>2023.0</v>
      </c>
      <c r="H837" s="1361" t="s">
        <v>1765</v>
      </c>
      <c r="I837" s="1361" t="s">
        <v>4207</v>
      </c>
      <c r="J837" s="1361" t="s">
        <v>2246</v>
      </c>
      <c r="K837" s="1361" t="s">
        <v>4199</v>
      </c>
      <c r="L837" s="1361" t="s">
        <v>2536</v>
      </c>
      <c r="M837" s="1362">
        <v>3.0</v>
      </c>
    </row>
    <row r="838">
      <c r="A838" s="1361"/>
      <c r="B838" s="1361"/>
      <c r="C838" s="1361"/>
      <c r="D838" s="1361"/>
      <c r="E838" s="1361"/>
      <c r="F838" s="1361"/>
      <c r="G838" s="1361">
        <v>2023.0</v>
      </c>
      <c r="H838" s="1361" t="s">
        <v>1765</v>
      </c>
      <c r="I838" s="1361" t="s">
        <v>4207</v>
      </c>
      <c r="J838" s="1361" t="s">
        <v>2246</v>
      </c>
      <c r="K838" s="1361" t="s">
        <v>4200</v>
      </c>
      <c r="L838" s="1361" t="s">
        <v>2536</v>
      </c>
      <c r="M838" s="1362">
        <v>12.0</v>
      </c>
    </row>
    <row r="839">
      <c r="A839" s="1361"/>
      <c r="B839" s="1361"/>
      <c r="C839" s="1361"/>
      <c r="D839" s="1361"/>
      <c r="E839" s="1361"/>
      <c r="F839" s="1361"/>
      <c r="G839" s="1361">
        <v>2023.0</v>
      </c>
      <c r="H839" s="1361" t="s">
        <v>1765</v>
      </c>
      <c r="I839" s="1361" t="s">
        <v>4207</v>
      </c>
      <c r="J839" s="1361" t="s">
        <v>2246</v>
      </c>
      <c r="K839" s="1361" t="s">
        <v>4195</v>
      </c>
      <c r="L839" s="1361" t="s">
        <v>2536</v>
      </c>
      <c r="M839" s="1362">
        <v>1.0</v>
      </c>
    </row>
    <row r="840">
      <c r="A840" s="1361"/>
      <c r="B840" s="1361"/>
      <c r="C840" s="1361"/>
      <c r="D840" s="1361"/>
      <c r="E840" s="1361"/>
      <c r="F840" s="1361"/>
      <c r="G840" s="1361">
        <v>2023.0</v>
      </c>
      <c r="H840" s="1361" t="s">
        <v>1765</v>
      </c>
      <c r="I840" s="1361" t="s">
        <v>4207</v>
      </c>
      <c r="J840" s="1361" t="s">
        <v>2246</v>
      </c>
      <c r="K840" s="1361" t="s">
        <v>4194</v>
      </c>
      <c r="L840" s="1361" t="s">
        <v>2536</v>
      </c>
      <c r="M840" s="1362">
        <v>18.0</v>
      </c>
    </row>
    <row r="841">
      <c r="A841" s="1361"/>
      <c r="B841" s="1361"/>
      <c r="C841" s="1361"/>
      <c r="D841" s="1361"/>
      <c r="E841" s="1361"/>
      <c r="F841" s="1361"/>
      <c r="G841" s="1361">
        <v>2023.0</v>
      </c>
      <c r="H841" s="1361" t="s">
        <v>1765</v>
      </c>
      <c r="I841" s="1361" t="s">
        <v>4207</v>
      </c>
      <c r="J841" s="1361" t="s">
        <v>4195</v>
      </c>
      <c r="K841" s="1361" t="s">
        <v>4201</v>
      </c>
      <c r="L841" s="1361" t="s">
        <v>2536</v>
      </c>
      <c r="M841" s="1362">
        <v>1.0</v>
      </c>
    </row>
    <row r="842">
      <c r="A842" s="1361"/>
      <c r="B842" s="1361"/>
      <c r="C842" s="1361"/>
      <c r="D842" s="1361"/>
      <c r="E842" s="1361"/>
      <c r="F842" s="1361"/>
      <c r="G842" s="1361">
        <v>2023.0</v>
      </c>
      <c r="H842" s="1361" t="s">
        <v>1765</v>
      </c>
      <c r="I842" s="1361" t="s">
        <v>4207</v>
      </c>
      <c r="J842" s="1361" t="s">
        <v>4195</v>
      </c>
      <c r="K842" s="1361" t="s">
        <v>2243</v>
      </c>
      <c r="L842" s="1361" t="s">
        <v>2321</v>
      </c>
      <c r="M842" s="1362">
        <v>183.0</v>
      </c>
    </row>
    <row r="843">
      <c r="A843" s="1361"/>
      <c r="B843" s="1361"/>
      <c r="C843" s="1361"/>
      <c r="D843" s="1361"/>
      <c r="E843" s="1361"/>
      <c r="F843" s="1361"/>
      <c r="G843" s="1361">
        <v>2023.0</v>
      </c>
      <c r="H843" s="1361" t="s">
        <v>1765</v>
      </c>
      <c r="I843" s="1361" t="s">
        <v>4207</v>
      </c>
      <c r="J843" s="1361" t="s">
        <v>4195</v>
      </c>
      <c r="K843" s="1361" t="s">
        <v>4195</v>
      </c>
      <c r="L843" s="1361" t="s">
        <v>2536</v>
      </c>
      <c r="M843" s="1362">
        <v>17.0</v>
      </c>
    </row>
    <row r="844">
      <c r="A844" s="1361"/>
      <c r="B844" s="1361"/>
      <c r="C844" s="1361"/>
      <c r="D844" s="1361"/>
      <c r="E844" s="1361"/>
      <c r="F844" s="1361"/>
      <c r="G844" s="1361">
        <v>2023.0</v>
      </c>
      <c r="H844" s="1361" t="s">
        <v>1437</v>
      </c>
      <c r="I844" s="1361" t="s">
        <v>4205</v>
      </c>
      <c r="J844" s="1361" t="s">
        <v>2246</v>
      </c>
      <c r="K844" s="1361" t="s">
        <v>4197</v>
      </c>
      <c r="L844" s="1361" t="s">
        <v>2536</v>
      </c>
      <c r="M844" s="1362">
        <v>1.0</v>
      </c>
    </row>
    <row r="845">
      <c r="A845" s="1361"/>
      <c r="B845" s="1361"/>
      <c r="C845" s="1361"/>
      <c r="D845" s="1361"/>
      <c r="E845" s="1361"/>
      <c r="F845" s="1361"/>
      <c r="G845" s="1361">
        <v>2023.0</v>
      </c>
      <c r="H845" s="1361" t="s">
        <v>1437</v>
      </c>
      <c r="I845" s="1361" t="s">
        <v>4205</v>
      </c>
      <c r="J845" s="1361" t="s">
        <v>2246</v>
      </c>
      <c r="K845" s="1361" t="s">
        <v>4190</v>
      </c>
      <c r="L845" s="1361" t="s">
        <v>2536</v>
      </c>
      <c r="M845" s="1362">
        <v>10.0</v>
      </c>
    </row>
    <row r="846">
      <c r="A846" s="1361"/>
      <c r="B846" s="1361"/>
      <c r="C846" s="1361"/>
      <c r="D846" s="1361"/>
      <c r="E846" s="1361"/>
      <c r="F846" s="1361"/>
      <c r="G846" s="1361">
        <v>2023.0</v>
      </c>
      <c r="H846" s="1361" t="s">
        <v>1437</v>
      </c>
      <c r="I846" s="1361" t="s">
        <v>4205</v>
      </c>
      <c r="J846" s="1361" t="s">
        <v>2246</v>
      </c>
      <c r="K846" s="1361" t="s">
        <v>4191</v>
      </c>
      <c r="L846" s="1361" t="s">
        <v>2321</v>
      </c>
      <c r="M846" s="1362">
        <v>3.0</v>
      </c>
    </row>
    <row r="847">
      <c r="A847" s="1361"/>
      <c r="B847" s="1361"/>
      <c r="C847" s="1361"/>
      <c r="D847" s="1361"/>
      <c r="E847" s="1361"/>
      <c r="F847" s="1361"/>
      <c r="G847" s="1361">
        <v>2023.0</v>
      </c>
      <c r="H847" s="1361" t="s">
        <v>1437</v>
      </c>
      <c r="I847" s="1361" t="s">
        <v>4205</v>
      </c>
      <c r="J847" s="1361" t="s">
        <v>2246</v>
      </c>
      <c r="K847" s="1361" t="s">
        <v>4199</v>
      </c>
      <c r="L847" s="1361" t="s">
        <v>2536</v>
      </c>
      <c r="M847" s="1362">
        <v>5.0</v>
      </c>
    </row>
    <row r="848">
      <c r="A848" s="1361"/>
      <c r="B848" s="1361"/>
      <c r="C848" s="1361"/>
      <c r="D848" s="1361"/>
      <c r="E848" s="1361"/>
      <c r="F848" s="1361"/>
      <c r="G848" s="1361">
        <v>2023.0</v>
      </c>
      <c r="H848" s="1361" t="s">
        <v>1437</v>
      </c>
      <c r="I848" s="1361" t="s">
        <v>4205</v>
      </c>
      <c r="J848" s="1361" t="s">
        <v>2246</v>
      </c>
      <c r="K848" s="1361" t="s">
        <v>4200</v>
      </c>
      <c r="L848" s="1361" t="s">
        <v>2536</v>
      </c>
      <c r="M848" s="1362">
        <v>1.0</v>
      </c>
    </row>
    <row r="849">
      <c r="A849" s="1361"/>
      <c r="B849" s="1361"/>
      <c r="C849" s="1361"/>
      <c r="D849" s="1361"/>
      <c r="E849" s="1361"/>
      <c r="F849" s="1361"/>
      <c r="G849" s="1361">
        <v>2023.0</v>
      </c>
      <c r="H849" s="1361" t="s">
        <v>1437</v>
      </c>
      <c r="I849" s="1361" t="s">
        <v>4205</v>
      </c>
      <c r="J849" s="1361" t="s">
        <v>2246</v>
      </c>
      <c r="K849" s="1361" t="s">
        <v>4194</v>
      </c>
      <c r="L849" s="1361" t="s">
        <v>2536</v>
      </c>
      <c r="M849" s="1362">
        <v>3.0</v>
      </c>
    </row>
    <row r="850">
      <c r="A850" s="1361"/>
      <c r="B850" s="1361"/>
      <c r="C850" s="1361"/>
      <c r="D850" s="1361"/>
      <c r="E850" s="1361"/>
      <c r="F850" s="1361"/>
      <c r="G850" s="1361">
        <v>2023.0</v>
      </c>
      <c r="H850" s="1361" t="s">
        <v>1437</v>
      </c>
      <c r="I850" s="1361" t="s">
        <v>4205</v>
      </c>
      <c r="J850" s="1361" t="s">
        <v>4195</v>
      </c>
      <c r="K850" s="1361" t="s">
        <v>4201</v>
      </c>
      <c r="L850" s="1361" t="s">
        <v>2536</v>
      </c>
      <c r="M850" s="1362">
        <v>1.0</v>
      </c>
    </row>
    <row r="851">
      <c r="A851" s="1361"/>
      <c r="B851" s="1361"/>
      <c r="C851" s="1361"/>
      <c r="D851" s="1361"/>
      <c r="E851" s="1361"/>
      <c r="F851" s="1361"/>
      <c r="G851" s="1361">
        <v>2023.0</v>
      </c>
      <c r="H851" s="1361" t="s">
        <v>1437</v>
      </c>
      <c r="I851" s="1361" t="s">
        <v>4205</v>
      </c>
      <c r="J851" s="1361" t="s">
        <v>4195</v>
      </c>
      <c r="K851" s="1361" t="s">
        <v>4208</v>
      </c>
      <c r="L851" s="1361" t="s">
        <v>2536</v>
      </c>
      <c r="M851" s="1362">
        <v>1.0</v>
      </c>
    </row>
    <row r="852">
      <c r="A852" s="1361"/>
      <c r="B852" s="1361"/>
      <c r="C852" s="1361"/>
      <c r="D852" s="1361"/>
      <c r="E852" s="1361"/>
      <c r="F852" s="1361"/>
      <c r="G852" s="1361">
        <v>2023.0</v>
      </c>
      <c r="H852" s="1361" t="s">
        <v>1437</v>
      </c>
      <c r="I852" s="1361" t="s">
        <v>4205</v>
      </c>
      <c r="J852" s="1361" t="s">
        <v>4195</v>
      </c>
      <c r="K852" s="1361" t="s">
        <v>2243</v>
      </c>
      <c r="L852" s="1361" t="s">
        <v>2321</v>
      </c>
      <c r="M852" s="1362">
        <v>9.0</v>
      </c>
    </row>
    <row r="853">
      <c r="A853" s="1361"/>
      <c r="B853" s="1361"/>
      <c r="C853" s="1361"/>
      <c r="D853" s="1361"/>
      <c r="E853" s="1361"/>
      <c r="F853" s="1361"/>
      <c r="G853" s="1361">
        <v>2023.0</v>
      </c>
      <c r="H853" s="1361" t="s">
        <v>1437</v>
      </c>
      <c r="I853" s="1361" t="s">
        <v>4205</v>
      </c>
      <c r="J853" s="1361" t="s">
        <v>4195</v>
      </c>
      <c r="K853" s="1361" t="s">
        <v>4195</v>
      </c>
      <c r="L853" s="1361" t="s">
        <v>2536</v>
      </c>
      <c r="M853" s="1362">
        <v>2.0</v>
      </c>
    </row>
    <row r="854">
      <c r="A854" s="1361"/>
      <c r="B854" s="1361"/>
      <c r="C854" s="1361"/>
      <c r="D854" s="1361"/>
      <c r="E854" s="1361"/>
      <c r="F854" s="1361"/>
      <c r="G854" s="1361">
        <v>2023.0</v>
      </c>
      <c r="H854" s="1361" t="s">
        <v>946</v>
      </c>
      <c r="I854" s="1361" t="s">
        <v>4196</v>
      </c>
      <c r="J854" s="1361" t="s">
        <v>2246</v>
      </c>
      <c r="K854" s="1361" t="s">
        <v>4197</v>
      </c>
      <c r="L854" s="1361" t="s">
        <v>2536</v>
      </c>
      <c r="M854" s="1362">
        <v>3.0</v>
      </c>
    </row>
    <row r="855">
      <c r="A855" s="1361"/>
      <c r="B855" s="1361"/>
      <c r="C855" s="1361"/>
      <c r="D855" s="1361"/>
      <c r="E855" s="1361"/>
      <c r="F855" s="1361"/>
      <c r="G855" s="1361">
        <v>2023.0</v>
      </c>
      <c r="H855" s="1361" t="s">
        <v>946</v>
      </c>
      <c r="I855" s="1361" t="s">
        <v>4196</v>
      </c>
      <c r="J855" s="1361" t="s">
        <v>2246</v>
      </c>
      <c r="K855" s="1361" t="s">
        <v>4190</v>
      </c>
      <c r="L855" s="1361" t="s">
        <v>2536</v>
      </c>
      <c r="M855" s="1362">
        <v>11.0</v>
      </c>
    </row>
    <row r="856">
      <c r="A856" s="1361"/>
      <c r="B856" s="1361"/>
      <c r="C856" s="1361"/>
      <c r="D856" s="1361"/>
      <c r="E856" s="1361"/>
      <c r="F856" s="1361"/>
      <c r="G856" s="1361">
        <v>2023.0</v>
      </c>
      <c r="H856" s="1361" t="s">
        <v>946</v>
      </c>
      <c r="I856" s="1361" t="s">
        <v>4196</v>
      </c>
      <c r="J856" s="1361" t="s">
        <v>2246</v>
      </c>
      <c r="K856" s="1361" t="s">
        <v>4191</v>
      </c>
      <c r="L856" s="1361" t="s">
        <v>2321</v>
      </c>
      <c r="M856" s="1362">
        <v>1.0</v>
      </c>
    </row>
    <row r="857">
      <c r="A857" s="1361"/>
      <c r="B857" s="1361"/>
      <c r="C857" s="1361"/>
      <c r="D857" s="1361"/>
      <c r="E857" s="1361"/>
      <c r="F857" s="1361"/>
      <c r="G857" s="1361">
        <v>2023.0</v>
      </c>
      <c r="H857" s="1361" t="s">
        <v>946</v>
      </c>
      <c r="I857" s="1361" t="s">
        <v>4196</v>
      </c>
      <c r="J857" s="1361" t="s">
        <v>2246</v>
      </c>
      <c r="K857" s="1361" t="s">
        <v>4192</v>
      </c>
      <c r="L857" s="1361" t="s">
        <v>2536</v>
      </c>
      <c r="M857" s="1362">
        <v>5.0</v>
      </c>
    </row>
    <row r="858">
      <c r="A858" s="1361"/>
      <c r="B858" s="1361"/>
      <c r="C858" s="1361"/>
      <c r="D858" s="1361"/>
      <c r="E858" s="1361"/>
      <c r="F858" s="1361"/>
      <c r="G858" s="1361">
        <v>2023.0</v>
      </c>
      <c r="H858" s="1361" t="s">
        <v>946</v>
      </c>
      <c r="I858" s="1361" t="s">
        <v>4196</v>
      </c>
      <c r="J858" s="1361" t="s">
        <v>2246</v>
      </c>
      <c r="K858" s="1361" t="s">
        <v>4199</v>
      </c>
      <c r="L858" s="1361" t="s">
        <v>2536</v>
      </c>
      <c r="M858" s="1362">
        <v>1.0</v>
      </c>
    </row>
    <row r="859">
      <c r="A859" s="1361"/>
      <c r="B859" s="1361"/>
      <c r="C859" s="1361"/>
      <c r="D859" s="1361"/>
      <c r="E859" s="1361"/>
      <c r="F859" s="1361"/>
      <c r="G859" s="1361">
        <v>2023.0</v>
      </c>
      <c r="H859" s="1361" t="s">
        <v>946</v>
      </c>
      <c r="I859" s="1361" t="s">
        <v>4196</v>
      </c>
      <c r="J859" s="1361" t="s">
        <v>2246</v>
      </c>
      <c r="K859" s="1361" t="s">
        <v>4200</v>
      </c>
      <c r="L859" s="1361" t="s">
        <v>2536</v>
      </c>
      <c r="M859" s="1362">
        <v>2.0</v>
      </c>
    </row>
    <row r="860">
      <c r="A860" s="1361"/>
      <c r="B860" s="1361"/>
      <c r="C860" s="1361"/>
      <c r="D860" s="1361"/>
      <c r="E860" s="1361"/>
      <c r="F860" s="1361"/>
      <c r="G860" s="1361">
        <v>2023.0</v>
      </c>
      <c r="H860" s="1361" t="s">
        <v>946</v>
      </c>
      <c r="I860" s="1361" t="s">
        <v>4196</v>
      </c>
      <c r="J860" s="1361" t="s">
        <v>2246</v>
      </c>
      <c r="K860" s="1361" t="s">
        <v>4195</v>
      </c>
      <c r="L860" s="1361" t="s">
        <v>2536</v>
      </c>
      <c r="M860" s="1362">
        <v>1.0</v>
      </c>
    </row>
    <row r="861">
      <c r="A861" s="1361"/>
      <c r="B861" s="1361"/>
      <c r="C861" s="1361"/>
      <c r="D861" s="1361"/>
      <c r="E861" s="1361"/>
      <c r="F861" s="1361"/>
      <c r="G861" s="1361">
        <v>2023.0</v>
      </c>
      <c r="H861" s="1361" t="s">
        <v>946</v>
      </c>
      <c r="I861" s="1361" t="s">
        <v>4196</v>
      </c>
      <c r="J861" s="1361" t="s">
        <v>2246</v>
      </c>
      <c r="K861" s="1361" t="s">
        <v>4194</v>
      </c>
      <c r="L861" s="1361" t="s">
        <v>2536</v>
      </c>
      <c r="M861" s="1362">
        <v>5.0</v>
      </c>
    </row>
    <row r="862">
      <c r="A862" s="1361"/>
      <c r="B862" s="1361"/>
      <c r="C862" s="1361"/>
      <c r="D862" s="1361"/>
      <c r="E862" s="1361"/>
      <c r="F862" s="1361"/>
      <c r="G862" s="1361">
        <v>2023.0</v>
      </c>
      <c r="H862" s="1361" t="s">
        <v>946</v>
      </c>
      <c r="I862" s="1361" t="s">
        <v>4196</v>
      </c>
      <c r="J862" s="1361" t="s">
        <v>4195</v>
      </c>
      <c r="K862" s="1361" t="s">
        <v>4208</v>
      </c>
      <c r="L862" s="1361" t="s">
        <v>2536</v>
      </c>
      <c r="M862" s="1362">
        <v>2.0</v>
      </c>
    </row>
    <row r="863">
      <c r="A863" s="1361"/>
      <c r="B863" s="1361"/>
      <c r="C863" s="1361"/>
      <c r="D863" s="1361"/>
      <c r="E863" s="1361"/>
      <c r="F863" s="1361"/>
      <c r="G863" s="1361">
        <v>2023.0</v>
      </c>
      <c r="H863" s="1361" t="s">
        <v>946</v>
      </c>
      <c r="I863" s="1361" t="s">
        <v>4196</v>
      </c>
      <c r="J863" s="1361" t="s">
        <v>4195</v>
      </c>
      <c r="K863" s="1361" t="s">
        <v>2243</v>
      </c>
      <c r="L863" s="1361" t="s">
        <v>2321</v>
      </c>
      <c r="M863" s="1362">
        <v>20.0</v>
      </c>
    </row>
    <row r="864">
      <c r="A864" s="1361"/>
      <c r="B864" s="1361"/>
      <c r="C864" s="1361"/>
      <c r="D864" s="1361"/>
      <c r="E864" s="1361"/>
      <c r="F864" s="1361"/>
      <c r="G864" s="1361">
        <v>2023.0</v>
      </c>
      <c r="H864" s="1361" t="s">
        <v>946</v>
      </c>
      <c r="I864" s="1361" t="s">
        <v>4196</v>
      </c>
      <c r="J864" s="1361" t="s">
        <v>4195</v>
      </c>
      <c r="K864" s="1361" t="s">
        <v>4195</v>
      </c>
      <c r="L864" s="1361" t="s">
        <v>2536</v>
      </c>
      <c r="M864" s="1362">
        <v>1.0</v>
      </c>
    </row>
    <row r="865">
      <c r="A865" s="1361"/>
      <c r="B865" s="1361"/>
      <c r="C865" s="1361"/>
      <c r="D865" s="1361"/>
      <c r="E865" s="1361"/>
      <c r="F865" s="1361"/>
      <c r="G865" s="1361">
        <v>2023.0</v>
      </c>
      <c r="H865" s="1361" t="s">
        <v>1769</v>
      </c>
      <c r="I865" s="1361" t="s">
        <v>4207</v>
      </c>
      <c r="J865" s="1361" t="s">
        <v>2246</v>
      </c>
      <c r="K865" s="1361" t="s">
        <v>4197</v>
      </c>
      <c r="L865" s="1361" t="s">
        <v>2536</v>
      </c>
      <c r="M865" s="1362">
        <v>1.0</v>
      </c>
    </row>
    <row r="866">
      <c r="A866" s="1361"/>
      <c r="B866" s="1361"/>
      <c r="C866" s="1361"/>
      <c r="D866" s="1361"/>
      <c r="E866" s="1361"/>
      <c r="F866" s="1361"/>
      <c r="G866" s="1361">
        <v>2023.0</v>
      </c>
      <c r="H866" s="1361" t="s">
        <v>1769</v>
      </c>
      <c r="I866" s="1361" t="s">
        <v>4207</v>
      </c>
      <c r="J866" s="1361" t="s">
        <v>2246</v>
      </c>
      <c r="K866" s="1361" t="s">
        <v>4190</v>
      </c>
      <c r="L866" s="1361" t="s">
        <v>2536</v>
      </c>
      <c r="M866" s="1362">
        <v>15.0</v>
      </c>
    </row>
    <row r="867">
      <c r="A867" s="1361"/>
      <c r="B867" s="1361"/>
      <c r="C867" s="1361"/>
      <c r="D867" s="1361"/>
      <c r="E867" s="1361"/>
      <c r="F867" s="1361"/>
      <c r="G867" s="1361">
        <v>2023.0</v>
      </c>
      <c r="H867" s="1361" t="s">
        <v>1769</v>
      </c>
      <c r="I867" s="1361" t="s">
        <v>4207</v>
      </c>
      <c r="J867" s="1361" t="s">
        <v>2246</v>
      </c>
      <c r="K867" s="1361" t="s">
        <v>4191</v>
      </c>
      <c r="L867" s="1361" t="s">
        <v>2321</v>
      </c>
      <c r="M867" s="1362">
        <v>2.0</v>
      </c>
    </row>
    <row r="868">
      <c r="A868" s="1361"/>
      <c r="B868" s="1361"/>
      <c r="C868" s="1361"/>
      <c r="D868" s="1361"/>
      <c r="E868" s="1361"/>
      <c r="F868" s="1361"/>
      <c r="G868" s="1361">
        <v>2023.0</v>
      </c>
      <c r="H868" s="1361" t="s">
        <v>1769</v>
      </c>
      <c r="I868" s="1361" t="s">
        <v>4207</v>
      </c>
      <c r="J868" s="1361" t="s">
        <v>2246</v>
      </c>
      <c r="K868" s="1361" t="s">
        <v>4192</v>
      </c>
      <c r="L868" s="1361" t="s">
        <v>2536</v>
      </c>
      <c r="M868" s="1362">
        <v>1.0</v>
      </c>
    </row>
    <row r="869">
      <c r="A869" s="1361"/>
      <c r="B869" s="1361"/>
      <c r="C869" s="1361"/>
      <c r="D869" s="1361"/>
      <c r="E869" s="1361"/>
      <c r="F869" s="1361"/>
      <c r="G869" s="1361">
        <v>2023.0</v>
      </c>
      <c r="H869" s="1361" t="s">
        <v>1769</v>
      </c>
      <c r="I869" s="1361" t="s">
        <v>4207</v>
      </c>
      <c r="J869" s="1361" t="s">
        <v>2246</v>
      </c>
      <c r="K869" s="1361" t="s">
        <v>4200</v>
      </c>
      <c r="L869" s="1361" t="s">
        <v>2536</v>
      </c>
      <c r="M869" s="1362">
        <v>1.0</v>
      </c>
    </row>
    <row r="870">
      <c r="A870" s="1361"/>
      <c r="B870" s="1361"/>
      <c r="C870" s="1361"/>
      <c r="D870" s="1361"/>
      <c r="E870" s="1361"/>
      <c r="F870" s="1361"/>
      <c r="G870" s="1361">
        <v>2023.0</v>
      </c>
      <c r="H870" s="1361" t="s">
        <v>1769</v>
      </c>
      <c r="I870" s="1361" t="s">
        <v>4207</v>
      </c>
      <c r="J870" s="1361" t="s">
        <v>2246</v>
      </c>
      <c r="K870" s="1361" t="s">
        <v>4195</v>
      </c>
      <c r="L870" s="1361" t="s">
        <v>2536</v>
      </c>
      <c r="M870" s="1362">
        <v>1.0</v>
      </c>
    </row>
    <row r="871">
      <c r="A871" s="1361"/>
      <c r="B871" s="1361"/>
      <c r="C871" s="1361"/>
      <c r="D871" s="1361"/>
      <c r="E871" s="1361"/>
      <c r="F871" s="1361"/>
      <c r="G871" s="1361">
        <v>2023.0</v>
      </c>
      <c r="H871" s="1361" t="s">
        <v>1769</v>
      </c>
      <c r="I871" s="1361" t="s">
        <v>4207</v>
      </c>
      <c r="J871" s="1361" t="s">
        <v>2246</v>
      </c>
      <c r="K871" s="1361" t="s">
        <v>4194</v>
      </c>
      <c r="L871" s="1361" t="s">
        <v>2536</v>
      </c>
      <c r="M871" s="1362">
        <v>1.0</v>
      </c>
    </row>
    <row r="872">
      <c r="A872" s="1361"/>
      <c r="B872" s="1361"/>
      <c r="C872" s="1361"/>
      <c r="D872" s="1361"/>
      <c r="E872" s="1361"/>
      <c r="F872" s="1361"/>
      <c r="G872" s="1361">
        <v>2023.0</v>
      </c>
      <c r="H872" s="1361" t="s">
        <v>1769</v>
      </c>
      <c r="I872" s="1361" t="s">
        <v>4207</v>
      </c>
      <c r="J872" s="1361" t="s">
        <v>4195</v>
      </c>
      <c r="K872" s="1361" t="s">
        <v>4201</v>
      </c>
      <c r="L872" s="1361" t="s">
        <v>2536</v>
      </c>
      <c r="M872" s="1362">
        <v>1.0</v>
      </c>
    </row>
    <row r="873">
      <c r="A873" s="1361"/>
      <c r="B873" s="1361"/>
      <c r="C873" s="1361"/>
      <c r="D873" s="1361"/>
      <c r="E873" s="1361"/>
      <c r="F873" s="1361"/>
      <c r="G873" s="1361">
        <v>2023.0</v>
      </c>
      <c r="H873" s="1361" t="s">
        <v>1769</v>
      </c>
      <c r="I873" s="1361" t="s">
        <v>4207</v>
      </c>
      <c r="J873" s="1361" t="s">
        <v>4195</v>
      </c>
      <c r="K873" s="1361" t="s">
        <v>2243</v>
      </c>
      <c r="L873" s="1361" t="s">
        <v>2321</v>
      </c>
      <c r="M873" s="1362">
        <v>35.0</v>
      </c>
    </row>
    <row r="874">
      <c r="A874" s="1361"/>
      <c r="B874" s="1361"/>
      <c r="C874" s="1361"/>
      <c r="D874" s="1361"/>
      <c r="E874" s="1361"/>
      <c r="F874" s="1361"/>
      <c r="G874" s="1361">
        <v>2023.0</v>
      </c>
      <c r="H874" s="1361" t="s">
        <v>1769</v>
      </c>
      <c r="I874" s="1361" t="s">
        <v>4207</v>
      </c>
      <c r="J874" s="1361" t="s">
        <v>4195</v>
      </c>
      <c r="K874" s="1361" t="s">
        <v>4195</v>
      </c>
      <c r="L874" s="1361" t="s">
        <v>2536</v>
      </c>
      <c r="M874" s="1362">
        <v>1.0</v>
      </c>
    </row>
    <row r="875">
      <c r="A875" s="1361"/>
      <c r="B875" s="1361"/>
      <c r="C875" s="1361"/>
      <c r="D875" s="1361"/>
      <c r="E875" s="1361"/>
      <c r="F875" s="1361"/>
      <c r="G875" s="1361">
        <v>2023.0</v>
      </c>
      <c r="H875" s="1361" t="s">
        <v>667</v>
      </c>
      <c r="I875" s="1361" t="s">
        <v>4207</v>
      </c>
      <c r="J875" s="1361" t="s">
        <v>2246</v>
      </c>
      <c r="K875" s="1361" t="s">
        <v>4195</v>
      </c>
      <c r="L875" s="1361" t="s">
        <v>2536</v>
      </c>
      <c r="M875" s="1362">
        <v>1.0</v>
      </c>
    </row>
    <row r="876">
      <c r="A876" s="1361"/>
      <c r="B876" s="1361"/>
      <c r="C876" s="1361"/>
      <c r="D876" s="1361"/>
      <c r="E876" s="1361"/>
      <c r="F876" s="1361"/>
      <c r="G876" s="1361">
        <v>2023.0</v>
      </c>
      <c r="H876" s="1361" t="s">
        <v>667</v>
      </c>
      <c r="I876" s="1361" t="s">
        <v>4207</v>
      </c>
      <c r="J876" s="1361" t="s">
        <v>2246</v>
      </c>
      <c r="K876" s="1361" t="s">
        <v>4194</v>
      </c>
      <c r="L876" s="1361" t="s">
        <v>2536</v>
      </c>
      <c r="M876" s="1362">
        <v>4.0</v>
      </c>
    </row>
    <row r="877">
      <c r="A877" s="1361"/>
      <c r="B877" s="1361"/>
      <c r="C877" s="1361"/>
      <c r="D877" s="1361"/>
      <c r="E877" s="1361"/>
      <c r="F877" s="1361"/>
      <c r="G877" s="1361">
        <v>2023.0</v>
      </c>
      <c r="H877" s="1361" t="s">
        <v>667</v>
      </c>
      <c r="I877" s="1361" t="s">
        <v>4207</v>
      </c>
      <c r="J877" s="1361" t="s">
        <v>4195</v>
      </c>
      <c r="K877" s="1361" t="s">
        <v>2243</v>
      </c>
      <c r="L877" s="1361" t="s">
        <v>2321</v>
      </c>
      <c r="M877" s="1362">
        <v>1.0</v>
      </c>
    </row>
    <row r="878">
      <c r="A878" s="1361"/>
      <c r="B878" s="1361"/>
      <c r="C878" s="1361"/>
      <c r="D878" s="1361"/>
      <c r="E878" s="1361"/>
      <c r="F878" s="1361"/>
      <c r="G878" s="1361">
        <v>2023.0</v>
      </c>
      <c r="H878" s="1361" t="s">
        <v>461</v>
      </c>
      <c r="I878" s="1361" t="s">
        <v>4203</v>
      </c>
      <c r="J878" s="1361" t="s">
        <v>2246</v>
      </c>
      <c r="K878" s="1361" t="s">
        <v>4197</v>
      </c>
      <c r="L878" s="1361" t="s">
        <v>2536</v>
      </c>
      <c r="M878" s="1362">
        <v>2.0</v>
      </c>
    </row>
    <row r="879">
      <c r="A879" s="1361"/>
      <c r="B879" s="1361"/>
      <c r="C879" s="1361"/>
      <c r="D879" s="1361"/>
      <c r="E879" s="1361"/>
      <c r="F879" s="1361"/>
      <c r="G879" s="1361">
        <v>2023.0</v>
      </c>
      <c r="H879" s="1361" t="s">
        <v>461</v>
      </c>
      <c r="I879" s="1361" t="s">
        <v>4203</v>
      </c>
      <c r="J879" s="1361" t="s">
        <v>2246</v>
      </c>
      <c r="K879" s="1361" t="s">
        <v>4190</v>
      </c>
      <c r="L879" s="1361" t="s">
        <v>2536</v>
      </c>
      <c r="M879" s="1362">
        <v>4.0</v>
      </c>
    </row>
    <row r="880">
      <c r="A880" s="1361"/>
      <c r="B880" s="1361"/>
      <c r="C880" s="1361"/>
      <c r="D880" s="1361"/>
      <c r="E880" s="1361"/>
      <c r="F880" s="1361"/>
      <c r="G880" s="1361">
        <v>2023.0</v>
      </c>
      <c r="H880" s="1361" t="s">
        <v>461</v>
      </c>
      <c r="I880" s="1361" t="s">
        <v>4203</v>
      </c>
      <c r="J880" s="1361" t="s">
        <v>2246</v>
      </c>
      <c r="K880" s="1361" t="s">
        <v>4194</v>
      </c>
      <c r="L880" s="1361" t="s">
        <v>2536</v>
      </c>
      <c r="M880" s="1362">
        <v>1.0</v>
      </c>
    </row>
    <row r="881">
      <c r="A881" s="1361"/>
      <c r="B881" s="1361"/>
      <c r="C881" s="1361"/>
      <c r="D881" s="1361"/>
      <c r="E881" s="1361"/>
      <c r="F881" s="1361"/>
      <c r="G881" s="1361">
        <v>2023.0</v>
      </c>
      <c r="H881" s="1361" t="s">
        <v>461</v>
      </c>
      <c r="I881" s="1361" t="s">
        <v>4203</v>
      </c>
      <c r="J881" s="1361" t="s">
        <v>4195</v>
      </c>
      <c r="K881" s="1361" t="s">
        <v>2243</v>
      </c>
      <c r="L881" s="1361" t="s">
        <v>2321</v>
      </c>
      <c r="M881" s="1362">
        <v>2.0</v>
      </c>
    </row>
    <row r="882">
      <c r="A882" s="1361"/>
      <c r="B882" s="1361"/>
      <c r="C882" s="1361"/>
      <c r="D882" s="1361"/>
      <c r="E882" s="1361"/>
      <c r="F882" s="1361"/>
      <c r="G882" s="1361">
        <v>2023.0</v>
      </c>
      <c r="H882" s="1361" t="s">
        <v>1770</v>
      </c>
      <c r="I882" s="1361" t="s">
        <v>4203</v>
      </c>
      <c r="J882" s="1361" t="s">
        <v>2246</v>
      </c>
      <c r="K882" s="1361" t="s">
        <v>4190</v>
      </c>
      <c r="L882" s="1361" t="s">
        <v>2536</v>
      </c>
      <c r="M882" s="1362">
        <v>4.0</v>
      </c>
    </row>
    <row r="883">
      <c r="A883" s="1361"/>
      <c r="B883" s="1361"/>
      <c r="C883" s="1361"/>
      <c r="D883" s="1361"/>
      <c r="E883" s="1361"/>
      <c r="F883" s="1361"/>
      <c r="G883" s="1361">
        <v>2023.0</v>
      </c>
      <c r="H883" s="1361" t="s">
        <v>1770</v>
      </c>
      <c r="I883" s="1361" t="s">
        <v>4203</v>
      </c>
      <c r="J883" s="1361" t="s">
        <v>2246</v>
      </c>
      <c r="K883" s="1361" t="s">
        <v>4193</v>
      </c>
      <c r="L883" s="1361" t="s">
        <v>2321</v>
      </c>
      <c r="M883" s="1362">
        <v>1.0</v>
      </c>
    </row>
    <row r="884">
      <c r="A884" s="1361"/>
      <c r="B884" s="1361"/>
      <c r="C884" s="1361"/>
      <c r="D884" s="1361"/>
      <c r="E884" s="1361"/>
      <c r="F884" s="1361"/>
      <c r="G884" s="1361">
        <v>2023.0</v>
      </c>
      <c r="H884" s="1361" t="s">
        <v>1770</v>
      </c>
      <c r="I884" s="1361" t="s">
        <v>4203</v>
      </c>
      <c r="J884" s="1361" t="s">
        <v>2246</v>
      </c>
      <c r="K884" s="1361" t="s">
        <v>4200</v>
      </c>
      <c r="L884" s="1361" t="s">
        <v>2536</v>
      </c>
      <c r="M884" s="1362">
        <v>1.0</v>
      </c>
    </row>
    <row r="885">
      <c r="A885" s="1361"/>
      <c r="B885" s="1361"/>
      <c r="C885" s="1361"/>
      <c r="D885" s="1361"/>
      <c r="E885" s="1361"/>
      <c r="F885" s="1361"/>
      <c r="G885" s="1361">
        <v>2023.0</v>
      </c>
      <c r="H885" s="1361" t="s">
        <v>1770</v>
      </c>
      <c r="I885" s="1361" t="s">
        <v>4203</v>
      </c>
      <c r="J885" s="1361" t="s">
        <v>2246</v>
      </c>
      <c r="K885" s="1361" t="s">
        <v>4195</v>
      </c>
      <c r="L885" s="1361" t="s">
        <v>2536</v>
      </c>
      <c r="M885" s="1362">
        <v>1.0</v>
      </c>
    </row>
    <row r="886">
      <c r="A886" s="1361"/>
      <c r="B886" s="1361"/>
      <c r="C886" s="1361"/>
      <c r="D886" s="1361"/>
      <c r="E886" s="1361"/>
      <c r="F886" s="1361"/>
      <c r="G886" s="1361">
        <v>2023.0</v>
      </c>
      <c r="H886" s="1361" t="s">
        <v>1770</v>
      </c>
      <c r="I886" s="1361" t="s">
        <v>4203</v>
      </c>
      <c r="J886" s="1361" t="s">
        <v>2246</v>
      </c>
      <c r="K886" s="1361" t="s">
        <v>4194</v>
      </c>
      <c r="L886" s="1361" t="s">
        <v>2536</v>
      </c>
      <c r="M886" s="1362">
        <v>2.0</v>
      </c>
    </row>
    <row r="887">
      <c r="A887" s="1361"/>
      <c r="B887" s="1361"/>
      <c r="C887" s="1361"/>
      <c r="D887" s="1361"/>
      <c r="E887" s="1361"/>
      <c r="F887" s="1361"/>
      <c r="G887" s="1361">
        <v>2023.0</v>
      </c>
      <c r="H887" s="1361" t="s">
        <v>1770</v>
      </c>
      <c r="I887" s="1361" t="s">
        <v>4203</v>
      </c>
      <c r="J887" s="1361" t="s">
        <v>4195</v>
      </c>
      <c r="K887" s="1361" t="s">
        <v>2243</v>
      </c>
      <c r="L887" s="1361" t="s">
        <v>2321</v>
      </c>
      <c r="M887" s="1362">
        <v>8.0</v>
      </c>
    </row>
    <row r="888">
      <c r="A888" s="1361"/>
      <c r="B888" s="1361"/>
      <c r="C888" s="1361"/>
      <c r="D888" s="1361"/>
      <c r="E888" s="1361"/>
      <c r="F888" s="1361"/>
      <c r="G888" s="1361">
        <v>2023.0</v>
      </c>
      <c r="H888" s="1361" t="s">
        <v>80</v>
      </c>
      <c r="I888" s="1361" t="s">
        <v>4206</v>
      </c>
      <c r="J888" s="1361" t="s">
        <v>2246</v>
      </c>
      <c r="K888" s="1361" t="s">
        <v>4190</v>
      </c>
      <c r="L888" s="1361" t="s">
        <v>2536</v>
      </c>
      <c r="M888" s="1362">
        <v>116.0</v>
      </c>
    </row>
    <row r="889">
      <c r="A889" s="1361"/>
      <c r="B889" s="1361"/>
      <c r="C889" s="1361"/>
      <c r="D889" s="1361"/>
      <c r="E889" s="1361"/>
      <c r="F889" s="1361"/>
      <c r="G889" s="1361">
        <v>2023.0</v>
      </c>
      <c r="H889" s="1361" t="s">
        <v>80</v>
      </c>
      <c r="I889" s="1361" t="s">
        <v>4206</v>
      </c>
      <c r="J889" s="1361" t="s">
        <v>2246</v>
      </c>
      <c r="K889" s="1361" t="s">
        <v>4191</v>
      </c>
      <c r="L889" s="1361" t="s">
        <v>2321</v>
      </c>
      <c r="M889" s="1362">
        <v>16.0</v>
      </c>
    </row>
    <row r="890">
      <c r="A890" s="1361"/>
      <c r="B890" s="1361"/>
      <c r="C890" s="1361"/>
      <c r="D890" s="1361"/>
      <c r="E890" s="1361"/>
      <c r="F890" s="1361"/>
      <c r="G890" s="1361">
        <v>2023.0</v>
      </c>
      <c r="H890" s="1361" t="s">
        <v>80</v>
      </c>
      <c r="I890" s="1361" t="s">
        <v>4206</v>
      </c>
      <c r="J890" s="1361" t="s">
        <v>2246</v>
      </c>
      <c r="K890" s="1361" t="s">
        <v>4193</v>
      </c>
      <c r="L890" s="1361" t="s">
        <v>2321</v>
      </c>
      <c r="M890" s="1362">
        <v>1.0</v>
      </c>
    </row>
    <row r="891">
      <c r="A891" s="1361"/>
      <c r="B891" s="1361"/>
      <c r="C891" s="1361"/>
      <c r="D891" s="1361"/>
      <c r="E891" s="1361"/>
      <c r="F891" s="1361"/>
      <c r="G891" s="1361">
        <v>2023.0</v>
      </c>
      <c r="H891" s="1361" t="s">
        <v>80</v>
      </c>
      <c r="I891" s="1361" t="s">
        <v>4206</v>
      </c>
      <c r="J891" s="1361" t="s">
        <v>2246</v>
      </c>
      <c r="K891" s="1361" t="s">
        <v>4199</v>
      </c>
      <c r="L891" s="1361" t="s">
        <v>2536</v>
      </c>
      <c r="M891" s="1362">
        <v>2.0</v>
      </c>
    </row>
    <row r="892">
      <c r="A892" s="1361"/>
      <c r="B892" s="1361"/>
      <c r="C892" s="1361"/>
      <c r="D892" s="1361"/>
      <c r="E892" s="1361"/>
      <c r="F892" s="1361"/>
      <c r="G892" s="1361">
        <v>2023.0</v>
      </c>
      <c r="H892" s="1361" t="s">
        <v>80</v>
      </c>
      <c r="I892" s="1361" t="s">
        <v>4206</v>
      </c>
      <c r="J892" s="1361" t="s">
        <v>2246</v>
      </c>
      <c r="K892" s="1361" t="s">
        <v>4200</v>
      </c>
      <c r="L892" s="1361" t="s">
        <v>2536</v>
      </c>
      <c r="M892" s="1362">
        <v>11.0</v>
      </c>
    </row>
    <row r="893">
      <c r="A893" s="1361"/>
      <c r="B893" s="1361"/>
      <c r="C893" s="1361"/>
      <c r="D893" s="1361"/>
      <c r="E893" s="1361"/>
      <c r="F893" s="1361"/>
      <c r="G893" s="1361">
        <v>2023.0</v>
      </c>
      <c r="H893" s="1361" t="s">
        <v>80</v>
      </c>
      <c r="I893" s="1361" t="s">
        <v>4206</v>
      </c>
      <c r="J893" s="1361" t="s">
        <v>2246</v>
      </c>
      <c r="K893" s="1361" t="s">
        <v>4195</v>
      </c>
      <c r="L893" s="1361" t="s">
        <v>2536</v>
      </c>
      <c r="M893" s="1362">
        <v>4.0</v>
      </c>
    </row>
    <row r="894">
      <c r="A894" s="1361"/>
      <c r="B894" s="1361"/>
      <c r="C894" s="1361"/>
      <c r="D894" s="1361"/>
      <c r="E894" s="1361"/>
      <c r="F894" s="1361"/>
      <c r="G894" s="1361">
        <v>2023.0</v>
      </c>
      <c r="H894" s="1361" t="s">
        <v>80</v>
      </c>
      <c r="I894" s="1361" t="s">
        <v>4206</v>
      </c>
      <c r="J894" s="1361" t="s">
        <v>2246</v>
      </c>
      <c r="K894" s="1361" t="s">
        <v>4194</v>
      </c>
      <c r="L894" s="1361" t="s">
        <v>2536</v>
      </c>
      <c r="M894" s="1362">
        <v>22.0</v>
      </c>
    </row>
    <row r="895">
      <c r="A895" s="1361"/>
      <c r="B895" s="1361"/>
      <c r="C895" s="1361"/>
      <c r="D895" s="1361"/>
      <c r="E895" s="1361"/>
      <c r="F895" s="1361"/>
      <c r="G895" s="1361">
        <v>2023.0</v>
      </c>
      <c r="H895" s="1361" t="s">
        <v>80</v>
      </c>
      <c r="I895" s="1361" t="s">
        <v>4206</v>
      </c>
      <c r="J895" s="1361" t="s">
        <v>4195</v>
      </c>
      <c r="K895" s="1361" t="s">
        <v>4201</v>
      </c>
      <c r="L895" s="1361" t="s">
        <v>2536</v>
      </c>
      <c r="M895" s="1362">
        <v>2.0</v>
      </c>
    </row>
    <row r="896">
      <c r="A896" s="1361"/>
      <c r="B896" s="1361"/>
      <c r="C896" s="1361"/>
      <c r="D896" s="1361"/>
      <c r="E896" s="1361"/>
      <c r="F896" s="1361"/>
      <c r="G896" s="1361">
        <v>2023.0</v>
      </c>
      <c r="H896" s="1361" t="s">
        <v>80</v>
      </c>
      <c r="I896" s="1361" t="s">
        <v>4206</v>
      </c>
      <c r="J896" s="1361" t="s">
        <v>4195</v>
      </c>
      <c r="K896" s="1361" t="s">
        <v>2243</v>
      </c>
      <c r="L896" s="1361" t="s">
        <v>2321</v>
      </c>
      <c r="M896" s="1362">
        <v>88.0</v>
      </c>
    </row>
    <row r="897">
      <c r="A897" s="1361"/>
      <c r="B897" s="1361"/>
      <c r="C897" s="1361"/>
      <c r="D897" s="1361"/>
      <c r="E897" s="1361"/>
      <c r="F897" s="1361"/>
      <c r="G897" s="1361">
        <v>2023.0</v>
      </c>
      <c r="H897" s="1361" t="s">
        <v>80</v>
      </c>
      <c r="I897" s="1361" t="s">
        <v>4206</v>
      </c>
      <c r="J897" s="1361" t="s">
        <v>4195</v>
      </c>
      <c r="K897" s="1361" t="s">
        <v>4195</v>
      </c>
      <c r="L897" s="1361" t="s">
        <v>2536</v>
      </c>
      <c r="M897" s="1362">
        <v>4.0</v>
      </c>
    </row>
    <row r="898">
      <c r="A898" s="1361"/>
      <c r="B898" s="1361"/>
      <c r="C898" s="1361"/>
      <c r="D898" s="1361"/>
      <c r="E898" s="1361"/>
      <c r="F898" s="1361"/>
      <c r="G898" s="1361">
        <v>2023.0</v>
      </c>
      <c r="H898" s="1361" t="s">
        <v>1359</v>
      </c>
      <c r="I898" s="1361" t="s">
        <v>4204</v>
      </c>
      <c r="J898" s="1361" t="s">
        <v>2246</v>
      </c>
      <c r="K898" s="1361" t="s">
        <v>4197</v>
      </c>
      <c r="L898" s="1361" t="s">
        <v>2536</v>
      </c>
      <c r="M898" s="1362">
        <v>3.0</v>
      </c>
    </row>
    <row r="899">
      <c r="A899" s="1361"/>
      <c r="B899" s="1361"/>
      <c r="C899" s="1361"/>
      <c r="D899" s="1361"/>
      <c r="E899" s="1361"/>
      <c r="F899" s="1361"/>
      <c r="G899" s="1361">
        <v>2023.0</v>
      </c>
      <c r="H899" s="1361" t="s">
        <v>1359</v>
      </c>
      <c r="I899" s="1361" t="s">
        <v>4204</v>
      </c>
      <c r="J899" s="1361" t="s">
        <v>2246</v>
      </c>
      <c r="K899" s="1361" t="s">
        <v>4190</v>
      </c>
      <c r="L899" s="1361" t="s">
        <v>2536</v>
      </c>
      <c r="M899" s="1362">
        <v>18.0</v>
      </c>
    </row>
    <row r="900">
      <c r="A900" s="1361"/>
      <c r="B900" s="1361"/>
      <c r="C900" s="1361"/>
      <c r="D900" s="1361"/>
      <c r="E900" s="1361"/>
      <c r="F900" s="1361"/>
      <c r="G900" s="1361">
        <v>2023.0</v>
      </c>
      <c r="H900" s="1361" t="s">
        <v>1359</v>
      </c>
      <c r="I900" s="1361" t="s">
        <v>4204</v>
      </c>
      <c r="J900" s="1361" t="s">
        <v>2246</v>
      </c>
      <c r="K900" s="1361" t="s">
        <v>4192</v>
      </c>
      <c r="L900" s="1361" t="s">
        <v>2536</v>
      </c>
      <c r="M900" s="1362">
        <v>1.0</v>
      </c>
    </row>
    <row r="901">
      <c r="A901" s="1361"/>
      <c r="B901" s="1361"/>
      <c r="C901" s="1361"/>
      <c r="D901" s="1361"/>
      <c r="E901" s="1361"/>
      <c r="F901" s="1361"/>
      <c r="G901" s="1361">
        <v>2023.0</v>
      </c>
      <c r="H901" s="1361" t="s">
        <v>1359</v>
      </c>
      <c r="I901" s="1361" t="s">
        <v>4204</v>
      </c>
      <c r="J901" s="1361" t="s">
        <v>2246</v>
      </c>
      <c r="K901" s="1361" t="s">
        <v>4195</v>
      </c>
      <c r="L901" s="1361" t="s">
        <v>2536</v>
      </c>
      <c r="M901" s="1362">
        <v>3.0</v>
      </c>
    </row>
    <row r="902">
      <c r="A902" s="1361"/>
      <c r="B902" s="1361"/>
      <c r="C902" s="1361"/>
      <c r="D902" s="1361"/>
      <c r="E902" s="1361"/>
      <c r="F902" s="1361"/>
      <c r="G902" s="1361">
        <v>2023.0</v>
      </c>
      <c r="H902" s="1361" t="s">
        <v>1359</v>
      </c>
      <c r="I902" s="1361" t="s">
        <v>4204</v>
      </c>
      <c r="J902" s="1361" t="s">
        <v>2246</v>
      </c>
      <c r="K902" s="1361" t="s">
        <v>4194</v>
      </c>
      <c r="L902" s="1361" t="s">
        <v>2536</v>
      </c>
      <c r="M902" s="1362">
        <v>1.0</v>
      </c>
    </row>
    <row r="903">
      <c r="A903" s="1361"/>
      <c r="B903" s="1361"/>
      <c r="C903" s="1361"/>
      <c r="D903" s="1361"/>
      <c r="E903" s="1361"/>
      <c r="F903" s="1361"/>
      <c r="G903" s="1361">
        <v>2023.0</v>
      </c>
      <c r="H903" s="1361" t="s">
        <v>1359</v>
      </c>
      <c r="I903" s="1361" t="s">
        <v>4204</v>
      </c>
      <c r="J903" s="1361" t="s">
        <v>4195</v>
      </c>
      <c r="K903" s="1361" t="s">
        <v>2243</v>
      </c>
      <c r="L903" s="1361" t="s">
        <v>2321</v>
      </c>
      <c r="M903" s="1362">
        <v>3.0</v>
      </c>
    </row>
    <row r="904">
      <c r="A904" s="1361"/>
      <c r="B904" s="1361"/>
      <c r="C904" s="1361"/>
      <c r="D904" s="1361"/>
      <c r="E904" s="1361"/>
      <c r="F904" s="1361"/>
      <c r="G904" s="1361">
        <v>2023.0</v>
      </c>
      <c r="H904" s="1361" t="s">
        <v>721</v>
      </c>
      <c r="I904" s="1361" t="s">
        <v>4189</v>
      </c>
      <c r="J904" s="1361" t="s">
        <v>2246</v>
      </c>
      <c r="K904" s="1361" t="s">
        <v>4190</v>
      </c>
      <c r="L904" s="1361" t="s">
        <v>2536</v>
      </c>
      <c r="M904" s="1362">
        <v>5.0</v>
      </c>
    </row>
    <row r="905">
      <c r="A905" s="1361"/>
      <c r="B905" s="1361"/>
      <c r="C905" s="1361"/>
      <c r="D905" s="1361"/>
      <c r="E905" s="1361"/>
      <c r="F905" s="1361"/>
      <c r="G905" s="1361">
        <v>2023.0</v>
      </c>
      <c r="H905" s="1361" t="s">
        <v>721</v>
      </c>
      <c r="I905" s="1361" t="s">
        <v>4189</v>
      </c>
      <c r="J905" s="1361" t="s">
        <v>2246</v>
      </c>
      <c r="K905" s="1361" t="s">
        <v>4192</v>
      </c>
      <c r="L905" s="1361" t="s">
        <v>2536</v>
      </c>
      <c r="M905" s="1362">
        <v>1.0</v>
      </c>
    </row>
    <row r="906">
      <c r="A906" s="1361"/>
      <c r="B906" s="1361"/>
      <c r="C906" s="1361"/>
      <c r="D906" s="1361"/>
      <c r="E906" s="1361"/>
      <c r="F906" s="1361"/>
      <c r="G906" s="1361">
        <v>2023.0</v>
      </c>
      <c r="H906" s="1361" t="s">
        <v>721</v>
      </c>
      <c r="I906" s="1361" t="s">
        <v>4189</v>
      </c>
      <c r="J906" s="1361" t="s">
        <v>4195</v>
      </c>
      <c r="K906" s="1361" t="s">
        <v>2243</v>
      </c>
      <c r="L906" s="1361" t="s">
        <v>2321</v>
      </c>
      <c r="M906" s="1362">
        <v>6.0</v>
      </c>
    </row>
    <row r="907">
      <c r="A907" s="1361"/>
      <c r="B907" s="1361"/>
      <c r="C907" s="1361"/>
      <c r="D907" s="1361"/>
      <c r="E907" s="1361"/>
      <c r="F907" s="1361"/>
      <c r="G907" s="1361">
        <v>2023.0</v>
      </c>
      <c r="H907" s="1361" t="s">
        <v>721</v>
      </c>
      <c r="I907" s="1361" t="s">
        <v>4189</v>
      </c>
      <c r="J907" s="1361" t="s">
        <v>4195</v>
      </c>
      <c r="K907" s="1361" t="s">
        <v>4195</v>
      </c>
      <c r="L907" s="1361" t="s">
        <v>2536</v>
      </c>
      <c r="M907" s="1362">
        <v>1.0</v>
      </c>
    </row>
    <row r="908">
      <c r="A908" s="1361"/>
      <c r="B908" s="1361"/>
      <c r="C908" s="1361"/>
      <c r="D908" s="1361"/>
      <c r="E908" s="1361"/>
      <c r="F908" s="1361"/>
      <c r="G908" s="1361">
        <v>2023.0</v>
      </c>
      <c r="H908" s="1361" t="s">
        <v>1772</v>
      </c>
      <c r="I908" s="1361" t="s">
        <v>4198</v>
      </c>
      <c r="J908" s="1361" t="s">
        <v>2246</v>
      </c>
      <c r="K908" s="1361" t="s">
        <v>4190</v>
      </c>
      <c r="L908" s="1361" t="s">
        <v>2536</v>
      </c>
      <c r="M908" s="1362">
        <v>38.0</v>
      </c>
    </row>
    <row r="909">
      <c r="A909" s="1361"/>
      <c r="B909" s="1361"/>
      <c r="C909" s="1361"/>
      <c r="D909" s="1361"/>
      <c r="E909" s="1361"/>
      <c r="F909" s="1361"/>
      <c r="G909" s="1361">
        <v>2023.0</v>
      </c>
      <c r="H909" s="1361" t="s">
        <v>1772</v>
      </c>
      <c r="I909" s="1361" t="s">
        <v>4198</v>
      </c>
      <c r="J909" s="1361" t="s">
        <v>2246</v>
      </c>
      <c r="K909" s="1361" t="s">
        <v>4191</v>
      </c>
      <c r="L909" s="1361" t="s">
        <v>2321</v>
      </c>
      <c r="M909" s="1362">
        <v>5.0</v>
      </c>
    </row>
    <row r="910">
      <c r="A910" s="1361"/>
      <c r="B910" s="1361"/>
      <c r="C910" s="1361"/>
      <c r="D910" s="1361"/>
      <c r="E910" s="1361"/>
      <c r="F910" s="1361"/>
      <c r="G910" s="1361">
        <v>2023.0</v>
      </c>
      <c r="H910" s="1361" t="s">
        <v>1772</v>
      </c>
      <c r="I910" s="1361" t="s">
        <v>4198</v>
      </c>
      <c r="J910" s="1361" t="s">
        <v>2246</v>
      </c>
      <c r="K910" s="1361" t="s">
        <v>4193</v>
      </c>
      <c r="L910" s="1361" t="s">
        <v>2321</v>
      </c>
      <c r="M910" s="1362">
        <v>2.0</v>
      </c>
    </row>
    <row r="911">
      <c r="A911" s="1361"/>
      <c r="B911" s="1361"/>
      <c r="C911" s="1361"/>
      <c r="D911" s="1361"/>
      <c r="E911" s="1361"/>
      <c r="F911" s="1361"/>
      <c r="G911" s="1361">
        <v>2023.0</v>
      </c>
      <c r="H911" s="1361" t="s">
        <v>1772</v>
      </c>
      <c r="I911" s="1361" t="s">
        <v>4198</v>
      </c>
      <c r="J911" s="1361" t="s">
        <v>2246</v>
      </c>
      <c r="K911" s="1361" t="s">
        <v>4199</v>
      </c>
      <c r="L911" s="1361" t="s">
        <v>2536</v>
      </c>
      <c r="M911" s="1362">
        <v>1.0</v>
      </c>
    </row>
    <row r="912">
      <c r="A912" s="1361"/>
      <c r="B912" s="1361"/>
      <c r="C912" s="1361"/>
      <c r="D912" s="1361"/>
      <c r="E912" s="1361"/>
      <c r="F912" s="1361"/>
      <c r="G912" s="1361">
        <v>2023.0</v>
      </c>
      <c r="H912" s="1361" t="s">
        <v>1772</v>
      </c>
      <c r="I912" s="1361" t="s">
        <v>4198</v>
      </c>
      <c r="J912" s="1361" t="s">
        <v>2246</v>
      </c>
      <c r="K912" s="1361" t="s">
        <v>4200</v>
      </c>
      <c r="L912" s="1361" t="s">
        <v>2536</v>
      </c>
      <c r="M912" s="1362">
        <v>6.0</v>
      </c>
    </row>
    <row r="913">
      <c r="A913" s="1361"/>
      <c r="B913" s="1361"/>
      <c r="C913" s="1361"/>
      <c r="D913" s="1361"/>
      <c r="E913" s="1361"/>
      <c r="F913" s="1361"/>
      <c r="G913" s="1361">
        <v>2023.0</v>
      </c>
      <c r="H913" s="1361" t="s">
        <v>1772</v>
      </c>
      <c r="I913" s="1361" t="s">
        <v>4198</v>
      </c>
      <c r="J913" s="1361" t="s">
        <v>2246</v>
      </c>
      <c r="K913" s="1361" t="s">
        <v>4194</v>
      </c>
      <c r="L913" s="1361" t="s">
        <v>2536</v>
      </c>
      <c r="M913" s="1362">
        <v>4.0</v>
      </c>
    </row>
    <row r="914">
      <c r="A914" s="1361"/>
      <c r="B914" s="1361"/>
      <c r="C914" s="1361"/>
      <c r="D914" s="1361"/>
      <c r="E914" s="1361"/>
      <c r="F914" s="1361"/>
      <c r="G914" s="1361">
        <v>2023.0</v>
      </c>
      <c r="H914" s="1361" t="s">
        <v>1772</v>
      </c>
      <c r="I914" s="1361" t="s">
        <v>4198</v>
      </c>
      <c r="J914" s="1361" t="s">
        <v>4195</v>
      </c>
      <c r="K914" s="1361" t="s">
        <v>4208</v>
      </c>
      <c r="L914" s="1361" t="s">
        <v>2536</v>
      </c>
      <c r="M914" s="1362">
        <v>1.0</v>
      </c>
    </row>
    <row r="915">
      <c r="A915" s="1361"/>
      <c r="B915" s="1361"/>
      <c r="C915" s="1361"/>
      <c r="D915" s="1361"/>
      <c r="E915" s="1361"/>
      <c r="F915" s="1361"/>
      <c r="G915" s="1361">
        <v>2023.0</v>
      </c>
      <c r="H915" s="1361" t="s">
        <v>1772</v>
      </c>
      <c r="I915" s="1361" t="s">
        <v>4198</v>
      </c>
      <c r="J915" s="1361" t="s">
        <v>4195</v>
      </c>
      <c r="K915" s="1361" t="s">
        <v>2243</v>
      </c>
      <c r="L915" s="1361" t="s">
        <v>2321</v>
      </c>
      <c r="M915" s="1362">
        <v>13.0</v>
      </c>
    </row>
    <row r="916">
      <c r="A916" s="1361"/>
      <c r="B916" s="1361"/>
      <c r="C916" s="1361"/>
      <c r="D916" s="1361"/>
      <c r="E916" s="1361"/>
      <c r="F916" s="1361"/>
      <c r="G916" s="1361">
        <v>2023.0</v>
      </c>
      <c r="H916" s="1361" t="s">
        <v>1772</v>
      </c>
      <c r="I916" s="1361" t="s">
        <v>4198</v>
      </c>
      <c r="J916" s="1361" t="s">
        <v>4195</v>
      </c>
      <c r="K916" s="1361" t="s">
        <v>4195</v>
      </c>
      <c r="L916" s="1361" t="s">
        <v>2536</v>
      </c>
      <c r="M916" s="1362">
        <v>2.0</v>
      </c>
    </row>
    <row r="917">
      <c r="A917" s="1361"/>
      <c r="B917" s="1361"/>
      <c r="C917" s="1361"/>
      <c r="D917" s="1361"/>
      <c r="E917" s="1361"/>
      <c r="F917" s="1361"/>
      <c r="G917" s="1361">
        <v>2023.0</v>
      </c>
      <c r="H917" s="1361" t="s">
        <v>1773</v>
      </c>
      <c r="I917" s="1361" t="s">
        <v>4210</v>
      </c>
      <c r="J917" s="1361" t="s">
        <v>2246</v>
      </c>
      <c r="K917" s="1361" t="s">
        <v>4190</v>
      </c>
      <c r="L917" s="1361" t="s">
        <v>2536</v>
      </c>
      <c r="M917" s="1362">
        <v>10.0</v>
      </c>
    </row>
    <row r="918">
      <c r="A918" s="1361"/>
      <c r="B918" s="1361"/>
      <c r="C918" s="1361"/>
      <c r="D918" s="1361"/>
      <c r="E918" s="1361"/>
      <c r="F918" s="1361"/>
      <c r="G918" s="1361">
        <v>2023.0</v>
      </c>
      <c r="H918" s="1361" t="s">
        <v>1773</v>
      </c>
      <c r="I918" s="1361" t="s">
        <v>4210</v>
      </c>
      <c r="J918" s="1361" t="s">
        <v>2246</v>
      </c>
      <c r="K918" s="1361" t="s">
        <v>4191</v>
      </c>
      <c r="L918" s="1361" t="s">
        <v>2321</v>
      </c>
      <c r="M918" s="1362">
        <v>1.0</v>
      </c>
    </row>
    <row r="919">
      <c r="A919" s="1361"/>
      <c r="B919" s="1361"/>
      <c r="C919" s="1361"/>
      <c r="D919" s="1361"/>
      <c r="E919" s="1361"/>
      <c r="F919" s="1361"/>
      <c r="G919" s="1361">
        <v>2023.0</v>
      </c>
      <c r="H919" s="1361" t="s">
        <v>1773</v>
      </c>
      <c r="I919" s="1361" t="s">
        <v>4210</v>
      </c>
      <c r="J919" s="1361" t="s">
        <v>2246</v>
      </c>
      <c r="K919" s="1361" t="s">
        <v>4199</v>
      </c>
      <c r="L919" s="1361" t="s">
        <v>2536</v>
      </c>
      <c r="M919" s="1362">
        <v>3.0</v>
      </c>
    </row>
    <row r="920">
      <c r="A920" s="1361"/>
      <c r="B920" s="1361"/>
      <c r="C920" s="1361"/>
      <c r="D920" s="1361"/>
      <c r="E920" s="1361"/>
      <c r="F920" s="1361"/>
      <c r="G920" s="1361">
        <v>2023.0</v>
      </c>
      <c r="H920" s="1361" t="s">
        <v>1773</v>
      </c>
      <c r="I920" s="1361" t="s">
        <v>4210</v>
      </c>
      <c r="J920" s="1361" t="s">
        <v>2246</v>
      </c>
      <c r="K920" s="1361" t="s">
        <v>4200</v>
      </c>
      <c r="L920" s="1361" t="s">
        <v>2536</v>
      </c>
      <c r="M920" s="1362">
        <v>1.0</v>
      </c>
    </row>
    <row r="921">
      <c r="A921" s="1361"/>
      <c r="B921" s="1361"/>
      <c r="C921" s="1361"/>
      <c r="D921" s="1361"/>
      <c r="E921" s="1361"/>
      <c r="F921" s="1361"/>
      <c r="G921" s="1361">
        <v>2023.0</v>
      </c>
      <c r="H921" s="1361" t="s">
        <v>1773</v>
      </c>
      <c r="I921" s="1361" t="s">
        <v>4210</v>
      </c>
      <c r="J921" s="1361" t="s">
        <v>2246</v>
      </c>
      <c r="K921" s="1361" t="s">
        <v>4194</v>
      </c>
      <c r="L921" s="1361" t="s">
        <v>2536</v>
      </c>
      <c r="M921" s="1362">
        <v>1.0</v>
      </c>
    </row>
    <row r="922">
      <c r="A922" s="1361"/>
      <c r="B922" s="1361"/>
      <c r="C922" s="1361"/>
      <c r="D922" s="1361"/>
      <c r="E922" s="1361"/>
      <c r="F922" s="1361"/>
      <c r="G922" s="1361">
        <v>2023.0</v>
      </c>
      <c r="H922" s="1361" t="s">
        <v>1773</v>
      </c>
      <c r="I922" s="1361" t="s">
        <v>4210</v>
      </c>
      <c r="J922" s="1361" t="s">
        <v>4195</v>
      </c>
      <c r="K922" s="1361" t="s">
        <v>2243</v>
      </c>
      <c r="L922" s="1361" t="s">
        <v>2321</v>
      </c>
      <c r="M922" s="1362">
        <v>4.0</v>
      </c>
    </row>
    <row r="923">
      <c r="A923" s="1361"/>
      <c r="B923" s="1361"/>
      <c r="C923" s="1361"/>
      <c r="D923" s="1361"/>
      <c r="E923" s="1361"/>
      <c r="F923" s="1361"/>
      <c r="G923" s="1361">
        <v>2023.0</v>
      </c>
      <c r="H923" s="1361" t="s">
        <v>183</v>
      </c>
      <c r="I923" s="1361" t="s">
        <v>4198</v>
      </c>
      <c r="J923" s="1361" t="s">
        <v>2246</v>
      </c>
      <c r="K923" s="1361" t="s">
        <v>4190</v>
      </c>
      <c r="L923" s="1361" t="s">
        <v>2536</v>
      </c>
      <c r="M923" s="1362">
        <v>3.0</v>
      </c>
    </row>
    <row r="924">
      <c r="A924" s="1361"/>
      <c r="B924" s="1361"/>
      <c r="C924" s="1361"/>
      <c r="D924" s="1361"/>
      <c r="E924" s="1361"/>
      <c r="F924" s="1361"/>
      <c r="G924" s="1361">
        <v>2023.0</v>
      </c>
      <c r="H924" s="1361" t="s">
        <v>183</v>
      </c>
      <c r="I924" s="1361" t="s">
        <v>4198</v>
      </c>
      <c r="J924" s="1361" t="s">
        <v>2246</v>
      </c>
      <c r="K924" s="1361" t="s">
        <v>4200</v>
      </c>
      <c r="L924" s="1361" t="s">
        <v>2536</v>
      </c>
      <c r="M924" s="1362">
        <v>1.0</v>
      </c>
    </row>
    <row r="925">
      <c r="A925" s="1361"/>
      <c r="B925" s="1361"/>
      <c r="C925" s="1361"/>
      <c r="D925" s="1361"/>
      <c r="E925" s="1361"/>
      <c r="F925" s="1361"/>
      <c r="G925" s="1361">
        <v>2023.0</v>
      </c>
      <c r="H925" s="1361" t="s">
        <v>183</v>
      </c>
      <c r="I925" s="1361" t="s">
        <v>4198</v>
      </c>
      <c r="J925" s="1361" t="s">
        <v>4195</v>
      </c>
      <c r="K925" s="1361" t="s">
        <v>2243</v>
      </c>
      <c r="L925" s="1361" t="s">
        <v>2321</v>
      </c>
      <c r="M925" s="1362">
        <v>2.0</v>
      </c>
    </row>
    <row r="926">
      <c r="A926" s="1361"/>
      <c r="B926" s="1361"/>
      <c r="C926" s="1361"/>
      <c r="D926" s="1361"/>
      <c r="E926" s="1361"/>
      <c r="F926" s="1361"/>
      <c r="G926" s="1361">
        <v>2023.0</v>
      </c>
      <c r="H926" s="1361" t="s">
        <v>1774</v>
      </c>
      <c r="I926" s="1361" t="s">
        <v>4203</v>
      </c>
      <c r="J926" s="1361" t="s">
        <v>2246</v>
      </c>
      <c r="K926" s="1361" t="s">
        <v>4190</v>
      </c>
      <c r="L926" s="1361" t="s">
        <v>2536</v>
      </c>
      <c r="M926" s="1362">
        <v>11.0</v>
      </c>
    </row>
    <row r="927">
      <c r="A927" s="1361"/>
      <c r="B927" s="1361"/>
      <c r="C927" s="1361"/>
      <c r="D927" s="1361"/>
      <c r="E927" s="1361"/>
      <c r="F927" s="1361"/>
      <c r="G927" s="1361">
        <v>2023.0</v>
      </c>
      <c r="H927" s="1361" t="s">
        <v>1774</v>
      </c>
      <c r="I927" s="1361" t="s">
        <v>4203</v>
      </c>
      <c r="J927" s="1361" t="s">
        <v>2246</v>
      </c>
      <c r="K927" s="1361" t="s">
        <v>4191</v>
      </c>
      <c r="L927" s="1361" t="s">
        <v>2321</v>
      </c>
      <c r="M927" s="1362">
        <v>1.0</v>
      </c>
    </row>
    <row r="928">
      <c r="A928" s="1361"/>
      <c r="B928" s="1361"/>
      <c r="C928" s="1361"/>
      <c r="D928" s="1361"/>
      <c r="E928" s="1361"/>
      <c r="F928" s="1361"/>
      <c r="G928" s="1361">
        <v>2023.0</v>
      </c>
      <c r="H928" s="1361" t="s">
        <v>1774</v>
      </c>
      <c r="I928" s="1361" t="s">
        <v>4203</v>
      </c>
      <c r="J928" s="1361" t="s">
        <v>2246</v>
      </c>
      <c r="K928" s="1361" t="s">
        <v>4200</v>
      </c>
      <c r="L928" s="1361" t="s">
        <v>2536</v>
      </c>
      <c r="M928" s="1362">
        <v>1.0</v>
      </c>
    </row>
    <row r="929">
      <c r="A929" s="1361"/>
      <c r="B929" s="1361"/>
      <c r="C929" s="1361"/>
      <c r="D929" s="1361"/>
      <c r="E929" s="1361"/>
      <c r="F929" s="1361"/>
      <c r="G929" s="1361">
        <v>2023.0</v>
      </c>
      <c r="H929" s="1361" t="s">
        <v>1774</v>
      </c>
      <c r="I929" s="1361" t="s">
        <v>4203</v>
      </c>
      <c r="J929" s="1361" t="s">
        <v>2246</v>
      </c>
      <c r="K929" s="1361" t="s">
        <v>4195</v>
      </c>
      <c r="L929" s="1361" t="s">
        <v>2536</v>
      </c>
      <c r="M929" s="1362">
        <v>3.0</v>
      </c>
    </row>
    <row r="930">
      <c r="A930" s="1361"/>
      <c r="B930" s="1361"/>
      <c r="C930" s="1361"/>
      <c r="D930" s="1361"/>
      <c r="E930" s="1361"/>
      <c r="F930" s="1361"/>
      <c r="G930" s="1361">
        <v>2023.0</v>
      </c>
      <c r="H930" s="1361" t="s">
        <v>1774</v>
      </c>
      <c r="I930" s="1361" t="s">
        <v>4203</v>
      </c>
      <c r="J930" s="1361" t="s">
        <v>2246</v>
      </c>
      <c r="K930" s="1361" t="s">
        <v>4194</v>
      </c>
      <c r="L930" s="1361" t="s">
        <v>2536</v>
      </c>
      <c r="M930" s="1362">
        <v>2.0</v>
      </c>
    </row>
    <row r="931">
      <c r="A931" s="1361"/>
      <c r="B931" s="1361"/>
      <c r="C931" s="1361"/>
      <c r="D931" s="1361"/>
      <c r="E931" s="1361"/>
      <c r="F931" s="1361"/>
      <c r="G931" s="1361">
        <v>2023.0</v>
      </c>
      <c r="H931" s="1361" t="s">
        <v>1774</v>
      </c>
      <c r="I931" s="1361" t="s">
        <v>4203</v>
      </c>
      <c r="J931" s="1361" t="s">
        <v>4195</v>
      </c>
      <c r="K931" s="1361" t="s">
        <v>2243</v>
      </c>
      <c r="L931" s="1361" t="s">
        <v>2321</v>
      </c>
      <c r="M931" s="1362">
        <v>8.0</v>
      </c>
    </row>
    <row r="932">
      <c r="A932" s="1361"/>
      <c r="B932" s="1361"/>
      <c r="C932" s="1361"/>
      <c r="D932" s="1361"/>
      <c r="E932" s="1361"/>
      <c r="F932" s="1361"/>
      <c r="G932" s="1361">
        <v>2023.0</v>
      </c>
      <c r="H932" s="1361" t="s">
        <v>1775</v>
      </c>
      <c r="I932" s="1361" t="s">
        <v>4202</v>
      </c>
      <c r="J932" s="1361" t="s">
        <v>2246</v>
      </c>
      <c r="K932" s="1361" t="s">
        <v>4197</v>
      </c>
      <c r="L932" s="1361" t="s">
        <v>2536</v>
      </c>
      <c r="M932" s="1362">
        <v>4.0</v>
      </c>
    </row>
    <row r="933">
      <c r="A933" s="1361"/>
      <c r="B933" s="1361"/>
      <c r="C933" s="1361"/>
      <c r="D933" s="1361"/>
      <c r="E933" s="1361"/>
      <c r="F933" s="1361"/>
      <c r="G933" s="1361">
        <v>2023.0</v>
      </c>
      <c r="H933" s="1361" t="s">
        <v>1775</v>
      </c>
      <c r="I933" s="1361" t="s">
        <v>4202</v>
      </c>
      <c r="J933" s="1361" t="s">
        <v>2246</v>
      </c>
      <c r="K933" s="1361" t="s">
        <v>4190</v>
      </c>
      <c r="L933" s="1361" t="s">
        <v>2536</v>
      </c>
      <c r="M933" s="1362">
        <v>125.0</v>
      </c>
    </row>
    <row r="934">
      <c r="A934" s="1361"/>
      <c r="B934" s="1361"/>
      <c r="C934" s="1361"/>
      <c r="D934" s="1361"/>
      <c r="E934" s="1361"/>
      <c r="F934" s="1361"/>
      <c r="G934" s="1361">
        <v>2023.0</v>
      </c>
      <c r="H934" s="1361" t="s">
        <v>1775</v>
      </c>
      <c r="I934" s="1361" t="s">
        <v>4202</v>
      </c>
      <c r="J934" s="1361" t="s">
        <v>2246</v>
      </c>
      <c r="K934" s="1361" t="s">
        <v>4191</v>
      </c>
      <c r="L934" s="1361" t="s">
        <v>2321</v>
      </c>
      <c r="M934" s="1362">
        <v>8.0</v>
      </c>
    </row>
    <row r="935">
      <c r="A935" s="1361"/>
      <c r="B935" s="1361"/>
      <c r="C935" s="1361"/>
      <c r="D935" s="1361"/>
      <c r="E935" s="1361"/>
      <c r="F935" s="1361"/>
      <c r="G935" s="1361">
        <v>2023.0</v>
      </c>
      <c r="H935" s="1361" t="s">
        <v>1775</v>
      </c>
      <c r="I935" s="1361" t="s">
        <v>4202</v>
      </c>
      <c r="J935" s="1361" t="s">
        <v>2246</v>
      </c>
      <c r="K935" s="1361" t="s">
        <v>4192</v>
      </c>
      <c r="L935" s="1361" t="s">
        <v>2536</v>
      </c>
      <c r="M935" s="1362">
        <v>3.0</v>
      </c>
    </row>
    <row r="936">
      <c r="A936" s="1361"/>
      <c r="B936" s="1361"/>
      <c r="C936" s="1361"/>
      <c r="D936" s="1361"/>
      <c r="E936" s="1361"/>
      <c r="F936" s="1361"/>
      <c r="G936" s="1361">
        <v>2023.0</v>
      </c>
      <c r="H936" s="1361" t="s">
        <v>1775</v>
      </c>
      <c r="I936" s="1361" t="s">
        <v>4202</v>
      </c>
      <c r="J936" s="1361" t="s">
        <v>2246</v>
      </c>
      <c r="K936" s="1361" t="s">
        <v>4193</v>
      </c>
      <c r="L936" s="1361" t="s">
        <v>2321</v>
      </c>
      <c r="M936" s="1362">
        <v>4.0</v>
      </c>
    </row>
    <row r="937">
      <c r="A937" s="1361"/>
      <c r="B937" s="1361"/>
      <c r="C937" s="1361"/>
      <c r="D937" s="1361"/>
      <c r="E937" s="1361"/>
      <c r="F937" s="1361"/>
      <c r="G937" s="1361">
        <v>2023.0</v>
      </c>
      <c r="H937" s="1361" t="s">
        <v>1775</v>
      </c>
      <c r="I937" s="1361" t="s">
        <v>4202</v>
      </c>
      <c r="J937" s="1361" t="s">
        <v>2246</v>
      </c>
      <c r="K937" s="1361" t="s">
        <v>4199</v>
      </c>
      <c r="L937" s="1361" t="s">
        <v>2536</v>
      </c>
      <c r="M937" s="1362">
        <v>21.0</v>
      </c>
    </row>
    <row r="938">
      <c r="A938" s="1361"/>
      <c r="B938" s="1361"/>
      <c r="C938" s="1361"/>
      <c r="D938" s="1361"/>
      <c r="E938" s="1361"/>
      <c r="F938" s="1361"/>
      <c r="G938" s="1361">
        <v>2023.0</v>
      </c>
      <c r="H938" s="1361" t="s">
        <v>1775</v>
      </c>
      <c r="I938" s="1361" t="s">
        <v>4202</v>
      </c>
      <c r="J938" s="1361" t="s">
        <v>2246</v>
      </c>
      <c r="K938" s="1361" t="s">
        <v>4200</v>
      </c>
      <c r="L938" s="1361" t="s">
        <v>2536</v>
      </c>
      <c r="M938" s="1362">
        <v>15.0</v>
      </c>
    </row>
    <row r="939">
      <c r="A939" s="1361"/>
      <c r="B939" s="1361"/>
      <c r="C939" s="1361"/>
      <c r="D939" s="1361"/>
      <c r="E939" s="1361"/>
      <c r="F939" s="1361"/>
      <c r="G939" s="1361">
        <v>2023.0</v>
      </c>
      <c r="H939" s="1361" t="s">
        <v>1775</v>
      </c>
      <c r="I939" s="1361" t="s">
        <v>4202</v>
      </c>
      <c r="J939" s="1361" t="s">
        <v>2246</v>
      </c>
      <c r="K939" s="1361" t="s">
        <v>4195</v>
      </c>
      <c r="L939" s="1361" t="s">
        <v>2536</v>
      </c>
      <c r="M939" s="1362">
        <v>3.0</v>
      </c>
    </row>
    <row r="940">
      <c r="A940" s="1361"/>
      <c r="B940" s="1361"/>
      <c r="C940" s="1361"/>
      <c r="D940" s="1361"/>
      <c r="E940" s="1361"/>
      <c r="F940" s="1361"/>
      <c r="G940" s="1361">
        <v>2023.0</v>
      </c>
      <c r="H940" s="1361" t="s">
        <v>1775</v>
      </c>
      <c r="I940" s="1361" t="s">
        <v>4202</v>
      </c>
      <c r="J940" s="1361" t="s">
        <v>2246</v>
      </c>
      <c r="K940" s="1361" t="s">
        <v>4194</v>
      </c>
      <c r="L940" s="1361" t="s">
        <v>2536</v>
      </c>
      <c r="M940" s="1362">
        <v>23.0</v>
      </c>
    </row>
    <row r="941">
      <c r="A941" s="1361"/>
      <c r="B941" s="1361"/>
      <c r="C941" s="1361"/>
      <c r="D941" s="1361"/>
      <c r="E941" s="1361"/>
      <c r="F941" s="1361"/>
      <c r="G941" s="1361">
        <v>2023.0</v>
      </c>
      <c r="H941" s="1361" t="s">
        <v>1775</v>
      </c>
      <c r="I941" s="1361" t="s">
        <v>4202</v>
      </c>
      <c r="J941" s="1361" t="s">
        <v>4195</v>
      </c>
      <c r="K941" s="1361" t="s">
        <v>4201</v>
      </c>
      <c r="L941" s="1361" t="s">
        <v>2536</v>
      </c>
      <c r="M941" s="1362">
        <v>6.0</v>
      </c>
    </row>
    <row r="942">
      <c r="A942" s="1361"/>
      <c r="B942" s="1361"/>
      <c r="C942" s="1361"/>
      <c r="D942" s="1361"/>
      <c r="E942" s="1361"/>
      <c r="F942" s="1361"/>
      <c r="G942" s="1361">
        <v>2023.0</v>
      </c>
      <c r="H942" s="1361" t="s">
        <v>1775</v>
      </c>
      <c r="I942" s="1361" t="s">
        <v>4202</v>
      </c>
      <c r="J942" s="1361" t="s">
        <v>4195</v>
      </c>
      <c r="K942" s="1361" t="s">
        <v>2243</v>
      </c>
      <c r="L942" s="1361" t="s">
        <v>2321</v>
      </c>
      <c r="M942" s="1362">
        <v>170.0</v>
      </c>
    </row>
    <row r="943">
      <c r="A943" s="1361"/>
      <c r="B943" s="1361"/>
      <c r="C943" s="1361"/>
      <c r="D943" s="1361"/>
      <c r="E943" s="1361"/>
      <c r="F943" s="1361"/>
      <c r="G943" s="1361">
        <v>2023.0</v>
      </c>
      <c r="H943" s="1361" t="s">
        <v>1775</v>
      </c>
      <c r="I943" s="1361" t="s">
        <v>4202</v>
      </c>
      <c r="J943" s="1361" t="s">
        <v>4195</v>
      </c>
      <c r="K943" s="1361" t="s">
        <v>4195</v>
      </c>
      <c r="L943" s="1361" t="s">
        <v>2536</v>
      </c>
      <c r="M943" s="1362">
        <v>4.0</v>
      </c>
    </row>
    <row r="944">
      <c r="A944" s="1361"/>
      <c r="B944" s="1361"/>
      <c r="C944" s="1361"/>
      <c r="D944" s="1361"/>
      <c r="E944" s="1361"/>
      <c r="F944" s="1361"/>
      <c r="G944" s="1361">
        <v>2023.0</v>
      </c>
      <c r="H944" s="1361" t="s">
        <v>1776</v>
      </c>
      <c r="I944" s="1361" t="s">
        <v>4204</v>
      </c>
      <c r="J944" s="1361" t="s">
        <v>2246</v>
      </c>
      <c r="K944" s="1361" t="s">
        <v>4190</v>
      </c>
      <c r="L944" s="1361" t="s">
        <v>2536</v>
      </c>
      <c r="M944" s="1362">
        <v>3.0</v>
      </c>
    </row>
    <row r="945">
      <c r="A945" s="1361"/>
      <c r="B945" s="1361"/>
      <c r="C945" s="1361"/>
      <c r="D945" s="1361"/>
      <c r="E945" s="1361"/>
      <c r="F945" s="1361"/>
      <c r="G945" s="1361">
        <v>2023.0</v>
      </c>
      <c r="H945" s="1361" t="s">
        <v>1776</v>
      </c>
      <c r="I945" s="1361" t="s">
        <v>4204</v>
      </c>
      <c r="J945" s="1361" t="s">
        <v>4195</v>
      </c>
      <c r="K945" s="1361" t="s">
        <v>2243</v>
      </c>
      <c r="L945" s="1361" t="s">
        <v>2321</v>
      </c>
      <c r="M945" s="1362">
        <v>4.0</v>
      </c>
    </row>
    <row r="946">
      <c r="A946" s="1361"/>
      <c r="B946" s="1361"/>
      <c r="C946" s="1361"/>
      <c r="D946" s="1361"/>
      <c r="E946" s="1361"/>
      <c r="F946" s="1361"/>
      <c r="G946" s="1361">
        <v>2023.0</v>
      </c>
      <c r="H946" s="1361" t="s">
        <v>237</v>
      </c>
      <c r="I946" s="1361" t="s">
        <v>4198</v>
      </c>
      <c r="J946" s="1361" t="s">
        <v>2246</v>
      </c>
      <c r="K946" s="1361" t="s">
        <v>4190</v>
      </c>
      <c r="L946" s="1361" t="s">
        <v>2536</v>
      </c>
      <c r="M946" s="1362">
        <v>43.0</v>
      </c>
    </row>
    <row r="947">
      <c r="A947" s="1361"/>
      <c r="B947" s="1361"/>
      <c r="C947" s="1361"/>
      <c r="D947" s="1361"/>
      <c r="E947" s="1361"/>
      <c r="F947" s="1361"/>
      <c r="G947" s="1361">
        <v>2023.0</v>
      </c>
      <c r="H947" s="1361" t="s">
        <v>237</v>
      </c>
      <c r="I947" s="1361" t="s">
        <v>4198</v>
      </c>
      <c r="J947" s="1361" t="s">
        <v>2246</v>
      </c>
      <c r="K947" s="1361" t="s">
        <v>4191</v>
      </c>
      <c r="L947" s="1361" t="s">
        <v>2321</v>
      </c>
      <c r="M947" s="1362">
        <v>1.0</v>
      </c>
    </row>
    <row r="948">
      <c r="A948" s="1361"/>
      <c r="B948" s="1361"/>
      <c r="C948" s="1361"/>
      <c r="D948" s="1361"/>
      <c r="E948" s="1361"/>
      <c r="F948" s="1361"/>
      <c r="G948" s="1361">
        <v>2023.0</v>
      </c>
      <c r="H948" s="1361" t="s">
        <v>237</v>
      </c>
      <c r="I948" s="1361" t="s">
        <v>4198</v>
      </c>
      <c r="J948" s="1361" t="s">
        <v>2246</v>
      </c>
      <c r="K948" s="1361" t="s">
        <v>4192</v>
      </c>
      <c r="L948" s="1361" t="s">
        <v>2536</v>
      </c>
      <c r="M948" s="1362">
        <v>4.0</v>
      </c>
    </row>
    <row r="949">
      <c r="A949" s="1361"/>
      <c r="B949" s="1361"/>
      <c r="C949" s="1361"/>
      <c r="D949" s="1361"/>
      <c r="E949" s="1361"/>
      <c r="F949" s="1361"/>
      <c r="G949" s="1361">
        <v>2023.0</v>
      </c>
      <c r="H949" s="1361" t="s">
        <v>237</v>
      </c>
      <c r="I949" s="1361" t="s">
        <v>4198</v>
      </c>
      <c r="J949" s="1361" t="s">
        <v>2246</v>
      </c>
      <c r="K949" s="1361" t="s">
        <v>4200</v>
      </c>
      <c r="L949" s="1361" t="s">
        <v>2536</v>
      </c>
      <c r="M949" s="1362">
        <v>2.0</v>
      </c>
    </row>
    <row r="950">
      <c r="A950" s="1361"/>
      <c r="B950" s="1361"/>
      <c r="C950" s="1361"/>
      <c r="D950" s="1361"/>
      <c r="E950" s="1361"/>
      <c r="F950" s="1361"/>
      <c r="G950" s="1361">
        <v>2023.0</v>
      </c>
      <c r="H950" s="1361" t="s">
        <v>237</v>
      </c>
      <c r="I950" s="1361" t="s">
        <v>4198</v>
      </c>
      <c r="J950" s="1361" t="s">
        <v>2246</v>
      </c>
      <c r="K950" s="1361" t="s">
        <v>4194</v>
      </c>
      <c r="L950" s="1361" t="s">
        <v>2536</v>
      </c>
      <c r="M950" s="1362">
        <v>2.0</v>
      </c>
    </row>
    <row r="951">
      <c r="A951" s="1361"/>
      <c r="B951" s="1361"/>
      <c r="C951" s="1361"/>
      <c r="D951" s="1361"/>
      <c r="E951" s="1361"/>
      <c r="F951" s="1361"/>
      <c r="G951" s="1361">
        <v>2023.0</v>
      </c>
      <c r="H951" s="1361" t="s">
        <v>237</v>
      </c>
      <c r="I951" s="1361" t="s">
        <v>4198</v>
      </c>
      <c r="J951" s="1361" t="s">
        <v>4195</v>
      </c>
      <c r="K951" s="1361" t="s">
        <v>2243</v>
      </c>
      <c r="L951" s="1361" t="s">
        <v>2321</v>
      </c>
      <c r="M951" s="1362">
        <v>48.0</v>
      </c>
    </row>
    <row r="952">
      <c r="A952" s="1361"/>
      <c r="B952" s="1361"/>
      <c r="C952" s="1361"/>
      <c r="D952" s="1361"/>
      <c r="E952" s="1361"/>
      <c r="F952" s="1361"/>
      <c r="G952" s="1361">
        <v>2023.0</v>
      </c>
      <c r="H952" s="1361" t="s">
        <v>237</v>
      </c>
      <c r="I952" s="1361" t="s">
        <v>4198</v>
      </c>
      <c r="J952" s="1361" t="s">
        <v>4195</v>
      </c>
      <c r="K952" s="1361" t="s">
        <v>4195</v>
      </c>
      <c r="L952" s="1361" t="s">
        <v>2536</v>
      </c>
      <c r="M952" s="1362">
        <v>1.0</v>
      </c>
    </row>
    <row r="953">
      <c r="A953" s="1361"/>
      <c r="B953" s="1361"/>
      <c r="C953" s="1361"/>
      <c r="D953" s="1361"/>
      <c r="E953" s="1361"/>
      <c r="F953" s="1361"/>
      <c r="G953" s="1361">
        <v>2023.0</v>
      </c>
      <c r="H953" s="1361" t="s">
        <v>1777</v>
      </c>
      <c r="I953" s="1361" t="s">
        <v>4210</v>
      </c>
      <c r="J953" s="1361" t="s">
        <v>2246</v>
      </c>
      <c r="K953" s="1361" t="s">
        <v>4197</v>
      </c>
      <c r="L953" s="1361" t="s">
        <v>2536</v>
      </c>
      <c r="M953" s="1362">
        <v>1.0</v>
      </c>
    </row>
    <row r="954">
      <c r="A954" s="1361"/>
      <c r="B954" s="1361"/>
      <c r="C954" s="1361"/>
      <c r="D954" s="1361"/>
      <c r="E954" s="1361"/>
      <c r="F954" s="1361"/>
      <c r="G954" s="1361">
        <v>2023.0</v>
      </c>
      <c r="H954" s="1361" t="s">
        <v>1777</v>
      </c>
      <c r="I954" s="1361" t="s">
        <v>4210</v>
      </c>
      <c r="J954" s="1361" t="s">
        <v>2246</v>
      </c>
      <c r="K954" s="1361" t="s">
        <v>4190</v>
      </c>
      <c r="L954" s="1361" t="s">
        <v>2536</v>
      </c>
      <c r="M954" s="1362">
        <v>22.0</v>
      </c>
    </row>
    <row r="955">
      <c r="A955" s="1361"/>
      <c r="B955" s="1361"/>
      <c r="C955" s="1361"/>
      <c r="D955" s="1361"/>
      <c r="E955" s="1361"/>
      <c r="F955" s="1361"/>
      <c r="G955" s="1361">
        <v>2023.0</v>
      </c>
      <c r="H955" s="1361" t="s">
        <v>1777</v>
      </c>
      <c r="I955" s="1361" t="s">
        <v>4210</v>
      </c>
      <c r="J955" s="1361" t="s">
        <v>2246</v>
      </c>
      <c r="K955" s="1361" t="s">
        <v>4191</v>
      </c>
      <c r="L955" s="1361" t="s">
        <v>2321</v>
      </c>
      <c r="M955" s="1362">
        <v>2.0</v>
      </c>
    </row>
    <row r="956">
      <c r="A956" s="1361"/>
      <c r="B956" s="1361"/>
      <c r="C956" s="1361"/>
      <c r="D956" s="1361"/>
      <c r="E956" s="1361"/>
      <c r="F956" s="1361"/>
      <c r="G956" s="1361">
        <v>2023.0</v>
      </c>
      <c r="H956" s="1361" t="s">
        <v>1777</v>
      </c>
      <c r="I956" s="1361" t="s">
        <v>4210</v>
      </c>
      <c r="J956" s="1361" t="s">
        <v>2246</v>
      </c>
      <c r="K956" s="1361" t="s">
        <v>4200</v>
      </c>
      <c r="L956" s="1361" t="s">
        <v>2536</v>
      </c>
      <c r="M956" s="1362">
        <v>1.0</v>
      </c>
    </row>
    <row r="957">
      <c r="A957" s="1361"/>
      <c r="B957" s="1361"/>
      <c r="C957" s="1361"/>
      <c r="D957" s="1361"/>
      <c r="E957" s="1361"/>
      <c r="F957" s="1361"/>
      <c r="G957" s="1361">
        <v>2023.0</v>
      </c>
      <c r="H957" s="1361" t="s">
        <v>1777</v>
      </c>
      <c r="I957" s="1361" t="s">
        <v>4210</v>
      </c>
      <c r="J957" s="1361" t="s">
        <v>2246</v>
      </c>
      <c r="K957" s="1361" t="s">
        <v>4194</v>
      </c>
      <c r="L957" s="1361" t="s">
        <v>2536</v>
      </c>
      <c r="M957" s="1362">
        <v>7.0</v>
      </c>
    </row>
    <row r="958">
      <c r="A958" s="1361"/>
      <c r="B958" s="1361"/>
      <c r="C958" s="1361"/>
      <c r="D958" s="1361"/>
      <c r="E958" s="1361"/>
      <c r="F958" s="1361"/>
      <c r="G958" s="1361">
        <v>2023.0</v>
      </c>
      <c r="H958" s="1361" t="s">
        <v>1777</v>
      </c>
      <c r="I958" s="1361" t="s">
        <v>4210</v>
      </c>
      <c r="J958" s="1361" t="s">
        <v>4195</v>
      </c>
      <c r="K958" s="1361" t="s">
        <v>4201</v>
      </c>
      <c r="L958" s="1361" t="s">
        <v>2536</v>
      </c>
      <c r="M958" s="1362">
        <v>2.0</v>
      </c>
    </row>
    <row r="959">
      <c r="A959" s="1361"/>
      <c r="B959" s="1361"/>
      <c r="C959" s="1361"/>
      <c r="D959" s="1361"/>
      <c r="E959" s="1361"/>
      <c r="F959" s="1361"/>
      <c r="G959" s="1361">
        <v>2023.0</v>
      </c>
      <c r="H959" s="1361" t="s">
        <v>1777</v>
      </c>
      <c r="I959" s="1361" t="s">
        <v>4210</v>
      </c>
      <c r="J959" s="1361" t="s">
        <v>4195</v>
      </c>
      <c r="K959" s="1361" t="s">
        <v>2243</v>
      </c>
      <c r="L959" s="1361" t="s">
        <v>2321</v>
      </c>
      <c r="M959" s="1362">
        <v>7.0</v>
      </c>
    </row>
    <row r="960">
      <c r="A960" s="1361"/>
      <c r="B960" s="1361"/>
      <c r="C960" s="1361"/>
      <c r="D960" s="1361"/>
      <c r="E960" s="1361"/>
      <c r="F960" s="1361"/>
      <c r="G960" s="1361">
        <v>2023.0</v>
      </c>
      <c r="H960" s="1361" t="s">
        <v>1080</v>
      </c>
      <c r="I960" s="1361" t="s">
        <v>4189</v>
      </c>
      <c r="J960" s="1361" t="s">
        <v>2246</v>
      </c>
      <c r="K960" s="1361" t="s">
        <v>4197</v>
      </c>
      <c r="L960" s="1361" t="s">
        <v>2536</v>
      </c>
      <c r="M960" s="1362">
        <v>3.0</v>
      </c>
    </row>
    <row r="961">
      <c r="A961" s="1361"/>
      <c r="B961" s="1361"/>
      <c r="C961" s="1361"/>
      <c r="D961" s="1361"/>
      <c r="E961" s="1361"/>
      <c r="F961" s="1361"/>
      <c r="G961" s="1361">
        <v>2023.0</v>
      </c>
      <c r="H961" s="1361" t="s">
        <v>1080</v>
      </c>
      <c r="I961" s="1361" t="s">
        <v>4189</v>
      </c>
      <c r="J961" s="1361" t="s">
        <v>2246</v>
      </c>
      <c r="K961" s="1361" t="s">
        <v>4190</v>
      </c>
      <c r="L961" s="1361" t="s">
        <v>2536</v>
      </c>
      <c r="M961" s="1362">
        <v>11.0</v>
      </c>
    </row>
    <row r="962">
      <c r="A962" s="1361"/>
      <c r="B962" s="1361"/>
      <c r="C962" s="1361"/>
      <c r="D962" s="1361"/>
      <c r="E962" s="1361"/>
      <c r="F962" s="1361"/>
      <c r="G962" s="1361">
        <v>2023.0</v>
      </c>
      <c r="H962" s="1361" t="s">
        <v>1080</v>
      </c>
      <c r="I962" s="1361" t="s">
        <v>4189</v>
      </c>
      <c r="J962" s="1361" t="s">
        <v>2246</v>
      </c>
      <c r="K962" s="1361" t="s">
        <v>4191</v>
      </c>
      <c r="L962" s="1361" t="s">
        <v>2321</v>
      </c>
      <c r="M962" s="1362">
        <v>2.0</v>
      </c>
    </row>
    <row r="963">
      <c r="A963" s="1361"/>
      <c r="B963" s="1361"/>
      <c r="C963" s="1361"/>
      <c r="D963" s="1361"/>
      <c r="E963" s="1361"/>
      <c r="F963" s="1361"/>
      <c r="G963" s="1361">
        <v>2023.0</v>
      </c>
      <c r="H963" s="1361" t="s">
        <v>1080</v>
      </c>
      <c r="I963" s="1361" t="s">
        <v>4189</v>
      </c>
      <c r="J963" s="1361" t="s">
        <v>2246</v>
      </c>
      <c r="K963" s="1361" t="s">
        <v>4192</v>
      </c>
      <c r="L963" s="1361" t="s">
        <v>2536</v>
      </c>
      <c r="M963" s="1362">
        <v>1.0</v>
      </c>
    </row>
    <row r="964">
      <c r="A964" s="1361"/>
      <c r="B964" s="1361"/>
      <c r="C964" s="1361"/>
      <c r="D964" s="1361"/>
      <c r="E964" s="1361"/>
      <c r="F964" s="1361"/>
      <c r="G964" s="1361">
        <v>2023.0</v>
      </c>
      <c r="H964" s="1361" t="s">
        <v>1080</v>
      </c>
      <c r="I964" s="1361" t="s">
        <v>4189</v>
      </c>
      <c r="J964" s="1361" t="s">
        <v>2246</v>
      </c>
      <c r="K964" s="1361" t="s">
        <v>4193</v>
      </c>
      <c r="L964" s="1361" t="s">
        <v>2321</v>
      </c>
      <c r="M964" s="1362">
        <v>1.0</v>
      </c>
    </row>
    <row r="965">
      <c r="A965" s="1361"/>
      <c r="B965" s="1361"/>
      <c r="C965" s="1361"/>
      <c r="D965" s="1361"/>
      <c r="E965" s="1361"/>
      <c r="F965" s="1361"/>
      <c r="G965" s="1361">
        <v>2023.0</v>
      </c>
      <c r="H965" s="1361" t="s">
        <v>1080</v>
      </c>
      <c r="I965" s="1361" t="s">
        <v>4189</v>
      </c>
      <c r="J965" s="1361" t="s">
        <v>2246</v>
      </c>
      <c r="K965" s="1361" t="s">
        <v>4199</v>
      </c>
      <c r="L965" s="1361" t="s">
        <v>2536</v>
      </c>
      <c r="M965" s="1362">
        <v>1.0</v>
      </c>
    </row>
    <row r="966">
      <c r="A966" s="1361"/>
      <c r="B966" s="1361"/>
      <c r="C966" s="1361"/>
      <c r="D966" s="1361"/>
      <c r="E966" s="1361"/>
      <c r="F966" s="1361"/>
      <c r="G966" s="1361">
        <v>2023.0</v>
      </c>
      <c r="H966" s="1361" t="s">
        <v>1080</v>
      </c>
      <c r="I966" s="1361" t="s">
        <v>4189</v>
      </c>
      <c r="J966" s="1361" t="s">
        <v>2246</v>
      </c>
      <c r="K966" s="1361" t="s">
        <v>4194</v>
      </c>
      <c r="L966" s="1361" t="s">
        <v>2536</v>
      </c>
      <c r="M966" s="1362">
        <v>4.0</v>
      </c>
    </row>
    <row r="967">
      <c r="A967" s="1361"/>
      <c r="B967" s="1361"/>
      <c r="C967" s="1361"/>
      <c r="D967" s="1361"/>
      <c r="E967" s="1361"/>
      <c r="F967" s="1361"/>
      <c r="G967" s="1361">
        <v>2023.0</v>
      </c>
      <c r="H967" s="1361" t="s">
        <v>1080</v>
      </c>
      <c r="I967" s="1361" t="s">
        <v>4189</v>
      </c>
      <c r="J967" s="1361" t="s">
        <v>4195</v>
      </c>
      <c r="K967" s="1361" t="s">
        <v>2243</v>
      </c>
      <c r="L967" s="1361" t="s">
        <v>2321</v>
      </c>
      <c r="M967" s="1362">
        <v>10.0</v>
      </c>
    </row>
    <row r="968">
      <c r="A968" s="1361"/>
      <c r="B968" s="1361"/>
      <c r="C968" s="1361"/>
      <c r="D968" s="1361"/>
      <c r="E968" s="1361"/>
      <c r="F968" s="1361"/>
      <c r="G968" s="1361">
        <v>2023.0</v>
      </c>
      <c r="H968" s="1361" t="s">
        <v>1080</v>
      </c>
      <c r="I968" s="1361" t="s">
        <v>4189</v>
      </c>
      <c r="J968" s="1361" t="s">
        <v>4195</v>
      </c>
      <c r="K968" s="1361" t="s">
        <v>4195</v>
      </c>
      <c r="L968" s="1361" t="s">
        <v>2536</v>
      </c>
      <c r="M968" s="1362">
        <v>2.0</v>
      </c>
    </row>
    <row r="969">
      <c r="A969" s="1361"/>
      <c r="B969" s="1361"/>
      <c r="C969" s="1361"/>
      <c r="D969" s="1361"/>
      <c r="E969" s="1361"/>
      <c r="F969" s="1361"/>
      <c r="G969" s="1361">
        <v>2023.0</v>
      </c>
      <c r="H969" s="1361" t="s">
        <v>1778</v>
      </c>
      <c r="I969" s="1361" t="s">
        <v>4210</v>
      </c>
      <c r="J969" s="1361" t="s">
        <v>2246</v>
      </c>
      <c r="K969" s="1361" t="s">
        <v>4197</v>
      </c>
      <c r="L969" s="1361" t="s">
        <v>2536</v>
      </c>
      <c r="M969" s="1362">
        <v>5.0</v>
      </c>
    </row>
    <row r="970">
      <c r="A970" s="1361"/>
      <c r="B970" s="1361"/>
      <c r="C970" s="1361"/>
      <c r="D970" s="1361"/>
      <c r="E970" s="1361"/>
      <c r="F970" s="1361"/>
      <c r="G970" s="1361">
        <v>2023.0</v>
      </c>
      <c r="H970" s="1361" t="s">
        <v>1778</v>
      </c>
      <c r="I970" s="1361" t="s">
        <v>4210</v>
      </c>
      <c r="J970" s="1361" t="s">
        <v>2246</v>
      </c>
      <c r="K970" s="1361" t="s">
        <v>4190</v>
      </c>
      <c r="L970" s="1361" t="s">
        <v>2536</v>
      </c>
      <c r="M970" s="1362">
        <v>51.0</v>
      </c>
    </row>
    <row r="971">
      <c r="A971" s="1361"/>
      <c r="B971" s="1361"/>
      <c r="C971" s="1361"/>
      <c r="D971" s="1361"/>
      <c r="E971" s="1361"/>
      <c r="F971" s="1361"/>
      <c r="G971" s="1361">
        <v>2023.0</v>
      </c>
      <c r="H971" s="1361" t="s">
        <v>1778</v>
      </c>
      <c r="I971" s="1361" t="s">
        <v>4210</v>
      </c>
      <c r="J971" s="1361" t="s">
        <v>2246</v>
      </c>
      <c r="K971" s="1361" t="s">
        <v>4191</v>
      </c>
      <c r="L971" s="1361" t="s">
        <v>2321</v>
      </c>
      <c r="M971" s="1362">
        <v>15.0</v>
      </c>
    </row>
    <row r="972">
      <c r="A972" s="1361"/>
      <c r="B972" s="1361"/>
      <c r="C972" s="1361"/>
      <c r="D972" s="1361"/>
      <c r="E972" s="1361"/>
      <c r="F972" s="1361"/>
      <c r="G972" s="1361">
        <v>2023.0</v>
      </c>
      <c r="H972" s="1361" t="s">
        <v>1778</v>
      </c>
      <c r="I972" s="1361" t="s">
        <v>4210</v>
      </c>
      <c r="J972" s="1361" t="s">
        <v>2246</v>
      </c>
      <c r="K972" s="1361" t="s">
        <v>4200</v>
      </c>
      <c r="L972" s="1361" t="s">
        <v>2536</v>
      </c>
      <c r="M972" s="1362">
        <v>4.0</v>
      </c>
    </row>
    <row r="973">
      <c r="A973" s="1361"/>
      <c r="B973" s="1361"/>
      <c r="C973" s="1361"/>
      <c r="D973" s="1361"/>
      <c r="E973" s="1361"/>
      <c r="F973" s="1361"/>
      <c r="G973" s="1361">
        <v>2023.0</v>
      </c>
      <c r="H973" s="1361" t="s">
        <v>1778</v>
      </c>
      <c r="I973" s="1361" t="s">
        <v>4210</v>
      </c>
      <c r="J973" s="1361" t="s">
        <v>2246</v>
      </c>
      <c r="K973" s="1361" t="s">
        <v>4195</v>
      </c>
      <c r="L973" s="1361" t="s">
        <v>2536</v>
      </c>
      <c r="M973" s="1362">
        <v>5.0</v>
      </c>
    </row>
    <row r="974">
      <c r="A974" s="1361"/>
      <c r="B974" s="1361"/>
      <c r="C974" s="1361"/>
      <c r="D974" s="1361"/>
      <c r="E974" s="1361"/>
      <c r="F974" s="1361"/>
      <c r="G974" s="1361">
        <v>2023.0</v>
      </c>
      <c r="H974" s="1361" t="s">
        <v>1778</v>
      </c>
      <c r="I974" s="1361" t="s">
        <v>4210</v>
      </c>
      <c r="J974" s="1361" t="s">
        <v>2246</v>
      </c>
      <c r="K974" s="1361" t="s">
        <v>4194</v>
      </c>
      <c r="L974" s="1361" t="s">
        <v>2536</v>
      </c>
      <c r="M974" s="1362">
        <v>8.0</v>
      </c>
    </row>
    <row r="975">
      <c r="A975" s="1361"/>
      <c r="B975" s="1361"/>
      <c r="C975" s="1361"/>
      <c r="D975" s="1361"/>
      <c r="E975" s="1361"/>
      <c r="F975" s="1361"/>
      <c r="G975" s="1361">
        <v>2023.0</v>
      </c>
      <c r="H975" s="1361" t="s">
        <v>1778</v>
      </c>
      <c r="I975" s="1361" t="s">
        <v>4210</v>
      </c>
      <c r="J975" s="1361" t="s">
        <v>4195</v>
      </c>
      <c r="K975" s="1361" t="s">
        <v>4201</v>
      </c>
      <c r="L975" s="1361" t="s">
        <v>2536</v>
      </c>
      <c r="M975" s="1362">
        <v>4.0</v>
      </c>
    </row>
    <row r="976">
      <c r="A976" s="1361"/>
      <c r="B976" s="1361"/>
      <c r="C976" s="1361"/>
      <c r="D976" s="1361"/>
      <c r="E976" s="1361"/>
      <c r="F976" s="1361"/>
      <c r="G976" s="1361">
        <v>2023.0</v>
      </c>
      <c r="H976" s="1361" t="s">
        <v>1778</v>
      </c>
      <c r="I976" s="1361" t="s">
        <v>4210</v>
      </c>
      <c r="J976" s="1361" t="s">
        <v>4195</v>
      </c>
      <c r="K976" s="1361" t="s">
        <v>2243</v>
      </c>
      <c r="L976" s="1361" t="s">
        <v>2321</v>
      </c>
      <c r="M976" s="1362">
        <v>24.0</v>
      </c>
    </row>
    <row r="977">
      <c r="A977" s="1361"/>
      <c r="B977" s="1361"/>
      <c r="C977" s="1361"/>
      <c r="D977" s="1361"/>
      <c r="E977" s="1361"/>
      <c r="F977" s="1361"/>
      <c r="G977" s="1361">
        <v>2023.0</v>
      </c>
      <c r="H977" s="1361" t="s">
        <v>1778</v>
      </c>
      <c r="I977" s="1361" t="s">
        <v>4210</v>
      </c>
      <c r="J977" s="1361" t="s">
        <v>4195</v>
      </c>
      <c r="K977" s="1361" t="s">
        <v>4195</v>
      </c>
      <c r="L977" s="1361" t="s">
        <v>2536</v>
      </c>
      <c r="M977" s="1362">
        <v>2.0</v>
      </c>
    </row>
    <row r="978">
      <c r="A978" s="1361"/>
      <c r="B978" s="1361"/>
      <c r="C978" s="1361"/>
      <c r="D978" s="1361"/>
      <c r="E978" s="1361"/>
      <c r="F978" s="1361"/>
      <c r="G978" s="1361">
        <v>2023.0</v>
      </c>
      <c r="H978" s="1361" t="s">
        <v>1779</v>
      </c>
      <c r="I978" s="1361" t="s">
        <v>4204</v>
      </c>
      <c r="J978" s="1361" t="s">
        <v>2246</v>
      </c>
      <c r="K978" s="1361" t="s">
        <v>4190</v>
      </c>
      <c r="L978" s="1361" t="s">
        <v>2536</v>
      </c>
      <c r="M978" s="1362">
        <v>6.0</v>
      </c>
    </row>
    <row r="979">
      <c r="A979" s="1361"/>
      <c r="B979" s="1361"/>
      <c r="C979" s="1361"/>
      <c r="D979" s="1361"/>
      <c r="E979" s="1361"/>
      <c r="F979" s="1361"/>
      <c r="G979" s="1361">
        <v>2023.0</v>
      </c>
      <c r="H979" s="1361" t="s">
        <v>1780</v>
      </c>
      <c r="I979" s="1361" t="s">
        <v>4196</v>
      </c>
      <c r="J979" s="1361" t="s">
        <v>2246</v>
      </c>
      <c r="K979" s="1361" t="s">
        <v>4197</v>
      </c>
      <c r="L979" s="1361" t="s">
        <v>2536</v>
      </c>
      <c r="M979" s="1362">
        <v>1.0</v>
      </c>
    </row>
    <row r="980">
      <c r="A980" s="1361"/>
      <c r="B980" s="1361"/>
      <c r="C980" s="1361"/>
      <c r="D980" s="1361"/>
      <c r="E980" s="1361"/>
      <c r="F980" s="1361"/>
      <c r="G980" s="1361">
        <v>2023.0</v>
      </c>
      <c r="H980" s="1361" t="s">
        <v>1780</v>
      </c>
      <c r="I980" s="1361" t="s">
        <v>4196</v>
      </c>
      <c r="J980" s="1361" t="s">
        <v>2246</v>
      </c>
      <c r="K980" s="1361" t="s">
        <v>4190</v>
      </c>
      <c r="L980" s="1361" t="s">
        <v>2536</v>
      </c>
      <c r="M980" s="1362">
        <v>6.0</v>
      </c>
    </row>
    <row r="981">
      <c r="A981" s="1361"/>
      <c r="B981" s="1361"/>
      <c r="C981" s="1361"/>
      <c r="D981" s="1361"/>
      <c r="E981" s="1361"/>
      <c r="F981" s="1361"/>
      <c r="G981" s="1361">
        <v>2023.0</v>
      </c>
      <c r="H981" s="1361" t="s">
        <v>1780</v>
      </c>
      <c r="I981" s="1361" t="s">
        <v>4196</v>
      </c>
      <c r="J981" s="1361" t="s">
        <v>2246</v>
      </c>
      <c r="K981" s="1361" t="s">
        <v>4193</v>
      </c>
      <c r="L981" s="1361" t="s">
        <v>2321</v>
      </c>
      <c r="M981" s="1362">
        <v>2.0</v>
      </c>
    </row>
    <row r="982">
      <c r="A982" s="1361"/>
      <c r="B982" s="1361"/>
      <c r="C982" s="1361"/>
      <c r="D982" s="1361"/>
      <c r="E982" s="1361"/>
      <c r="F982" s="1361"/>
      <c r="G982" s="1361">
        <v>2023.0</v>
      </c>
      <c r="H982" s="1361" t="s">
        <v>1780</v>
      </c>
      <c r="I982" s="1361" t="s">
        <v>4196</v>
      </c>
      <c r="J982" s="1361" t="s">
        <v>4195</v>
      </c>
      <c r="K982" s="1361" t="s">
        <v>2243</v>
      </c>
      <c r="L982" s="1361" t="s">
        <v>2321</v>
      </c>
      <c r="M982" s="1362">
        <v>11.0</v>
      </c>
    </row>
    <row r="983">
      <c r="A983" s="1361"/>
      <c r="B983" s="1361"/>
      <c r="C983" s="1361"/>
      <c r="D983" s="1361"/>
      <c r="E983" s="1361"/>
      <c r="F983" s="1361"/>
      <c r="G983" s="1361">
        <v>2023.0</v>
      </c>
      <c r="H983" s="1361" t="s">
        <v>1780</v>
      </c>
      <c r="I983" s="1361" t="s">
        <v>4196</v>
      </c>
      <c r="J983" s="1361" t="s">
        <v>4195</v>
      </c>
      <c r="K983" s="1361" t="s">
        <v>4195</v>
      </c>
      <c r="L983" s="1361" t="s">
        <v>2536</v>
      </c>
      <c r="M983" s="1362">
        <v>1.0</v>
      </c>
    </row>
    <row r="984">
      <c r="A984" s="1361"/>
      <c r="B984" s="1361"/>
      <c r="C984" s="1361"/>
      <c r="D984" s="1361"/>
      <c r="E984" s="1361"/>
      <c r="F984" s="1361"/>
      <c r="G984" s="1361">
        <v>2023.0</v>
      </c>
      <c r="H984" s="1361" t="s">
        <v>187</v>
      </c>
      <c r="I984" s="1361" t="s">
        <v>4198</v>
      </c>
      <c r="J984" s="1361" t="s">
        <v>2246</v>
      </c>
      <c r="K984" s="1361" t="s">
        <v>4197</v>
      </c>
      <c r="L984" s="1361" t="s">
        <v>2536</v>
      </c>
      <c r="M984" s="1362">
        <v>3.0</v>
      </c>
    </row>
    <row r="985">
      <c r="A985" s="1361"/>
      <c r="B985" s="1361"/>
      <c r="C985" s="1361"/>
      <c r="D985" s="1361"/>
      <c r="E985" s="1361"/>
      <c r="F985" s="1361"/>
      <c r="G985" s="1361">
        <v>2023.0</v>
      </c>
      <c r="H985" s="1361" t="s">
        <v>187</v>
      </c>
      <c r="I985" s="1361" t="s">
        <v>4198</v>
      </c>
      <c r="J985" s="1361" t="s">
        <v>2246</v>
      </c>
      <c r="K985" s="1361" t="s">
        <v>4190</v>
      </c>
      <c r="L985" s="1361" t="s">
        <v>2536</v>
      </c>
      <c r="M985" s="1362">
        <v>15.0</v>
      </c>
    </row>
    <row r="986">
      <c r="A986" s="1361"/>
      <c r="B986" s="1361"/>
      <c r="C986" s="1361"/>
      <c r="D986" s="1361"/>
      <c r="E986" s="1361"/>
      <c r="F986" s="1361"/>
      <c r="G986" s="1361">
        <v>2023.0</v>
      </c>
      <c r="H986" s="1361" t="s">
        <v>187</v>
      </c>
      <c r="I986" s="1361" t="s">
        <v>4198</v>
      </c>
      <c r="J986" s="1361" t="s">
        <v>2246</v>
      </c>
      <c r="K986" s="1361" t="s">
        <v>4191</v>
      </c>
      <c r="L986" s="1361" t="s">
        <v>2321</v>
      </c>
      <c r="M986" s="1362">
        <v>1.0</v>
      </c>
    </row>
    <row r="987">
      <c r="A987" s="1361"/>
      <c r="B987" s="1361"/>
      <c r="C987" s="1361"/>
      <c r="D987" s="1361"/>
      <c r="E987" s="1361"/>
      <c r="F987" s="1361"/>
      <c r="G987" s="1361">
        <v>2023.0</v>
      </c>
      <c r="H987" s="1361" t="s">
        <v>187</v>
      </c>
      <c r="I987" s="1361" t="s">
        <v>4198</v>
      </c>
      <c r="J987" s="1361" t="s">
        <v>2246</v>
      </c>
      <c r="K987" s="1361" t="s">
        <v>4193</v>
      </c>
      <c r="L987" s="1361" t="s">
        <v>2321</v>
      </c>
      <c r="M987" s="1362">
        <v>4.0</v>
      </c>
    </row>
    <row r="988">
      <c r="A988" s="1361"/>
      <c r="B988" s="1361"/>
      <c r="C988" s="1361"/>
      <c r="D988" s="1361"/>
      <c r="E988" s="1361"/>
      <c r="F988" s="1361"/>
      <c r="G988" s="1361">
        <v>2023.0</v>
      </c>
      <c r="H988" s="1361" t="s">
        <v>187</v>
      </c>
      <c r="I988" s="1361" t="s">
        <v>4198</v>
      </c>
      <c r="J988" s="1361" t="s">
        <v>2246</v>
      </c>
      <c r="K988" s="1361" t="s">
        <v>4195</v>
      </c>
      <c r="L988" s="1361" t="s">
        <v>2536</v>
      </c>
      <c r="M988" s="1362">
        <v>1.0</v>
      </c>
    </row>
    <row r="989">
      <c r="A989" s="1361"/>
      <c r="B989" s="1361"/>
      <c r="C989" s="1361"/>
      <c r="D989" s="1361"/>
      <c r="E989" s="1361"/>
      <c r="F989" s="1361"/>
      <c r="G989" s="1361">
        <v>2023.0</v>
      </c>
      <c r="H989" s="1361" t="s">
        <v>187</v>
      </c>
      <c r="I989" s="1361" t="s">
        <v>4198</v>
      </c>
      <c r="J989" s="1361" t="s">
        <v>4195</v>
      </c>
      <c r="K989" s="1361" t="s">
        <v>2243</v>
      </c>
      <c r="L989" s="1361" t="s">
        <v>2321</v>
      </c>
      <c r="M989" s="1362">
        <v>21.0</v>
      </c>
    </row>
    <row r="990">
      <c r="A990" s="1361"/>
      <c r="B990" s="1361"/>
      <c r="C990" s="1361"/>
      <c r="D990" s="1361"/>
      <c r="E990" s="1361"/>
      <c r="F990" s="1361"/>
      <c r="G990" s="1361">
        <v>2023.0</v>
      </c>
      <c r="H990" s="1361" t="s">
        <v>187</v>
      </c>
      <c r="I990" s="1361" t="s">
        <v>4198</v>
      </c>
      <c r="J990" s="1361" t="s">
        <v>4195</v>
      </c>
      <c r="K990" s="1361" t="s">
        <v>4195</v>
      </c>
      <c r="L990" s="1361" t="s">
        <v>2536</v>
      </c>
      <c r="M990" s="1362">
        <v>1.0</v>
      </c>
    </row>
    <row r="991">
      <c r="A991" s="1361"/>
      <c r="B991" s="1361"/>
      <c r="C991" s="1361"/>
      <c r="D991" s="1361"/>
      <c r="E991" s="1361"/>
      <c r="F991" s="1361"/>
      <c r="G991" s="1361">
        <v>2023.0</v>
      </c>
      <c r="H991" s="1361" t="s">
        <v>1560</v>
      </c>
      <c r="I991" s="1361" t="s">
        <v>4204</v>
      </c>
      <c r="J991" s="1361" t="s">
        <v>2246</v>
      </c>
      <c r="K991" s="1361" t="s">
        <v>4197</v>
      </c>
      <c r="L991" s="1361" t="s">
        <v>2536</v>
      </c>
      <c r="M991" s="1362">
        <v>33.0</v>
      </c>
    </row>
    <row r="992">
      <c r="A992" s="1361"/>
      <c r="B992" s="1361"/>
      <c r="C992" s="1361"/>
      <c r="D992" s="1361"/>
      <c r="E992" s="1361"/>
      <c r="F992" s="1361"/>
      <c r="G992" s="1361">
        <v>2023.0</v>
      </c>
      <c r="H992" s="1361" t="s">
        <v>1560</v>
      </c>
      <c r="I992" s="1361" t="s">
        <v>4204</v>
      </c>
      <c r="J992" s="1361" t="s">
        <v>2246</v>
      </c>
      <c r="K992" s="1361" t="s">
        <v>4190</v>
      </c>
      <c r="L992" s="1361" t="s">
        <v>2536</v>
      </c>
      <c r="M992" s="1362">
        <v>100.0</v>
      </c>
    </row>
    <row r="993">
      <c r="A993" s="1361"/>
      <c r="B993" s="1361"/>
      <c r="C993" s="1361"/>
      <c r="D993" s="1361"/>
      <c r="E993" s="1361"/>
      <c r="F993" s="1361"/>
      <c r="G993" s="1361">
        <v>2023.0</v>
      </c>
      <c r="H993" s="1361" t="s">
        <v>1560</v>
      </c>
      <c r="I993" s="1361" t="s">
        <v>4204</v>
      </c>
      <c r="J993" s="1361" t="s">
        <v>2246</v>
      </c>
      <c r="K993" s="1361" t="s">
        <v>4191</v>
      </c>
      <c r="L993" s="1361" t="s">
        <v>2321</v>
      </c>
      <c r="M993" s="1362">
        <v>9.0</v>
      </c>
    </row>
    <row r="994">
      <c r="A994" s="1361"/>
      <c r="B994" s="1361"/>
      <c r="C994" s="1361"/>
      <c r="D994" s="1361"/>
      <c r="E994" s="1361"/>
      <c r="F994" s="1361"/>
      <c r="G994" s="1361">
        <v>2023.0</v>
      </c>
      <c r="H994" s="1361" t="s">
        <v>1560</v>
      </c>
      <c r="I994" s="1361" t="s">
        <v>4204</v>
      </c>
      <c r="J994" s="1361" t="s">
        <v>2246</v>
      </c>
      <c r="K994" s="1361" t="s">
        <v>4193</v>
      </c>
      <c r="L994" s="1361" t="s">
        <v>2321</v>
      </c>
      <c r="M994" s="1362">
        <v>4.0</v>
      </c>
    </row>
    <row r="995">
      <c r="A995" s="1361"/>
      <c r="B995" s="1361"/>
      <c r="C995" s="1361"/>
      <c r="D995" s="1361"/>
      <c r="E995" s="1361"/>
      <c r="F995" s="1361"/>
      <c r="G995" s="1361">
        <v>2023.0</v>
      </c>
      <c r="H995" s="1361" t="s">
        <v>1560</v>
      </c>
      <c r="I995" s="1361" t="s">
        <v>4204</v>
      </c>
      <c r="J995" s="1361" t="s">
        <v>2246</v>
      </c>
      <c r="K995" s="1361" t="s">
        <v>4199</v>
      </c>
      <c r="L995" s="1361" t="s">
        <v>2536</v>
      </c>
      <c r="M995" s="1362">
        <v>1.0</v>
      </c>
    </row>
    <row r="996">
      <c r="A996" s="1361"/>
      <c r="B996" s="1361"/>
      <c r="C996" s="1361"/>
      <c r="D996" s="1361"/>
      <c r="E996" s="1361"/>
      <c r="F996" s="1361"/>
      <c r="G996" s="1361">
        <v>2023.0</v>
      </c>
      <c r="H996" s="1361" t="s">
        <v>1560</v>
      </c>
      <c r="I996" s="1361" t="s">
        <v>4204</v>
      </c>
      <c r="J996" s="1361" t="s">
        <v>2246</v>
      </c>
      <c r="K996" s="1361" t="s">
        <v>4200</v>
      </c>
      <c r="L996" s="1361" t="s">
        <v>2536</v>
      </c>
      <c r="M996" s="1362">
        <v>5.0</v>
      </c>
    </row>
    <row r="997">
      <c r="A997" s="1361"/>
      <c r="B997" s="1361"/>
      <c r="C997" s="1361"/>
      <c r="D997" s="1361"/>
      <c r="E997" s="1361"/>
      <c r="F997" s="1361"/>
      <c r="G997" s="1361">
        <v>2023.0</v>
      </c>
      <c r="H997" s="1361" t="s">
        <v>1560</v>
      </c>
      <c r="I997" s="1361" t="s">
        <v>4204</v>
      </c>
      <c r="J997" s="1361" t="s">
        <v>2246</v>
      </c>
      <c r="K997" s="1361" t="s">
        <v>4195</v>
      </c>
      <c r="L997" s="1361" t="s">
        <v>2536</v>
      </c>
      <c r="M997" s="1362">
        <v>10.0</v>
      </c>
    </row>
    <row r="998">
      <c r="A998" s="1361"/>
      <c r="B998" s="1361"/>
      <c r="C998" s="1361"/>
      <c r="D998" s="1361"/>
      <c r="E998" s="1361"/>
      <c r="F998" s="1361"/>
      <c r="G998" s="1361">
        <v>2023.0</v>
      </c>
      <c r="H998" s="1361" t="s">
        <v>1560</v>
      </c>
      <c r="I998" s="1361" t="s">
        <v>4204</v>
      </c>
      <c r="J998" s="1361" t="s">
        <v>2246</v>
      </c>
      <c r="K998" s="1361" t="s">
        <v>4194</v>
      </c>
      <c r="L998" s="1361" t="s">
        <v>2536</v>
      </c>
      <c r="M998" s="1362">
        <v>23.0</v>
      </c>
    </row>
    <row r="999">
      <c r="A999" s="1361"/>
      <c r="B999" s="1361"/>
      <c r="C999" s="1361"/>
      <c r="D999" s="1361"/>
      <c r="E999" s="1361"/>
      <c r="F999" s="1361"/>
      <c r="G999" s="1361">
        <v>2023.0</v>
      </c>
      <c r="H999" s="1361" t="s">
        <v>1560</v>
      </c>
      <c r="I999" s="1361" t="s">
        <v>4204</v>
      </c>
      <c r="J999" s="1361" t="s">
        <v>4195</v>
      </c>
      <c r="K999" s="1361" t="s">
        <v>4201</v>
      </c>
      <c r="L999" s="1361" t="s">
        <v>2536</v>
      </c>
      <c r="M999" s="1362">
        <v>1.0</v>
      </c>
    </row>
    <row r="1000">
      <c r="A1000" s="1361"/>
      <c r="B1000" s="1361"/>
      <c r="C1000" s="1361"/>
      <c r="D1000" s="1361"/>
      <c r="E1000" s="1361"/>
      <c r="F1000" s="1361"/>
      <c r="G1000" s="1361">
        <v>2023.0</v>
      </c>
      <c r="H1000" s="1361" t="s">
        <v>1560</v>
      </c>
      <c r="I1000" s="1361" t="s">
        <v>4204</v>
      </c>
      <c r="J1000" s="1361" t="s">
        <v>4195</v>
      </c>
      <c r="K1000" s="1361" t="s">
        <v>4208</v>
      </c>
      <c r="L1000" s="1361" t="s">
        <v>2536</v>
      </c>
      <c r="M1000" s="1362">
        <v>1.0</v>
      </c>
    </row>
    <row r="1001">
      <c r="A1001" s="1361"/>
      <c r="B1001" s="1361"/>
      <c r="C1001" s="1361"/>
      <c r="D1001" s="1361"/>
      <c r="E1001" s="1361"/>
      <c r="F1001" s="1361"/>
      <c r="G1001" s="1361">
        <v>2023.0</v>
      </c>
      <c r="H1001" s="1361" t="s">
        <v>1560</v>
      </c>
      <c r="I1001" s="1361" t="s">
        <v>4204</v>
      </c>
      <c r="J1001" s="1361" t="s">
        <v>4195</v>
      </c>
      <c r="K1001" s="1361" t="s">
        <v>2243</v>
      </c>
      <c r="L1001" s="1361" t="s">
        <v>2321</v>
      </c>
      <c r="M1001" s="1362">
        <v>63.0</v>
      </c>
    </row>
    <row r="1002">
      <c r="A1002" s="1361"/>
      <c r="B1002" s="1361"/>
      <c r="C1002" s="1361"/>
      <c r="D1002" s="1361"/>
      <c r="E1002" s="1361"/>
      <c r="F1002" s="1361"/>
      <c r="G1002" s="1361">
        <v>2023.0</v>
      </c>
      <c r="H1002" s="1361" t="s">
        <v>1560</v>
      </c>
      <c r="I1002" s="1361" t="s">
        <v>4204</v>
      </c>
      <c r="J1002" s="1361" t="s">
        <v>4195</v>
      </c>
      <c r="K1002" s="1361" t="s">
        <v>4195</v>
      </c>
      <c r="L1002" s="1361" t="s">
        <v>2536</v>
      </c>
      <c r="M1002" s="1362">
        <v>4.0</v>
      </c>
    </row>
    <row r="1003">
      <c r="A1003" s="1361"/>
      <c r="B1003" s="1361"/>
      <c r="C1003" s="1361"/>
      <c r="D1003" s="1361"/>
      <c r="E1003" s="1361"/>
      <c r="F1003" s="1361"/>
      <c r="G1003" s="1361">
        <v>2023.0</v>
      </c>
      <c r="H1003" s="1361" t="s">
        <v>1782</v>
      </c>
      <c r="I1003" s="1361" t="s">
        <v>4189</v>
      </c>
      <c r="J1003" s="1361" t="s">
        <v>2246</v>
      </c>
      <c r="K1003" s="1361" t="s">
        <v>4190</v>
      </c>
      <c r="L1003" s="1361" t="s">
        <v>2536</v>
      </c>
      <c r="M1003" s="1362">
        <v>2.0</v>
      </c>
    </row>
    <row r="1004">
      <c r="A1004" s="1361"/>
      <c r="B1004" s="1361"/>
      <c r="C1004" s="1361"/>
      <c r="D1004" s="1361"/>
      <c r="E1004" s="1361"/>
      <c r="F1004" s="1361"/>
      <c r="G1004" s="1361">
        <v>2023.0</v>
      </c>
      <c r="H1004" s="1361" t="s">
        <v>1782</v>
      </c>
      <c r="I1004" s="1361" t="s">
        <v>4189</v>
      </c>
      <c r="J1004" s="1361" t="s">
        <v>2246</v>
      </c>
      <c r="K1004" s="1361" t="s">
        <v>4194</v>
      </c>
      <c r="L1004" s="1361" t="s">
        <v>2536</v>
      </c>
      <c r="M1004" s="1362">
        <v>4.0</v>
      </c>
    </row>
    <row r="1005">
      <c r="A1005" s="1361"/>
      <c r="B1005" s="1361"/>
      <c r="C1005" s="1361"/>
      <c r="D1005" s="1361"/>
      <c r="E1005" s="1361"/>
      <c r="F1005" s="1361"/>
      <c r="G1005" s="1361">
        <v>2023.0</v>
      </c>
      <c r="H1005" s="1361" t="s">
        <v>1782</v>
      </c>
      <c r="I1005" s="1361" t="s">
        <v>4189</v>
      </c>
      <c r="J1005" s="1361" t="s">
        <v>4195</v>
      </c>
      <c r="K1005" s="1361" t="s">
        <v>2243</v>
      </c>
      <c r="L1005" s="1361" t="s">
        <v>2321</v>
      </c>
      <c r="M1005" s="1362">
        <v>6.0</v>
      </c>
    </row>
    <row r="1006">
      <c r="A1006" s="1361"/>
      <c r="B1006" s="1361"/>
      <c r="C1006" s="1361"/>
      <c r="D1006" s="1361"/>
      <c r="E1006" s="1361"/>
      <c r="F1006" s="1361"/>
      <c r="G1006" s="1361">
        <v>2023.0</v>
      </c>
      <c r="H1006" s="1361" t="s">
        <v>1783</v>
      </c>
      <c r="I1006" s="1361" t="s">
        <v>4204</v>
      </c>
      <c r="J1006" s="1361" t="s">
        <v>2246</v>
      </c>
      <c r="K1006" s="1361" t="s">
        <v>4197</v>
      </c>
      <c r="L1006" s="1361" t="s">
        <v>2536</v>
      </c>
      <c r="M1006" s="1362">
        <v>22.0</v>
      </c>
    </row>
    <row r="1007">
      <c r="A1007" s="1361"/>
      <c r="B1007" s="1361"/>
      <c r="C1007" s="1361"/>
      <c r="D1007" s="1361"/>
      <c r="E1007" s="1361"/>
      <c r="F1007" s="1361"/>
      <c r="G1007" s="1361">
        <v>2023.0</v>
      </c>
      <c r="H1007" s="1361" t="s">
        <v>1783</v>
      </c>
      <c r="I1007" s="1361" t="s">
        <v>4204</v>
      </c>
      <c r="J1007" s="1361" t="s">
        <v>2246</v>
      </c>
      <c r="K1007" s="1361" t="s">
        <v>4190</v>
      </c>
      <c r="L1007" s="1361" t="s">
        <v>2536</v>
      </c>
      <c r="M1007" s="1362">
        <v>36.0</v>
      </c>
    </row>
    <row r="1008">
      <c r="A1008" s="1361"/>
      <c r="B1008" s="1361"/>
      <c r="C1008" s="1361"/>
      <c r="D1008" s="1361"/>
      <c r="E1008" s="1361"/>
      <c r="F1008" s="1361"/>
      <c r="G1008" s="1361">
        <v>2023.0</v>
      </c>
      <c r="H1008" s="1361" t="s">
        <v>1783</v>
      </c>
      <c r="I1008" s="1361" t="s">
        <v>4204</v>
      </c>
      <c r="J1008" s="1361" t="s">
        <v>2246</v>
      </c>
      <c r="K1008" s="1361" t="s">
        <v>4191</v>
      </c>
      <c r="L1008" s="1361" t="s">
        <v>2321</v>
      </c>
      <c r="M1008" s="1362">
        <v>5.0</v>
      </c>
    </row>
    <row r="1009">
      <c r="A1009" s="1361"/>
      <c r="B1009" s="1361"/>
      <c r="C1009" s="1361"/>
      <c r="D1009" s="1361"/>
      <c r="E1009" s="1361"/>
      <c r="F1009" s="1361"/>
      <c r="G1009" s="1361">
        <v>2023.0</v>
      </c>
      <c r="H1009" s="1361" t="s">
        <v>1783</v>
      </c>
      <c r="I1009" s="1361" t="s">
        <v>4204</v>
      </c>
      <c r="J1009" s="1361" t="s">
        <v>2246</v>
      </c>
      <c r="K1009" s="1361" t="s">
        <v>4199</v>
      </c>
      <c r="L1009" s="1361" t="s">
        <v>2536</v>
      </c>
      <c r="M1009" s="1362">
        <v>6.0</v>
      </c>
    </row>
    <row r="1010">
      <c r="A1010" s="1361"/>
      <c r="B1010" s="1361"/>
      <c r="C1010" s="1361"/>
      <c r="D1010" s="1361"/>
      <c r="E1010" s="1361"/>
      <c r="F1010" s="1361"/>
      <c r="G1010" s="1361">
        <v>2023.0</v>
      </c>
      <c r="H1010" s="1361" t="s">
        <v>1783</v>
      </c>
      <c r="I1010" s="1361" t="s">
        <v>4204</v>
      </c>
      <c r="J1010" s="1361" t="s">
        <v>2246</v>
      </c>
      <c r="K1010" s="1361" t="s">
        <v>4200</v>
      </c>
      <c r="L1010" s="1361" t="s">
        <v>2536</v>
      </c>
      <c r="M1010" s="1362">
        <v>3.0</v>
      </c>
    </row>
    <row r="1011">
      <c r="A1011" s="1361"/>
      <c r="B1011" s="1361"/>
      <c r="C1011" s="1361"/>
      <c r="D1011" s="1361"/>
      <c r="E1011" s="1361"/>
      <c r="F1011" s="1361"/>
      <c r="G1011" s="1361">
        <v>2023.0</v>
      </c>
      <c r="H1011" s="1361" t="s">
        <v>1783</v>
      </c>
      <c r="I1011" s="1361" t="s">
        <v>4204</v>
      </c>
      <c r="J1011" s="1361" t="s">
        <v>2246</v>
      </c>
      <c r="K1011" s="1361" t="s">
        <v>4195</v>
      </c>
      <c r="L1011" s="1361" t="s">
        <v>2536</v>
      </c>
      <c r="M1011" s="1362">
        <v>4.0</v>
      </c>
    </row>
    <row r="1012">
      <c r="A1012" s="1361"/>
      <c r="B1012" s="1361"/>
      <c r="C1012" s="1361"/>
      <c r="D1012" s="1361"/>
      <c r="E1012" s="1361"/>
      <c r="F1012" s="1361"/>
      <c r="G1012" s="1361">
        <v>2023.0</v>
      </c>
      <c r="H1012" s="1361" t="s">
        <v>1783</v>
      </c>
      <c r="I1012" s="1361" t="s">
        <v>4204</v>
      </c>
      <c r="J1012" s="1361" t="s">
        <v>2246</v>
      </c>
      <c r="K1012" s="1361" t="s">
        <v>4194</v>
      </c>
      <c r="L1012" s="1361" t="s">
        <v>2536</v>
      </c>
      <c r="M1012" s="1362">
        <v>9.0</v>
      </c>
    </row>
    <row r="1013">
      <c r="A1013" s="1361"/>
      <c r="B1013" s="1361"/>
      <c r="C1013" s="1361"/>
      <c r="D1013" s="1361"/>
      <c r="E1013" s="1361"/>
      <c r="F1013" s="1361"/>
      <c r="G1013" s="1361">
        <v>2023.0</v>
      </c>
      <c r="H1013" s="1361" t="s">
        <v>1783</v>
      </c>
      <c r="I1013" s="1361" t="s">
        <v>4204</v>
      </c>
      <c r="J1013" s="1361" t="s">
        <v>4195</v>
      </c>
      <c r="K1013" s="1361" t="s">
        <v>4201</v>
      </c>
      <c r="L1013" s="1361" t="s">
        <v>2536</v>
      </c>
      <c r="M1013" s="1362">
        <v>8.0</v>
      </c>
    </row>
    <row r="1014">
      <c r="A1014" s="1361"/>
      <c r="B1014" s="1361"/>
      <c r="C1014" s="1361"/>
      <c r="D1014" s="1361"/>
      <c r="E1014" s="1361"/>
      <c r="F1014" s="1361"/>
      <c r="G1014" s="1361">
        <v>2023.0</v>
      </c>
      <c r="H1014" s="1361" t="s">
        <v>1783</v>
      </c>
      <c r="I1014" s="1361" t="s">
        <v>4204</v>
      </c>
      <c r="J1014" s="1361" t="s">
        <v>4195</v>
      </c>
      <c r="K1014" s="1361" t="s">
        <v>2243</v>
      </c>
      <c r="L1014" s="1361" t="s">
        <v>2321</v>
      </c>
      <c r="M1014" s="1362">
        <v>28.0</v>
      </c>
    </row>
    <row r="1015">
      <c r="A1015" s="1361"/>
      <c r="B1015" s="1361"/>
      <c r="C1015" s="1361"/>
      <c r="D1015" s="1361"/>
      <c r="E1015" s="1361"/>
      <c r="F1015" s="1361"/>
      <c r="G1015" s="1361">
        <v>2023.0</v>
      </c>
      <c r="H1015" s="1361" t="s">
        <v>1783</v>
      </c>
      <c r="I1015" s="1361" t="s">
        <v>4204</v>
      </c>
      <c r="J1015" s="1361" t="s">
        <v>4195</v>
      </c>
      <c r="K1015" s="1361" t="s">
        <v>4195</v>
      </c>
      <c r="L1015" s="1361" t="s">
        <v>2536</v>
      </c>
      <c r="M1015" s="1362">
        <v>3.0</v>
      </c>
    </row>
    <row r="1016">
      <c r="A1016" s="1361"/>
      <c r="B1016" s="1361"/>
      <c r="C1016" s="1361"/>
      <c r="D1016" s="1361"/>
      <c r="E1016" s="1361"/>
      <c r="F1016" s="1361"/>
      <c r="G1016" s="1361">
        <v>2023.0</v>
      </c>
      <c r="H1016" s="1361" t="s">
        <v>841</v>
      </c>
      <c r="I1016" s="1361" t="s">
        <v>4189</v>
      </c>
      <c r="J1016" s="1361" t="s">
        <v>2246</v>
      </c>
      <c r="K1016" s="1361" t="s">
        <v>4190</v>
      </c>
      <c r="L1016" s="1361" t="s">
        <v>2536</v>
      </c>
      <c r="M1016" s="1362">
        <v>11.0</v>
      </c>
    </row>
    <row r="1017">
      <c r="A1017" s="1361"/>
      <c r="B1017" s="1361"/>
      <c r="C1017" s="1361"/>
      <c r="D1017" s="1361"/>
      <c r="E1017" s="1361"/>
      <c r="F1017" s="1361"/>
      <c r="G1017" s="1361">
        <v>2023.0</v>
      </c>
      <c r="H1017" s="1361" t="s">
        <v>841</v>
      </c>
      <c r="I1017" s="1361" t="s">
        <v>4189</v>
      </c>
      <c r="J1017" s="1361" t="s">
        <v>2246</v>
      </c>
      <c r="K1017" s="1361" t="s">
        <v>4194</v>
      </c>
      <c r="L1017" s="1361" t="s">
        <v>2536</v>
      </c>
      <c r="M1017" s="1362">
        <v>1.0</v>
      </c>
    </row>
    <row r="1018">
      <c r="A1018" s="1361"/>
      <c r="B1018" s="1361"/>
      <c r="C1018" s="1361"/>
      <c r="D1018" s="1361"/>
      <c r="E1018" s="1361"/>
      <c r="F1018" s="1361"/>
      <c r="G1018" s="1361">
        <v>2023.0</v>
      </c>
      <c r="H1018" s="1361" t="s">
        <v>841</v>
      </c>
      <c r="I1018" s="1361" t="s">
        <v>4189</v>
      </c>
      <c r="J1018" s="1361" t="s">
        <v>4195</v>
      </c>
      <c r="K1018" s="1361" t="s">
        <v>2243</v>
      </c>
      <c r="L1018" s="1361" t="s">
        <v>2321</v>
      </c>
      <c r="M1018" s="1362">
        <v>2.0</v>
      </c>
    </row>
    <row r="1019">
      <c r="A1019" s="1361"/>
      <c r="B1019" s="1361"/>
      <c r="C1019" s="1361"/>
      <c r="D1019" s="1361"/>
      <c r="E1019" s="1361"/>
      <c r="F1019" s="1361"/>
      <c r="G1019" s="1361">
        <v>2023.0</v>
      </c>
      <c r="H1019" s="1361" t="s">
        <v>1786</v>
      </c>
      <c r="I1019" s="1361" t="s">
        <v>4196</v>
      </c>
      <c r="J1019" s="1361" t="s">
        <v>2246</v>
      </c>
      <c r="K1019" s="1361" t="s">
        <v>4190</v>
      </c>
      <c r="L1019" s="1361" t="s">
        <v>2536</v>
      </c>
      <c r="M1019" s="1362">
        <v>2.0</v>
      </c>
    </row>
    <row r="1020">
      <c r="A1020" s="1361"/>
      <c r="B1020" s="1361"/>
      <c r="C1020" s="1361"/>
      <c r="D1020" s="1361"/>
      <c r="E1020" s="1361"/>
      <c r="F1020" s="1361"/>
      <c r="G1020" s="1361">
        <v>2023.0</v>
      </c>
      <c r="H1020" s="1361" t="s">
        <v>1786</v>
      </c>
      <c r="I1020" s="1361" t="s">
        <v>4196</v>
      </c>
      <c r="J1020" s="1361" t="s">
        <v>2246</v>
      </c>
      <c r="K1020" s="1361" t="s">
        <v>4193</v>
      </c>
      <c r="L1020" s="1361" t="s">
        <v>2321</v>
      </c>
      <c r="M1020" s="1362">
        <v>1.0</v>
      </c>
    </row>
    <row r="1021">
      <c r="A1021" s="1361"/>
      <c r="B1021" s="1361"/>
      <c r="C1021" s="1361"/>
      <c r="D1021" s="1361"/>
      <c r="E1021" s="1361"/>
      <c r="F1021" s="1361"/>
      <c r="G1021" s="1361">
        <v>2023.0</v>
      </c>
      <c r="H1021" s="1361" t="s">
        <v>1786</v>
      </c>
      <c r="I1021" s="1361" t="s">
        <v>4196</v>
      </c>
      <c r="J1021" s="1361" t="s">
        <v>4195</v>
      </c>
      <c r="K1021" s="1361" t="s">
        <v>2243</v>
      </c>
      <c r="L1021" s="1361" t="s">
        <v>2321</v>
      </c>
      <c r="M1021" s="1362">
        <v>7.0</v>
      </c>
    </row>
    <row r="1022">
      <c r="A1022" s="1361"/>
      <c r="B1022" s="1361"/>
      <c r="C1022" s="1361"/>
      <c r="D1022" s="1361"/>
      <c r="E1022" s="1361"/>
      <c r="F1022" s="1361"/>
      <c r="G1022" s="1361">
        <v>2023.0</v>
      </c>
      <c r="H1022" s="1361" t="s">
        <v>1787</v>
      </c>
      <c r="I1022" s="1361" t="s">
        <v>4202</v>
      </c>
      <c r="J1022" s="1361" t="s">
        <v>2246</v>
      </c>
      <c r="K1022" s="1361" t="s">
        <v>4190</v>
      </c>
      <c r="L1022" s="1361" t="s">
        <v>2536</v>
      </c>
      <c r="M1022" s="1362">
        <v>1.0</v>
      </c>
    </row>
    <row r="1023">
      <c r="A1023" s="1361"/>
      <c r="B1023" s="1361"/>
      <c r="C1023" s="1361"/>
      <c r="D1023" s="1361"/>
      <c r="E1023" s="1361"/>
      <c r="F1023" s="1361"/>
      <c r="G1023" s="1361">
        <v>2023.0</v>
      </c>
      <c r="H1023" s="1361" t="s">
        <v>1787</v>
      </c>
      <c r="I1023" s="1361" t="s">
        <v>4202</v>
      </c>
      <c r="J1023" s="1361" t="s">
        <v>4195</v>
      </c>
      <c r="K1023" s="1361" t="s">
        <v>2243</v>
      </c>
      <c r="L1023" s="1361" t="s">
        <v>2321</v>
      </c>
      <c r="M1023" s="1362">
        <v>2.0</v>
      </c>
    </row>
    <row r="1024">
      <c r="A1024" s="1361"/>
      <c r="B1024" s="1361"/>
      <c r="C1024" s="1361"/>
      <c r="D1024" s="1361"/>
      <c r="E1024" s="1361"/>
      <c r="F1024" s="1361"/>
      <c r="G1024" s="1361">
        <v>2023.0</v>
      </c>
      <c r="H1024" s="1361" t="s">
        <v>804</v>
      </c>
      <c r="I1024" s="1361" t="s">
        <v>4207</v>
      </c>
      <c r="J1024" s="1361" t="s">
        <v>2246</v>
      </c>
      <c r="K1024" s="1361" t="s">
        <v>4197</v>
      </c>
      <c r="L1024" s="1361" t="s">
        <v>2536</v>
      </c>
      <c r="M1024" s="1362">
        <v>2.0</v>
      </c>
    </row>
    <row r="1025">
      <c r="A1025" s="1361"/>
      <c r="B1025" s="1361"/>
      <c r="C1025" s="1361"/>
      <c r="D1025" s="1361"/>
      <c r="E1025" s="1361"/>
      <c r="F1025" s="1361"/>
      <c r="G1025" s="1361">
        <v>2023.0</v>
      </c>
      <c r="H1025" s="1361" t="s">
        <v>804</v>
      </c>
      <c r="I1025" s="1361" t="s">
        <v>4207</v>
      </c>
      <c r="J1025" s="1361" t="s">
        <v>2246</v>
      </c>
      <c r="K1025" s="1361" t="s">
        <v>4190</v>
      </c>
      <c r="L1025" s="1361" t="s">
        <v>2536</v>
      </c>
      <c r="M1025" s="1362">
        <v>21.0</v>
      </c>
    </row>
    <row r="1026">
      <c r="A1026" s="1361"/>
      <c r="B1026" s="1361"/>
      <c r="C1026" s="1361"/>
      <c r="D1026" s="1361"/>
      <c r="E1026" s="1361"/>
      <c r="F1026" s="1361"/>
      <c r="G1026" s="1361">
        <v>2023.0</v>
      </c>
      <c r="H1026" s="1361" t="s">
        <v>804</v>
      </c>
      <c r="I1026" s="1361" t="s">
        <v>4207</v>
      </c>
      <c r="J1026" s="1361" t="s">
        <v>2246</v>
      </c>
      <c r="K1026" s="1361" t="s">
        <v>4191</v>
      </c>
      <c r="L1026" s="1361" t="s">
        <v>2321</v>
      </c>
      <c r="M1026" s="1362">
        <v>3.0</v>
      </c>
    </row>
    <row r="1027">
      <c r="A1027" s="1361"/>
      <c r="B1027" s="1361"/>
      <c r="C1027" s="1361"/>
      <c r="D1027" s="1361"/>
      <c r="E1027" s="1361"/>
      <c r="F1027" s="1361"/>
      <c r="G1027" s="1361">
        <v>2023.0</v>
      </c>
      <c r="H1027" s="1361" t="s">
        <v>804</v>
      </c>
      <c r="I1027" s="1361" t="s">
        <v>4207</v>
      </c>
      <c r="J1027" s="1361" t="s">
        <v>2246</v>
      </c>
      <c r="K1027" s="1361" t="s">
        <v>4200</v>
      </c>
      <c r="L1027" s="1361" t="s">
        <v>2536</v>
      </c>
      <c r="M1027" s="1362">
        <v>2.0</v>
      </c>
    </row>
    <row r="1028">
      <c r="A1028" s="1361"/>
      <c r="B1028" s="1361"/>
      <c r="C1028" s="1361"/>
      <c r="D1028" s="1361"/>
      <c r="E1028" s="1361"/>
      <c r="F1028" s="1361"/>
      <c r="G1028" s="1361">
        <v>2023.0</v>
      </c>
      <c r="H1028" s="1361" t="s">
        <v>804</v>
      </c>
      <c r="I1028" s="1361" t="s">
        <v>4207</v>
      </c>
      <c r="J1028" s="1361" t="s">
        <v>2246</v>
      </c>
      <c r="K1028" s="1361" t="s">
        <v>4195</v>
      </c>
      <c r="L1028" s="1361" t="s">
        <v>2536</v>
      </c>
      <c r="M1028" s="1362">
        <v>1.0</v>
      </c>
    </row>
    <row r="1029">
      <c r="A1029" s="1361"/>
      <c r="B1029" s="1361"/>
      <c r="C1029" s="1361"/>
      <c r="D1029" s="1361"/>
      <c r="E1029" s="1361"/>
      <c r="F1029" s="1361"/>
      <c r="G1029" s="1361">
        <v>2023.0</v>
      </c>
      <c r="H1029" s="1361" t="s">
        <v>804</v>
      </c>
      <c r="I1029" s="1361" t="s">
        <v>4207</v>
      </c>
      <c r="J1029" s="1361" t="s">
        <v>4195</v>
      </c>
      <c r="K1029" s="1361" t="s">
        <v>2243</v>
      </c>
      <c r="L1029" s="1361" t="s">
        <v>2321</v>
      </c>
      <c r="M1029" s="1362">
        <v>37.0</v>
      </c>
    </row>
    <row r="1030">
      <c r="A1030" s="1361"/>
      <c r="B1030" s="1361"/>
      <c r="C1030" s="1361"/>
      <c r="D1030" s="1361"/>
      <c r="E1030" s="1361"/>
      <c r="F1030" s="1361"/>
      <c r="G1030" s="1361">
        <v>2023.0</v>
      </c>
      <c r="H1030" s="1361" t="s">
        <v>804</v>
      </c>
      <c r="I1030" s="1361" t="s">
        <v>4207</v>
      </c>
      <c r="J1030" s="1361" t="s">
        <v>4195</v>
      </c>
      <c r="K1030" s="1361" t="s">
        <v>4195</v>
      </c>
      <c r="L1030" s="1361" t="s">
        <v>2536</v>
      </c>
      <c r="M1030" s="1362">
        <v>2.0</v>
      </c>
    </row>
    <row r="1031">
      <c r="A1031" s="1361"/>
      <c r="B1031" s="1361"/>
      <c r="C1031" s="1361"/>
      <c r="D1031" s="1361"/>
      <c r="E1031" s="1361"/>
      <c r="F1031" s="1361"/>
      <c r="G1031" s="1361">
        <v>2023.0</v>
      </c>
      <c r="H1031" s="1361" t="s">
        <v>1788</v>
      </c>
      <c r="I1031" s="1361" t="s">
        <v>4210</v>
      </c>
      <c r="J1031" s="1361" t="s">
        <v>2246</v>
      </c>
      <c r="K1031" s="1361" t="s">
        <v>4190</v>
      </c>
      <c r="L1031" s="1361" t="s">
        <v>2536</v>
      </c>
      <c r="M1031" s="1362">
        <v>9.0</v>
      </c>
    </row>
    <row r="1032">
      <c r="A1032" s="1361"/>
      <c r="B1032" s="1361"/>
      <c r="C1032" s="1361"/>
      <c r="D1032" s="1361"/>
      <c r="E1032" s="1361"/>
      <c r="F1032" s="1361"/>
      <c r="G1032" s="1361">
        <v>2023.0</v>
      </c>
      <c r="H1032" s="1361" t="s">
        <v>1788</v>
      </c>
      <c r="I1032" s="1361" t="s">
        <v>4210</v>
      </c>
      <c r="J1032" s="1361" t="s">
        <v>2246</v>
      </c>
      <c r="K1032" s="1361" t="s">
        <v>4199</v>
      </c>
      <c r="L1032" s="1361" t="s">
        <v>2536</v>
      </c>
      <c r="M1032" s="1362">
        <v>1.0</v>
      </c>
    </row>
    <row r="1033">
      <c r="A1033" s="1361"/>
      <c r="B1033" s="1361"/>
      <c r="C1033" s="1361"/>
      <c r="D1033" s="1361"/>
      <c r="E1033" s="1361"/>
      <c r="F1033" s="1361"/>
      <c r="G1033" s="1361">
        <v>2023.0</v>
      </c>
      <c r="H1033" s="1361" t="s">
        <v>1788</v>
      </c>
      <c r="I1033" s="1361" t="s">
        <v>4210</v>
      </c>
      <c r="J1033" s="1361" t="s">
        <v>2246</v>
      </c>
      <c r="K1033" s="1361" t="s">
        <v>4200</v>
      </c>
      <c r="L1033" s="1361" t="s">
        <v>2536</v>
      </c>
      <c r="M1033" s="1362">
        <v>1.0</v>
      </c>
    </row>
    <row r="1034">
      <c r="A1034" s="1361"/>
      <c r="B1034" s="1361"/>
      <c r="C1034" s="1361"/>
      <c r="D1034" s="1361"/>
      <c r="E1034" s="1361"/>
      <c r="F1034" s="1361"/>
      <c r="G1034" s="1361">
        <v>2023.0</v>
      </c>
      <c r="H1034" s="1361" t="s">
        <v>1788</v>
      </c>
      <c r="I1034" s="1361" t="s">
        <v>4210</v>
      </c>
      <c r="J1034" s="1361" t="s">
        <v>2246</v>
      </c>
      <c r="K1034" s="1361" t="s">
        <v>4194</v>
      </c>
      <c r="L1034" s="1361" t="s">
        <v>2536</v>
      </c>
      <c r="M1034" s="1362">
        <v>6.0</v>
      </c>
    </row>
    <row r="1035">
      <c r="A1035" s="1361"/>
      <c r="B1035" s="1361"/>
      <c r="C1035" s="1361"/>
      <c r="D1035" s="1361"/>
      <c r="E1035" s="1361"/>
      <c r="F1035" s="1361"/>
      <c r="G1035" s="1361">
        <v>2023.0</v>
      </c>
      <c r="H1035" s="1361" t="s">
        <v>1788</v>
      </c>
      <c r="I1035" s="1361" t="s">
        <v>4210</v>
      </c>
      <c r="J1035" s="1361" t="s">
        <v>4195</v>
      </c>
      <c r="K1035" s="1361" t="s">
        <v>2243</v>
      </c>
      <c r="L1035" s="1361" t="s">
        <v>2321</v>
      </c>
      <c r="M1035" s="1362">
        <v>6.0</v>
      </c>
    </row>
    <row r="1036">
      <c r="A1036" s="1361"/>
      <c r="B1036" s="1361"/>
      <c r="C1036" s="1361"/>
      <c r="D1036" s="1361"/>
      <c r="E1036" s="1361"/>
      <c r="F1036" s="1361"/>
      <c r="G1036" s="1361">
        <v>2023.0</v>
      </c>
      <c r="H1036" s="1361" t="s">
        <v>1789</v>
      </c>
      <c r="I1036" s="1361" t="s">
        <v>4203</v>
      </c>
      <c r="J1036" s="1361" t="s">
        <v>2246</v>
      </c>
      <c r="K1036" s="1361" t="s">
        <v>4190</v>
      </c>
      <c r="L1036" s="1361" t="s">
        <v>2536</v>
      </c>
      <c r="M1036" s="1362">
        <v>3.0</v>
      </c>
    </row>
    <row r="1037">
      <c r="A1037" s="1361"/>
      <c r="B1037" s="1361"/>
      <c r="C1037" s="1361"/>
      <c r="D1037" s="1361"/>
      <c r="E1037" s="1361"/>
      <c r="F1037" s="1361"/>
      <c r="G1037" s="1361">
        <v>2023.0</v>
      </c>
      <c r="H1037" s="1361" t="s">
        <v>1789</v>
      </c>
      <c r="I1037" s="1361" t="s">
        <v>4203</v>
      </c>
      <c r="J1037" s="1361" t="s">
        <v>2246</v>
      </c>
      <c r="K1037" s="1361" t="s">
        <v>4200</v>
      </c>
      <c r="L1037" s="1361" t="s">
        <v>2536</v>
      </c>
      <c r="M1037" s="1362">
        <v>1.0</v>
      </c>
    </row>
    <row r="1038">
      <c r="A1038" s="1361"/>
      <c r="B1038" s="1361"/>
      <c r="C1038" s="1361"/>
      <c r="D1038" s="1361"/>
      <c r="E1038" s="1361"/>
      <c r="F1038" s="1361"/>
      <c r="G1038" s="1361">
        <v>2023.0</v>
      </c>
      <c r="H1038" s="1361" t="s">
        <v>1789</v>
      </c>
      <c r="I1038" s="1361" t="s">
        <v>4203</v>
      </c>
      <c r="J1038" s="1361" t="s">
        <v>2246</v>
      </c>
      <c r="K1038" s="1361" t="s">
        <v>4194</v>
      </c>
      <c r="L1038" s="1361" t="s">
        <v>2536</v>
      </c>
      <c r="M1038" s="1362">
        <v>1.0</v>
      </c>
    </row>
    <row r="1039">
      <c r="A1039" s="1361"/>
      <c r="B1039" s="1361"/>
      <c r="C1039" s="1361"/>
      <c r="D1039" s="1361"/>
      <c r="E1039" s="1361"/>
      <c r="F1039" s="1361"/>
      <c r="G1039" s="1361">
        <v>2023.0</v>
      </c>
      <c r="H1039" s="1361" t="s">
        <v>1789</v>
      </c>
      <c r="I1039" s="1361" t="s">
        <v>4203</v>
      </c>
      <c r="J1039" s="1361" t="s">
        <v>4195</v>
      </c>
      <c r="K1039" s="1361" t="s">
        <v>2243</v>
      </c>
      <c r="L1039" s="1361" t="s">
        <v>2321</v>
      </c>
      <c r="M1039" s="1362">
        <v>4.0</v>
      </c>
    </row>
    <row r="1040">
      <c r="A1040" s="1361"/>
      <c r="B1040" s="1361"/>
      <c r="C1040" s="1361"/>
      <c r="D1040" s="1361"/>
      <c r="E1040" s="1361"/>
      <c r="F1040" s="1361"/>
      <c r="G1040" s="1361">
        <v>2023.0</v>
      </c>
      <c r="H1040" s="1361" t="s">
        <v>1790</v>
      </c>
      <c r="I1040" s="1361" t="s">
        <v>4189</v>
      </c>
      <c r="J1040" s="1361" t="s">
        <v>2246</v>
      </c>
      <c r="K1040" s="1361" t="s">
        <v>4197</v>
      </c>
      <c r="L1040" s="1361" t="s">
        <v>2536</v>
      </c>
      <c r="M1040" s="1362">
        <v>5.0</v>
      </c>
    </row>
    <row r="1041">
      <c r="A1041" s="1361"/>
      <c r="B1041" s="1361"/>
      <c r="C1041" s="1361"/>
      <c r="D1041" s="1361"/>
      <c r="E1041" s="1361"/>
      <c r="F1041" s="1361"/>
      <c r="G1041" s="1361">
        <v>2023.0</v>
      </c>
      <c r="H1041" s="1361" t="s">
        <v>1790</v>
      </c>
      <c r="I1041" s="1361" t="s">
        <v>4189</v>
      </c>
      <c r="J1041" s="1361" t="s">
        <v>2246</v>
      </c>
      <c r="K1041" s="1361" t="s">
        <v>4190</v>
      </c>
      <c r="L1041" s="1361" t="s">
        <v>2536</v>
      </c>
      <c r="M1041" s="1362">
        <v>9.0</v>
      </c>
    </row>
    <row r="1042">
      <c r="A1042" s="1361"/>
      <c r="B1042" s="1361"/>
      <c r="C1042" s="1361"/>
      <c r="D1042" s="1361"/>
      <c r="E1042" s="1361"/>
      <c r="F1042" s="1361"/>
      <c r="G1042" s="1361">
        <v>2023.0</v>
      </c>
      <c r="H1042" s="1361" t="s">
        <v>1790</v>
      </c>
      <c r="I1042" s="1361" t="s">
        <v>4189</v>
      </c>
      <c r="J1042" s="1361" t="s">
        <v>2246</v>
      </c>
      <c r="K1042" s="1361" t="s">
        <v>4191</v>
      </c>
      <c r="L1042" s="1361" t="s">
        <v>2321</v>
      </c>
      <c r="M1042" s="1362">
        <v>1.0</v>
      </c>
    </row>
    <row r="1043">
      <c r="A1043" s="1361"/>
      <c r="B1043" s="1361"/>
      <c r="C1043" s="1361"/>
      <c r="D1043" s="1361"/>
      <c r="E1043" s="1361"/>
      <c r="F1043" s="1361"/>
      <c r="G1043" s="1361">
        <v>2023.0</v>
      </c>
      <c r="H1043" s="1361" t="s">
        <v>1790</v>
      </c>
      <c r="I1043" s="1361" t="s">
        <v>4189</v>
      </c>
      <c r="J1043" s="1361" t="s">
        <v>2246</v>
      </c>
      <c r="K1043" s="1361" t="s">
        <v>4192</v>
      </c>
      <c r="L1043" s="1361" t="s">
        <v>2536</v>
      </c>
      <c r="M1043" s="1362">
        <v>1.0</v>
      </c>
    </row>
    <row r="1044">
      <c r="A1044" s="1361"/>
      <c r="B1044" s="1361"/>
      <c r="C1044" s="1361"/>
      <c r="D1044" s="1361"/>
      <c r="E1044" s="1361"/>
      <c r="F1044" s="1361"/>
      <c r="G1044" s="1361">
        <v>2023.0</v>
      </c>
      <c r="H1044" s="1361" t="s">
        <v>1790</v>
      </c>
      <c r="I1044" s="1361" t="s">
        <v>4189</v>
      </c>
      <c r="J1044" s="1361" t="s">
        <v>2246</v>
      </c>
      <c r="K1044" s="1361" t="s">
        <v>4193</v>
      </c>
      <c r="L1044" s="1361" t="s">
        <v>2321</v>
      </c>
      <c r="M1044" s="1362">
        <v>2.0</v>
      </c>
    </row>
    <row r="1045">
      <c r="A1045" s="1361"/>
      <c r="B1045" s="1361"/>
      <c r="C1045" s="1361"/>
      <c r="D1045" s="1361"/>
      <c r="E1045" s="1361"/>
      <c r="F1045" s="1361"/>
      <c r="G1045" s="1361">
        <v>2023.0</v>
      </c>
      <c r="H1045" s="1361" t="s">
        <v>1790</v>
      </c>
      <c r="I1045" s="1361" t="s">
        <v>4189</v>
      </c>
      <c r="J1045" s="1361" t="s">
        <v>4195</v>
      </c>
      <c r="K1045" s="1361" t="s">
        <v>2243</v>
      </c>
      <c r="L1045" s="1361" t="s">
        <v>2321</v>
      </c>
      <c r="M1045" s="1362">
        <v>19.0</v>
      </c>
    </row>
    <row r="1046">
      <c r="A1046" s="1361"/>
      <c r="B1046" s="1361"/>
      <c r="C1046" s="1361"/>
      <c r="D1046" s="1361"/>
      <c r="E1046" s="1361"/>
      <c r="F1046" s="1361"/>
      <c r="G1046" s="1361">
        <v>2023.0</v>
      </c>
      <c r="H1046" s="1361" t="s">
        <v>1790</v>
      </c>
      <c r="I1046" s="1361" t="s">
        <v>4189</v>
      </c>
      <c r="J1046" s="1361" t="s">
        <v>4195</v>
      </c>
      <c r="K1046" s="1361" t="s">
        <v>4195</v>
      </c>
      <c r="L1046" s="1361" t="s">
        <v>2536</v>
      </c>
      <c r="M1046" s="1362">
        <v>3.0</v>
      </c>
    </row>
    <row r="1047">
      <c r="A1047" s="1361"/>
      <c r="B1047" s="1361"/>
      <c r="C1047" s="1361"/>
      <c r="D1047" s="1361"/>
      <c r="E1047" s="1361"/>
      <c r="F1047" s="1361"/>
      <c r="G1047" s="1361">
        <v>2023.0</v>
      </c>
      <c r="H1047" s="1361" t="s">
        <v>842</v>
      </c>
      <c r="I1047" s="1361" t="s">
        <v>4198</v>
      </c>
      <c r="J1047" s="1361" t="s">
        <v>2246</v>
      </c>
      <c r="K1047" s="1361" t="s">
        <v>4190</v>
      </c>
      <c r="L1047" s="1361" t="s">
        <v>2536</v>
      </c>
      <c r="M1047" s="1362">
        <v>4.0</v>
      </c>
    </row>
    <row r="1048">
      <c r="A1048" s="1361"/>
      <c r="B1048" s="1361"/>
      <c r="C1048" s="1361"/>
      <c r="D1048" s="1361"/>
      <c r="E1048" s="1361"/>
      <c r="F1048" s="1361"/>
      <c r="G1048" s="1361">
        <v>2023.0</v>
      </c>
      <c r="H1048" s="1361" t="s">
        <v>842</v>
      </c>
      <c r="I1048" s="1361" t="s">
        <v>4198</v>
      </c>
      <c r="J1048" s="1361" t="s">
        <v>4195</v>
      </c>
      <c r="K1048" s="1361" t="s">
        <v>2243</v>
      </c>
      <c r="L1048" s="1361" t="s">
        <v>2321</v>
      </c>
      <c r="M1048" s="1362">
        <v>8.0</v>
      </c>
    </row>
    <row r="1049">
      <c r="A1049" s="1361"/>
      <c r="B1049" s="1361"/>
      <c r="C1049" s="1361"/>
      <c r="D1049" s="1361"/>
      <c r="E1049" s="1361"/>
      <c r="F1049" s="1361"/>
      <c r="G1049" s="1361">
        <v>2023.0</v>
      </c>
      <c r="H1049" s="1361" t="s">
        <v>1791</v>
      </c>
      <c r="I1049" s="1361" t="s">
        <v>4198</v>
      </c>
      <c r="J1049" s="1361" t="s">
        <v>2246</v>
      </c>
      <c r="K1049" s="1361" t="s">
        <v>4190</v>
      </c>
      <c r="L1049" s="1361" t="s">
        <v>2536</v>
      </c>
      <c r="M1049" s="1362">
        <v>4.0</v>
      </c>
    </row>
    <row r="1050">
      <c r="A1050" s="1361"/>
      <c r="B1050" s="1361"/>
      <c r="C1050" s="1361"/>
      <c r="D1050" s="1361"/>
      <c r="E1050" s="1361"/>
      <c r="F1050" s="1361"/>
      <c r="G1050" s="1361">
        <v>2023.0</v>
      </c>
      <c r="H1050" s="1361" t="s">
        <v>1791</v>
      </c>
      <c r="I1050" s="1361" t="s">
        <v>4198</v>
      </c>
      <c r="J1050" s="1361" t="s">
        <v>2246</v>
      </c>
      <c r="K1050" s="1361" t="s">
        <v>4193</v>
      </c>
      <c r="L1050" s="1361" t="s">
        <v>2321</v>
      </c>
      <c r="M1050" s="1362">
        <v>4.0</v>
      </c>
    </row>
    <row r="1051">
      <c r="A1051" s="1361"/>
      <c r="B1051" s="1361"/>
      <c r="C1051" s="1361"/>
      <c r="D1051" s="1361"/>
      <c r="E1051" s="1361"/>
      <c r="F1051" s="1361"/>
      <c r="G1051" s="1361">
        <v>2023.0</v>
      </c>
      <c r="H1051" s="1361" t="s">
        <v>1791</v>
      </c>
      <c r="I1051" s="1361" t="s">
        <v>4198</v>
      </c>
      <c r="J1051" s="1361" t="s">
        <v>4195</v>
      </c>
      <c r="K1051" s="1361" t="s">
        <v>2243</v>
      </c>
      <c r="L1051" s="1361" t="s">
        <v>2321</v>
      </c>
      <c r="M1051" s="1362">
        <v>2.0</v>
      </c>
    </row>
    <row r="1052">
      <c r="A1052" s="1361"/>
      <c r="B1052" s="1361"/>
      <c r="C1052" s="1361"/>
      <c r="D1052" s="1361"/>
      <c r="E1052" s="1361"/>
      <c r="F1052" s="1361"/>
      <c r="G1052" s="1361">
        <v>2023.0</v>
      </c>
      <c r="H1052" s="1361" t="s">
        <v>1791</v>
      </c>
      <c r="I1052" s="1361" t="s">
        <v>4198</v>
      </c>
      <c r="J1052" s="1361" t="s">
        <v>4195</v>
      </c>
      <c r="K1052" s="1361" t="s">
        <v>4195</v>
      </c>
      <c r="L1052" s="1361" t="s">
        <v>2536</v>
      </c>
      <c r="M1052" s="1362">
        <v>2.0</v>
      </c>
    </row>
    <row r="1053">
      <c r="A1053" s="1361"/>
      <c r="B1053" s="1361"/>
      <c r="C1053" s="1361"/>
      <c r="D1053" s="1361"/>
      <c r="E1053" s="1361"/>
      <c r="F1053" s="1361"/>
      <c r="G1053" s="1361">
        <v>2023.0</v>
      </c>
      <c r="H1053" s="1361" t="s">
        <v>1792</v>
      </c>
      <c r="I1053" s="1361" t="s">
        <v>4198</v>
      </c>
      <c r="J1053" s="1361" t="s">
        <v>2246</v>
      </c>
      <c r="K1053" s="1361" t="s">
        <v>4190</v>
      </c>
      <c r="L1053" s="1361" t="s">
        <v>2536</v>
      </c>
      <c r="M1053" s="1362">
        <v>15.0</v>
      </c>
    </row>
    <row r="1054">
      <c r="A1054" s="1361"/>
      <c r="B1054" s="1361"/>
      <c r="C1054" s="1361"/>
      <c r="D1054" s="1361"/>
      <c r="E1054" s="1361"/>
      <c r="F1054" s="1361"/>
      <c r="G1054" s="1361">
        <v>2023.0</v>
      </c>
      <c r="H1054" s="1361" t="s">
        <v>1792</v>
      </c>
      <c r="I1054" s="1361" t="s">
        <v>4198</v>
      </c>
      <c r="J1054" s="1361" t="s">
        <v>2246</v>
      </c>
      <c r="K1054" s="1361" t="s">
        <v>4191</v>
      </c>
      <c r="L1054" s="1361" t="s">
        <v>2321</v>
      </c>
      <c r="M1054" s="1362">
        <v>1.0</v>
      </c>
    </row>
    <row r="1055">
      <c r="A1055" s="1361"/>
      <c r="B1055" s="1361"/>
      <c r="C1055" s="1361"/>
      <c r="D1055" s="1361"/>
      <c r="E1055" s="1361"/>
      <c r="F1055" s="1361"/>
      <c r="G1055" s="1361">
        <v>2023.0</v>
      </c>
      <c r="H1055" s="1361" t="s">
        <v>1792</v>
      </c>
      <c r="I1055" s="1361" t="s">
        <v>4198</v>
      </c>
      <c r="J1055" s="1361" t="s">
        <v>2246</v>
      </c>
      <c r="K1055" s="1361" t="s">
        <v>4192</v>
      </c>
      <c r="L1055" s="1361" t="s">
        <v>2536</v>
      </c>
      <c r="M1055" s="1362">
        <v>2.0</v>
      </c>
    </row>
    <row r="1056">
      <c r="A1056" s="1361"/>
      <c r="B1056" s="1361"/>
      <c r="C1056" s="1361"/>
      <c r="D1056" s="1361"/>
      <c r="E1056" s="1361"/>
      <c r="F1056" s="1361"/>
      <c r="G1056" s="1361">
        <v>2023.0</v>
      </c>
      <c r="H1056" s="1361" t="s">
        <v>1792</v>
      </c>
      <c r="I1056" s="1361" t="s">
        <v>4198</v>
      </c>
      <c r="J1056" s="1361" t="s">
        <v>2246</v>
      </c>
      <c r="K1056" s="1361" t="s">
        <v>4199</v>
      </c>
      <c r="L1056" s="1361" t="s">
        <v>2536</v>
      </c>
      <c r="M1056" s="1362">
        <v>4.0</v>
      </c>
    </row>
    <row r="1057">
      <c r="A1057" s="1361"/>
      <c r="B1057" s="1361"/>
      <c r="C1057" s="1361"/>
      <c r="D1057" s="1361"/>
      <c r="E1057" s="1361"/>
      <c r="F1057" s="1361"/>
      <c r="G1057" s="1361">
        <v>2023.0</v>
      </c>
      <c r="H1057" s="1361" t="s">
        <v>1792</v>
      </c>
      <c r="I1057" s="1361" t="s">
        <v>4198</v>
      </c>
      <c r="J1057" s="1361" t="s">
        <v>2246</v>
      </c>
      <c r="K1057" s="1361" t="s">
        <v>4200</v>
      </c>
      <c r="L1057" s="1361" t="s">
        <v>2536</v>
      </c>
      <c r="M1057" s="1362">
        <v>3.0</v>
      </c>
    </row>
    <row r="1058">
      <c r="A1058" s="1361"/>
      <c r="B1058" s="1361"/>
      <c r="C1058" s="1361"/>
      <c r="D1058" s="1361"/>
      <c r="E1058" s="1361"/>
      <c r="F1058" s="1361"/>
      <c r="G1058" s="1361">
        <v>2023.0</v>
      </c>
      <c r="H1058" s="1361" t="s">
        <v>1792</v>
      </c>
      <c r="I1058" s="1361" t="s">
        <v>4198</v>
      </c>
      <c r="J1058" s="1361" t="s">
        <v>2246</v>
      </c>
      <c r="K1058" s="1361" t="s">
        <v>4194</v>
      </c>
      <c r="L1058" s="1361" t="s">
        <v>2536</v>
      </c>
      <c r="M1058" s="1362">
        <v>1.0</v>
      </c>
    </row>
    <row r="1059">
      <c r="A1059" s="1361"/>
      <c r="B1059" s="1361"/>
      <c r="C1059" s="1361"/>
      <c r="D1059" s="1361"/>
      <c r="E1059" s="1361"/>
      <c r="F1059" s="1361"/>
      <c r="G1059" s="1361">
        <v>2023.0</v>
      </c>
      <c r="H1059" s="1361" t="s">
        <v>1792</v>
      </c>
      <c r="I1059" s="1361" t="s">
        <v>4198</v>
      </c>
      <c r="J1059" s="1361" t="s">
        <v>4195</v>
      </c>
      <c r="K1059" s="1361" t="s">
        <v>2243</v>
      </c>
      <c r="L1059" s="1361" t="s">
        <v>2321</v>
      </c>
      <c r="M1059" s="1362">
        <v>11.0</v>
      </c>
    </row>
    <row r="1060">
      <c r="A1060" s="1361"/>
      <c r="B1060" s="1361"/>
      <c r="C1060" s="1361"/>
      <c r="D1060" s="1361"/>
      <c r="E1060" s="1361"/>
      <c r="F1060" s="1361"/>
      <c r="G1060" s="1361">
        <v>2023.0</v>
      </c>
      <c r="H1060" s="1361" t="s">
        <v>1792</v>
      </c>
      <c r="I1060" s="1361" t="s">
        <v>4198</v>
      </c>
      <c r="J1060" s="1361" t="s">
        <v>4195</v>
      </c>
      <c r="K1060" s="1361" t="s">
        <v>4195</v>
      </c>
      <c r="L1060" s="1361" t="s">
        <v>2536</v>
      </c>
      <c r="M1060" s="1362">
        <v>5.0</v>
      </c>
    </row>
    <row r="1061">
      <c r="A1061" s="1361"/>
      <c r="B1061" s="1361"/>
      <c r="C1061" s="1361"/>
      <c r="D1061" s="1361"/>
      <c r="E1061" s="1361"/>
      <c r="F1061" s="1361"/>
      <c r="G1061" s="1361">
        <v>2023.0</v>
      </c>
      <c r="H1061" s="1361" t="s">
        <v>1793</v>
      </c>
      <c r="I1061" s="1361" t="s">
        <v>4202</v>
      </c>
      <c r="J1061" s="1361" t="s">
        <v>2246</v>
      </c>
      <c r="K1061" s="1361" t="s">
        <v>4190</v>
      </c>
      <c r="L1061" s="1361" t="s">
        <v>2536</v>
      </c>
      <c r="M1061" s="1362">
        <v>18.0</v>
      </c>
    </row>
    <row r="1062">
      <c r="A1062" s="1361"/>
      <c r="B1062" s="1361"/>
      <c r="C1062" s="1361"/>
      <c r="D1062" s="1361"/>
      <c r="E1062" s="1361"/>
      <c r="F1062" s="1361"/>
      <c r="G1062" s="1361">
        <v>2023.0</v>
      </c>
      <c r="H1062" s="1361" t="s">
        <v>1793</v>
      </c>
      <c r="I1062" s="1361" t="s">
        <v>4202</v>
      </c>
      <c r="J1062" s="1361" t="s">
        <v>2246</v>
      </c>
      <c r="K1062" s="1361" t="s">
        <v>4192</v>
      </c>
      <c r="L1062" s="1361" t="s">
        <v>2536</v>
      </c>
      <c r="M1062" s="1362">
        <v>2.0</v>
      </c>
    </row>
    <row r="1063">
      <c r="A1063" s="1361"/>
      <c r="B1063" s="1361"/>
      <c r="C1063" s="1361"/>
      <c r="D1063" s="1361"/>
      <c r="E1063" s="1361"/>
      <c r="F1063" s="1361"/>
      <c r="G1063" s="1361">
        <v>2023.0</v>
      </c>
      <c r="H1063" s="1361" t="s">
        <v>1793</v>
      </c>
      <c r="I1063" s="1361" t="s">
        <v>4202</v>
      </c>
      <c r="J1063" s="1361" t="s">
        <v>2246</v>
      </c>
      <c r="K1063" s="1361" t="s">
        <v>4199</v>
      </c>
      <c r="L1063" s="1361" t="s">
        <v>2536</v>
      </c>
      <c r="M1063" s="1362">
        <v>1.0</v>
      </c>
    </row>
    <row r="1064">
      <c r="A1064" s="1361"/>
      <c r="B1064" s="1361"/>
      <c r="C1064" s="1361"/>
      <c r="D1064" s="1361"/>
      <c r="E1064" s="1361"/>
      <c r="F1064" s="1361"/>
      <c r="G1064" s="1361">
        <v>2023.0</v>
      </c>
      <c r="H1064" s="1361" t="s">
        <v>1793</v>
      </c>
      <c r="I1064" s="1361" t="s">
        <v>4202</v>
      </c>
      <c r="J1064" s="1361" t="s">
        <v>2246</v>
      </c>
      <c r="K1064" s="1361" t="s">
        <v>4194</v>
      </c>
      <c r="L1064" s="1361" t="s">
        <v>2536</v>
      </c>
      <c r="M1064" s="1362">
        <v>7.0</v>
      </c>
    </row>
    <row r="1065">
      <c r="A1065" s="1361"/>
      <c r="B1065" s="1361"/>
      <c r="C1065" s="1361"/>
      <c r="D1065" s="1361"/>
      <c r="E1065" s="1361"/>
      <c r="F1065" s="1361"/>
      <c r="G1065" s="1361">
        <v>2023.0</v>
      </c>
      <c r="H1065" s="1361" t="s">
        <v>1793</v>
      </c>
      <c r="I1065" s="1361" t="s">
        <v>4202</v>
      </c>
      <c r="J1065" s="1361" t="s">
        <v>4195</v>
      </c>
      <c r="K1065" s="1361" t="s">
        <v>2243</v>
      </c>
      <c r="L1065" s="1361" t="s">
        <v>2321</v>
      </c>
      <c r="M1065" s="1362">
        <v>16.0</v>
      </c>
    </row>
    <row r="1066">
      <c r="A1066" s="1361"/>
      <c r="B1066" s="1361"/>
      <c r="C1066" s="1361"/>
      <c r="D1066" s="1361"/>
      <c r="E1066" s="1361"/>
      <c r="F1066" s="1361"/>
      <c r="G1066" s="1361">
        <v>2023.0</v>
      </c>
      <c r="H1066" s="1361" t="s">
        <v>1793</v>
      </c>
      <c r="I1066" s="1361" t="s">
        <v>4202</v>
      </c>
      <c r="J1066" s="1361" t="s">
        <v>4195</v>
      </c>
      <c r="K1066" s="1361" t="s">
        <v>4195</v>
      </c>
      <c r="L1066" s="1361" t="s">
        <v>2536</v>
      </c>
      <c r="M1066" s="1362">
        <v>1.0</v>
      </c>
    </row>
    <row r="1067">
      <c r="A1067" s="1361"/>
      <c r="B1067" s="1361"/>
      <c r="C1067" s="1361"/>
      <c r="D1067" s="1361"/>
      <c r="E1067" s="1361"/>
      <c r="F1067" s="1361"/>
      <c r="G1067" s="1361">
        <v>2023.0</v>
      </c>
      <c r="H1067" s="1361" t="s">
        <v>1794</v>
      </c>
      <c r="I1067" s="1361" t="s">
        <v>4207</v>
      </c>
      <c r="J1067" s="1361" t="s">
        <v>2246</v>
      </c>
      <c r="K1067" s="1361" t="s">
        <v>4190</v>
      </c>
      <c r="L1067" s="1361" t="s">
        <v>2536</v>
      </c>
      <c r="M1067" s="1362">
        <v>3.0</v>
      </c>
    </row>
    <row r="1068">
      <c r="A1068" s="1361"/>
      <c r="B1068" s="1361"/>
      <c r="C1068" s="1361"/>
      <c r="D1068" s="1361"/>
      <c r="E1068" s="1361"/>
      <c r="F1068" s="1361"/>
      <c r="G1068" s="1361">
        <v>2023.0</v>
      </c>
      <c r="H1068" s="1361" t="s">
        <v>1794</v>
      </c>
      <c r="I1068" s="1361" t="s">
        <v>4207</v>
      </c>
      <c r="J1068" s="1361" t="s">
        <v>2246</v>
      </c>
      <c r="K1068" s="1361" t="s">
        <v>4191</v>
      </c>
      <c r="L1068" s="1361" t="s">
        <v>2321</v>
      </c>
      <c r="M1068" s="1362">
        <v>1.0</v>
      </c>
    </row>
    <row r="1069">
      <c r="A1069" s="1361"/>
      <c r="B1069" s="1361"/>
      <c r="C1069" s="1361"/>
      <c r="D1069" s="1361"/>
      <c r="E1069" s="1361"/>
      <c r="F1069" s="1361"/>
      <c r="G1069" s="1361">
        <v>2023.0</v>
      </c>
      <c r="H1069" s="1361" t="s">
        <v>1794</v>
      </c>
      <c r="I1069" s="1361" t="s">
        <v>4207</v>
      </c>
      <c r="J1069" s="1361" t="s">
        <v>2246</v>
      </c>
      <c r="K1069" s="1361" t="s">
        <v>4194</v>
      </c>
      <c r="L1069" s="1361" t="s">
        <v>2536</v>
      </c>
      <c r="M1069" s="1362">
        <v>1.0</v>
      </c>
    </row>
    <row r="1070">
      <c r="A1070" s="1361"/>
      <c r="B1070" s="1361"/>
      <c r="C1070" s="1361"/>
      <c r="D1070" s="1361"/>
      <c r="E1070" s="1361"/>
      <c r="F1070" s="1361"/>
      <c r="G1070" s="1361">
        <v>2023.0</v>
      </c>
      <c r="H1070" s="1361" t="s">
        <v>1794</v>
      </c>
      <c r="I1070" s="1361" t="s">
        <v>4207</v>
      </c>
      <c r="J1070" s="1361" t="s">
        <v>4195</v>
      </c>
      <c r="K1070" s="1361" t="s">
        <v>2243</v>
      </c>
      <c r="L1070" s="1361" t="s">
        <v>2321</v>
      </c>
      <c r="M1070" s="1362">
        <v>4.0</v>
      </c>
    </row>
    <row r="1071">
      <c r="A1071" s="1361"/>
      <c r="B1071" s="1361"/>
      <c r="C1071" s="1361"/>
      <c r="D1071" s="1361"/>
      <c r="E1071" s="1361"/>
      <c r="F1071" s="1361"/>
      <c r="G1071" s="1361">
        <v>2023.0</v>
      </c>
      <c r="H1071" s="1361" t="s">
        <v>1796</v>
      </c>
      <c r="I1071" s="1361" t="s">
        <v>4203</v>
      </c>
      <c r="J1071" s="1361" t="s">
        <v>2246</v>
      </c>
      <c r="K1071" s="1361" t="s">
        <v>4197</v>
      </c>
      <c r="L1071" s="1361" t="s">
        <v>2536</v>
      </c>
      <c r="M1071" s="1362">
        <v>4.0</v>
      </c>
    </row>
    <row r="1072">
      <c r="A1072" s="1361"/>
      <c r="B1072" s="1361"/>
      <c r="C1072" s="1361"/>
      <c r="D1072" s="1361"/>
      <c r="E1072" s="1361"/>
      <c r="F1072" s="1361"/>
      <c r="G1072" s="1361">
        <v>2023.0</v>
      </c>
      <c r="H1072" s="1361" t="s">
        <v>1796</v>
      </c>
      <c r="I1072" s="1361" t="s">
        <v>4203</v>
      </c>
      <c r="J1072" s="1361" t="s">
        <v>2246</v>
      </c>
      <c r="K1072" s="1361" t="s">
        <v>4190</v>
      </c>
      <c r="L1072" s="1361" t="s">
        <v>2536</v>
      </c>
      <c r="M1072" s="1362">
        <v>14.0</v>
      </c>
    </row>
    <row r="1073">
      <c r="A1073" s="1361"/>
      <c r="B1073" s="1361"/>
      <c r="C1073" s="1361"/>
      <c r="D1073" s="1361"/>
      <c r="E1073" s="1361"/>
      <c r="F1073" s="1361"/>
      <c r="G1073" s="1361">
        <v>2023.0</v>
      </c>
      <c r="H1073" s="1361" t="s">
        <v>1796</v>
      </c>
      <c r="I1073" s="1361" t="s">
        <v>4203</v>
      </c>
      <c r="J1073" s="1361" t="s">
        <v>2246</v>
      </c>
      <c r="K1073" s="1361" t="s">
        <v>4199</v>
      </c>
      <c r="L1073" s="1361" t="s">
        <v>2536</v>
      </c>
      <c r="M1073" s="1362">
        <v>1.0</v>
      </c>
    </row>
    <row r="1074">
      <c r="A1074" s="1361"/>
      <c r="B1074" s="1361"/>
      <c r="C1074" s="1361"/>
      <c r="D1074" s="1361"/>
      <c r="E1074" s="1361"/>
      <c r="F1074" s="1361"/>
      <c r="G1074" s="1361">
        <v>2023.0</v>
      </c>
      <c r="H1074" s="1361" t="s">
        <v>1796</v>
      </c>
      <c r="I1074" s="1361" t="s">
        <v>4203</v>
      </c>
      <c r="J1074" s="1361" t="s">
        <v>2246</v>
      </c>
      <c r="K1074" s="1361" t="s">
        <v>4200</v>
      </c>
      <c r="L1074" s="1361" t="s">
        <v>2536</v>
      </c>
      <c r="M1074" s="1362">
        <v>1.0</v>
      </c>
    </row>
    <row r="1075">
      <c r="A1075" s="1361"/>
      <c r="B1075" s="1361"/>
      <c r="C1075" s="1361"/>
      <c r="D1075" s="1361"/>
      <c r="E1075" s="1361"/>
      <c r="F1075" s="1361"/>
      <c r="G1075" s="1361">
        <v>2023.0</v>
      </c>
      <c r="H1075" s="1361" t="s">
        <v>1796</v>
      </c>
      <c r="I1075" s="1361" t="s">
        <v>4203</v>
      </c>
      <c r="J1075" s="1361" t="s">
        <v>2246</v>
      </c>
      <c r="K1075" s="1361" t="s">
        <v>4194</v>
      </c>
      <c r="L1075" s="1361" t="s">
        <v>2536</v>
      </c>
      <c r="M1075" s="1362">
        <v>4.0</v>
      </c>
    </row>
    <row r="1076">
      <c r="A1076" s="1361"/>
      <c r="B1076" s="1361"/>
      <c r="C1076" s="1361"/>
      <c r="D1076" s="1361"/>
      <c r="E1076" s="1361"/>
      <c r="F1076" s="1361"/>
      <c r="G1076" s="1361">
        <v>2023.0</v>
      </c>
      <c r="H1076" s="1361" t="s">
        <v>1796</v>
      </c>
      <c r="I1076" s="1361" t="s">
        <v>4203</v>
      </c>
      <c r="J1076" s="1361" t="s">
        <v>4195</v>
      </c>
      <c r="K1076" s="1361" t="s">
        <v>4201</v>
      </c>
      <c r="L1076" s="1361" t="s">
        <v>2536</v>
      </c>
      <c r="M1076" s="1362">
        <v>1.0</v>
      </c>
    </row>
    <row r="1077">
      <c r="A1077" s="1361"/>
      <c r="B1077" s="1361"/>
      <c r="C1077" s="1361"/>
      <c r="D1077" s="1361"/>
      <c r="E1077" s="1361"/>
      <c r="F1077" s="1361"/>
      <c r="G1077" s="1361">
        <v>2023.0</v>
      </c>
      <c r="H1077" s="1361" t="s">
        <v>1796</v>
      </c>
      <c r="I1077" s="1361" t="s">
        <v>4203</v>
      </c>
      <c r="J1077" s="1361" t="s">
        <v>4195</v>
      </c>
      <c r="K1077" s="1361" t="s">
        <v>2243</v>
      </c>
      <c r="L1077" s="1361" t="s">
        <v>2321</v>
      </c>
      <c r="M1077" s="1362">
        <v>13.0</v>
      </c>
    </row>
    <row r="1078">
      <c r="A1078" s="1361"/>
      <c r="B1078" s="1361"/>
      <c r="C1078" s="1361"/>
      <c r="D1078" s="1361"/>
      <c r="E1078" s="1361"/>
      <c r="F1078" s="1361"/>
      <c r="G1078" s="1361">
        <v>2023.0</v>
      </c>
      <c r="H1078" s="1361" t="s">
        <v>1796</v>
      </c>
      <c r="I1078" s="1361" t="s">
        <v>4203</v>
      </c>
      <c r="J1078" s="1361" t="s">
        <v>4195</v>
      </c>
      <c r="K1078" s="1361" t="s">
        <v>4195</v>
      </c>
      <c r="L1078" s="1361" t="s">
        <v>2536</v>
      </c>
      <c r="M1078" s="1362">
        <v>1.0</v>
      </c>
    </row>
    <row r="1079">
      <c r="A1079" s="1361"/>
      <c r="B1079" s="1361"/>
      <c r="C1079" s="1361"/>
      <c r="D1079" s="1361"/>
      <c r="E1079" s="1361"/>
      <c r="F1079" s="1361"/>
      <c r="G1079" s="1361">
        <v>2023.0</v>
      </c>
      <c r="H1079" s="1361" t="s">
        <v>88</v>
      </c>
      <c r="I1079" s="1361" t="s">
        <v>4198</v>
      </c>
      <c r="J1079" s="1361" t="s">
        <v>2246</v>
      </c>
      <c r="K1079" s="1361" t="s">
        <v>4190</v>
      </c>
      <c r="L1079" s="1361" t="s">
        <v>2536</v>
      </c>
      <c r="M1079" s="1362">
        <v>12.0</v>
      </c>
    </row>
    <row r="1080">
      <c r="A1080" s="1361"/>
      <c r="B1080" s="1361"/>
      <c r="C1080" s="1361"/>
      <c r="D1080" s="1361"/>
      <c r="E1080" s="1361"/>
      <c r="F1080" s="1361"/>
      <c r="G1080" s="1361">
        <v>2023.0</v>
      </c>
      <c r="H1080" s="1361" t="s">
        <v>88</v>
      </c>
      <c r="I1080" s="1361" t="s">
        <v>4198</v>
      </c>
      <c r="J1080" s="1361" t="s">
        <v>2246</v>
      </c>
      <c r="K1080" s="1361" t="s">
        <v>4191</v>
      </c>
      <c r="L1080" s="1361" t="s">
        <v>2321</v>
      </c>
      <c r="M1080" s="1362">
        <v>1.0</v>
      </c>
    </row>
    <row r="1081">
      <c r="A1081" s="1361"/>
      <c r="B1081" s="1361"/>
      <c r="C1081" s="1361"/>
      <c r="D1081" s="1361"/>
      <c r="E1081" s="1361"/>
      <c r="F1081" s="1361"/>
      <c r="G1081" s="1361">
        <v>2023.0</v>
      </c>
      <c r="H1081" s="1361" t="s">
        <v>88</v>
      </c>
      <c r="I1081" s="1361" t="s">
        <v>4198</v>
      </c>
      <c r="J1081" s="1361" t="s">
        <v>2246</v>
      </c>
      <c r="K1081" s="1361" t="s">
        <v>4192</v>
      </c>
      <c r="L1081" s="1361" t="s">
        <v>2536</v>
      </c>
      <c r="M1081" s="1362">
        <v>1.0</v>
      </c>
    </row>
    <row r="1082">
      <c r="A1082" s="1361"/>
      <c r="B1082" s="1361"/>
      <c r="C1082" s="1361"/>
      <c r="D1082" s="1361"/>
      <c r="E1082" s="1361"/>
      <c r="F1082" s="1361"/>
      <c r="G1082" s="1361">
        <v>2023.0</v>
      </c>
      <c r="H1082" s="1361" t="s">
        <v>88</v>
      </c>
      <c r="I1082" s="1361" t="s">
        <v>4198</v>
      </c>
      <c r="J1082" s="1361" t="s">
        <v>2246</v>
      </c>
      <c r="K1082" s="1361" t="s">
        <v>4194</v>
      </c>
      <c r="L1082" s="1361" t="s">
        <v>2536</v>
      </c>
      <c r="M1082" s="1362">
        <v>1.0</v>
      </c>
    </row>
    <row r="1083">
      <c r="A1083" s="1361"/>
      <c r="B1083" s="1361"/>
      <c r="C1083" s="1361"/>
      <c r="D1083" s="1361"/>
      <c r="E1083" s="1361"/>
      <c r="F1083" s="1361"/>
      <c r="G1083" s="1361">
        <v>2023.0</v>
      </c>
      <c r="H1083" s="1361" t="s">
        <v>88</v>
      </c>
      <c r="I1083" s="1361" t="s">
        <v>4198</v>
      </c>
      <c r="J1083" s="1361" t="s">
        <v>4195</v>
      </c>
      <c r="K1083" s="1361" t="s">
        <v>2243</v>
      </c>
      <c r="L1083" s="1361" t="s">
        <v>2321</v>
      </c>
      <c r="M1083" s="1362">
        <v>12.0</v>
      </c>
    </row>
    <row r="1084">
      <c r="A1084" s="1361"/>
      <c r="B1084" s="1361"/>
      <c r="C1084" s="1361"/>
      <c r="D1084" s="1361"/>
      <c r="E1084" s="1361"/>
      <c r="F1084" s="1361"/>
      <c r="G1084" s="1361">
        <v>2023.0</v>
      </c>
      <c r="H1084" s="1361" t="s">
        <v>88</v>
      </c>
      <c r="I1084" s="1361" t="s">
        <v>4198</v>
      </c>
      <c r="J1084" s="1361" t="s">
        <v>4195</v>
      </c>
      <c r="K1084" s="1361" t="s">
        <v>4195</v>
      </c>
      <c r="L1084" s="1361" t="s">
        <v>2536</v>
      </c>
      <c r="M1084" s="1362">
        <v>1.0</v>
      </c>
    </row>
    <row r="1085">
      <c r="A1085" s="1361"/>
      <c r="B1085" s="1361"/>
      <c r="C1085" s="1361"/>
      <c r="D1085" s="1361"/>
      <c r="E1085" s="1361"/>
      <c r="F1085" s="1361"/>
      <c r="G1085" s="1361">
        <v>2023.0</v>
      </c>
      <c r="H1085" s="1361" t="s">
        <v>742</v>
      </c>
      <c r="I1085" s="1361" t="s">
        <v>4204</v>
      </c>
      <c r="J1085" s="1361" t="s">
        <v>2246</v>
      </c>
      <c r="K1085" s="1361" t="s">
        <v>4197</v>
      </c>
      <c r="L1085" s="1361" t="s">
        <v>2536</v>
      </c>
      <c r="M1085" s="1362">
        <v>1.0</v>
      </c>
    </row>
    <row r="1086">
      <c r="A1086" s="1361"/>
      <c r="B1086" s="1361"/>
      <c r="C1086" s="1361"/>
      <c r="D1086" s="1361"/>
      <c r="E1086" s="1361"/>
      <c r="F1086" s="1361"/>
      <c r="G1086" s="1361">
        <v>2023.0</v>
      </c>
      <c r="H1086" s="1361" t="s">
        <v>742</v>
      </c>
      <c r="I1086" s="1361" t="s">
        <v>4204</v>
      </c>
      <c r="J1086" s="1361" t="s">
        <v>2246</v>
      </c>
      <c r="K1086" s="1361" t="s">
        <v>4190</v>
      </c>
      <c r="L1086" s="1361" t="s">
        <v>2536</v>
      </c>
      <c r="M1086" s="1362">
        <v>1.0</v>
      </c>
    </row>
    <row r="1087">
      <c r="A1087" s="1361"/>
      <c r="B1087" s="1361"/>
      <c r="C1087" s="1361"/>
      <c r="D1087" s="1361"/>
      <c r="E1087" s="1361"/>
      <c r="F1087" s="1361"/>
      <c r="G1087" s="1361">
        <v>2023.0</v>
      </c>
      <c r="H1087" s="1361" t="s">
        <v>742</v>
      </c>
      <c r="I1087" s="1361" t="s">
        <v>4204</v>
      </c>
      <c r="J1087" s="1361" t="s">
        <v>4195</v>
      </c>
      <c r="K1087" s="1361" t="s">
        <v>2243</v>
      </c>
      <c r="L1087" s="1361" t="s">
        <v>2321</v>
      </c>
      <c r="M1087" s="1362">
        <v>4.0</v>
      </c>
    </row>
    <row r="1088">
      <c r="A1088" s="1361"/>
      <c r="B1088" s="1361"/>
      <c r="C1088" s="1361"/>
      <c r="D1088" s="1361"/>
      <c r="E1088" s="1361"/>
      <c r="F1088" s="1361"/>
      <c r="G1088" s="1361">
        <v>2023.0</v>
      </c>
      <c r="H1088" s="1361" t="s">
        <v>743</v>
      </c>
      <c r="I1088" s="1361" t="s">
        <v>4189</v>
      </c>
      <c r="J1088" s="1361" t="s">
        <v>2246</v>
      </c>
      <c r="K1088" s="1361" t="s">
        <v>4197</v>
      </c>
      <c r="L1088" s="1361" t="s">
        <v>2536</v>
      </c>
      <c r="M1088" s="1362">
        <v>13.0</v>
      </c>
    </row>
    <row r="1089">
      <c r="A1089" s="1361"/>
      <c r="B1089" s="1361"/>
      <c r="C1089" s="1361"/>
      <c r="D1089" s="1361"/>
      <c r="E1089" s="1361"/>
      <c r="F1089" s="1361"/>
      <c r="G1089" s="1361">
        <v>2023.0</v>
      </c>
      <c r="H1089" s="1361" t="s">
        <v>743</v>
      </c>
      <c r="I1089" s="1361" t="s">
        <v>4189</v>
      </c>
      <c r="J1089" s="1361" t="s">
        <v>2246</v>
      </c>
      <c r="K1089" s="1361" t="s">
        <v>4190</v>
      </c>
      <c r="L1089" s="1361" t="s">
        <v>2536</v>
      </c>
      <c r="M1089" s="1362">
        <v>83.0</v>
      </c>
    </row>
    <row r="1090">
      <c r="A1090" s="1361"/>
      <c r="B1090" s="1361"/>
      <c r="C1090" s="1361"/>
      <c r="D1090" s="1361"/>
      <c r="E1090" s="1361"/>
      <c r="F1090" s="1361"/>
      <c r="G1090" s="1361">
        <v>2023.0</v>
      </c>
      <c r="H1090" s="1361" t="s">
        <v>743</v>
      </c>
      <c r="I1090" s="1361" t="s">
        <v>4189</v>
      </c>
      <c r="J1090" s="1361" t="s">
        <v>2246</v>
      </c>
      <c r="K1090" s="1361" t="s">
        <v>4191</v>
      </c>
      <c r="L1090" s="1361" t="s">
        <v>2321</v>
      </c>
      <c r="M1090" s="1362">
        <v>11.0</v>
      </c>
    </row>
    <row r="1091">
      <c r="A1091" s="1361"/>
      <c r="B1091" s="1361"/>
      <c r="C1091" s="1361"/>
      <c r="D1091" s="1361"/>
      <c r="E1091" s="1361"/>
      <c r="F1091" s="1361"/>
      <c r="G1091" s="1361">
        <v>2023.0</v>
      </c>
      <c r="H1091" s="1361" t="s">
        <v>743</v>
      </c>
      <c r="I1091" s="1361" t="s">
        <v>4189</v>
      </c>
      <c r="J1091" s="1361" t="s">
        <v>2246</v>
      </c>
      <c r="K1091" s="1361" t="s">
        <v>4192</v>
      </c>
      <c r="L1091" s="1361" t="s">
        <v>2536</v>
      </c>
      <c r="M1091" s="1362">
        <v>2.0</v>
      </c>
    </row>
    <row r="1092">
      <c r="A1092" s="1361"/>
      <c r="B1092" s="1361"/>
      <c r="C1092" s="1361"/>
      <c r="D1092" s="1361"/>
      <c r="E1092" s="1361"/>
      <c r="F1092" s="1361"/>
      <c r="G1092" s="1361">
        <v>2023.0</v>
      </c>
      <c r="H1092" s="1361" t="s">
        <v>743</v>
      </c>
      <c r="I1092" s="1361" t="s">
        <v>4189</v>
      </c>
      <c r="J1092" s="1361" t="s">
        <v>2246</v>
      </c>
      <c r="K1092" s="1361" t="s">
        <v>4193</v>
      </c>
      <c r="L1092" s="1361" t="s">
        <v>2321</v>
      </c>
      <c r="M1092" s="1362">
        <v>1.0</v>
      </c>
    </row>
    <row r="1093">
      <c r="A1093" s="1361"/>
      <c r="B1093" s="1361"/>
      <c r="C1093" s="1361"/>
      <c r="D1093" s="1361"/>
      <c r="E1093" s="1361"/>
      <c r="F1093" s="1361"/>
      <c r="G1093" s="1361">
        <v>2023.0</v>
      </c>
      <c r="H1093" s="1361" t="s">
        <v>743</v>
      </c>
      <c r="I1093" s="1361" t="s">
        <v>4189</v>
      </c>
      <c r="J1093" s="1361" t="s">
        <v>2246</v>
      </c>
      <c r="K1093" s="1361" t="s">
        <v>4199</v>
      </c>
      <c r="L1093" s="1361" t="s">
        <v>2536</v>
      </c>
      <c r="M1093" s="1362">
        <v>4.0</v>
      </c>
    </row>
    <row r="1094">
      <c r="A1094" s="1361"/>
      <c r="B1094" s="1361"/>
      <c r="C1094" s="1361"/>
      <c r="D1094" s="1361"/>
      <c r="E1094" s="1361"/>
      <c r="F1094" s="1361"/>
      <c r="G1094" s="1361">
        <v>2023.0</v>
      </c>
      <c r="H1094" s="1361" t="s">
        <v>743</v>
      </c>
      <c r="I1094" s="1361" t="s">
        <v>4189</v>
      </c>
      <c r="J1094" s="1361" t="s">
        <v>2246</v>
      </c>
      <c r="K1094" s="1361" t="s">
        <v>4200</v>
      </c>
      <c r="L1094" s="1361" t="s">
        <v>2536</v>
      </c>
      <c r="M1094" s="1362">
        <v>7.0</v>
      </c>
    </row>
    <row r="1095">
      <c r="A1095" s="1361"/>
      <c r="B1095" s="1361"/>
      <c r="C1095" s="1361"/>
      <c r="D1095" s="1361"/>
      <c r="E1095" s="1361"/>
      <c r="F1095" s="1361"/>
      <c r="G1095" s="1361">
        <v>2023.0</v>
      </c>
      <c r="H1095" s="1361" t="s">
        <v>743</v>
      </c>
      <c r="I1095" s="1361" t="s">
        <v>4189</v>
      </c>
      <c r="J1095" s="1361" t="s">
        <v>2246</v>
      </c>
      <c r="K1095" s="1361" t="s">
        <v>4194</v>
      </c>
      <c r="L1095" s="1361" t="s">
        <v>2536</v>
      </c>
      <c r="M1095" s="1362">
        <v>15.0</v>
      </c>
    </row>
    <row r="1096">
      <c r="A1096" s="1361"/>
      <c r="B1096" s="1361"/>
      <c r="C1096" s="1361"/>
      <c r="D1096" s="1361"/>
      <c r="E1096" s="1361"/>
      <c r="F1096" s="1361"/>
      <c r="G1096" s="1361">
        <v>2023.0</v>
      </c>
      <c r="H1096" s="1361" t="s">
        <v>743</v>
      </c>
      <c r="I1096" s="1361" t="s">
        <v>4189</v>
      </c>
      <c r="J1096" s="1361" t="s">
        <v>4195</v>
      </c>
      <c r="K1096" s="1361" t="s">
        <v>4201</v>
      </c>
      <c r="L1096" s="1361" t="s">
        <v>2536</v>
      </c>
      <c r="M1096" s="1362">
        <v>3.0</v>
      </c>
    </row>
    <row r="1097">
      <c r="A1097" s="1361"/>
      <c r="B1097" s="1361"/>
      <c r="C1097" s="1361"/>
      <c r="D1097" s="1361"/>
      <c r="E1097" s="1361"/>
      <c r="F1097" s="1361"/>
      <c r="G1097" s="1361">
        <v>2023.0</v>
      </c>
      <c r="H1097" s="1361" t="s">
        <v>743</v>
      </c>
      <c r="I1097" s="1361" t="s">
        <v>4189</v>
      </c>
      <c r="J1097" s="1361" t="s">
        <v>4195</v>
      </c>
      <c r="K1097" s="1361" t="s">
        <v>2243</v>
      </c>
      <c r="L1097" s="1361" t="s">
        <v>2321</v>
      </c>
      <c r="M1097" s="1362">
        <v>104.0</v>
      </c>
    </row>
    <row r="1098">
      <c r="A1098" s="1361"/>
      <c r="B1098" s="1361"/>
      <c r="C1098" s="1361"/>
      <c r="D1098" s="1361"/>
      <c r="E1098" s="1361"/>
      <c r="F1098" s="1361"/>
      <c r="G1098" s="1361">
        <v>2023.0</v>
      </c>
      <c r="H1098" s="1361" t="s">
        <v>743</v>
      </c>
      <c r="I1098" s="1361" t="s">
        <v>4189</v>
      </c>
      <c r="J1098" s="1361" t="s">
        <v>4195</v>
      </c>
      <c r="K1098" s="1361" t="s">
        <v>4195</v>
      </c>
      <c r="L1098" s="1361" t="s">
        <v>2536</v>
      </c>
      <c r="M1098" s="1362">
        <v>9.0</v>
      </c>
    </row>
    <row r="1099">
      <c r="A1099" s="1361"/>
      <c r="B1099" s="1361"/>
      <c r="C1099" s="1361"/>
      <c r="D1099" s="1361"/>
      <c r="E1099" s="1361"/>
      <c r="F1099" s="1361"/>
      <c r="G1099" s="1361">
        <v>2023.0</v>
      </c>
      <c r="H1099" s="1361" t="s">
        <v>1798</v>
      </c>
      <c r="I1099" s="1361" t="s">
        <v>4210</v>
      </c>
      <c r="J1099" s="1361" t="s">
        <v>2246</v>
      </c>
      <c r="K1099" s="1361" t="s">
        <v>4190</v>
      </c>
      <c r="L1099" s="1361" t="s">
        <v>2536</v>
      </c>
      <c r="M1099" s="1362">
        <v>4.0</v>
      </c>
    </row>
    <row r="1100">
      <c r="A1100" s="1361"/>
      <c r="B1100" s="1361"/>
      <c r="C1100" s="1361"/>
      <c r="D1100" s="1361"/>
      <c r="E1100" s="1361"/>
      <c r="F1100" s="1361"/>
      <c r="G1100" s="1361">
        <v>2023.0</v>
      </c>
      <c r="H1100" s="1361" t="s">
        <v>1798</v>
      </c>
      <c r="I1100" s="1361" t="s">
        <v>4210</v>
      </c>
      <c r="J1100" s="1361" t="s">
        <v>2246</v>
      </c>
      <c r="K1100" s="1361" t="s">
        <v>4194</v>
      </c>
      <c r="L1100" s="1361" t="s">
        <v>2536</v>
      </c>
      <c r="M1100" s="1362">
        <v>1.0</v>
      </c>
    </row>
    <row r="1101">
      <c r="A1101" s="1361"/>
      <c r="B1101" s="1361"/>
      <c r="C1101" s="1361"/>
      <c r="D1101" s="1361"/>
      <c r="E1101" s="1361"/>
      <c r="F1101" s="1361"/>
      <c r="G1101" s="1361">
        <v>2023.0</v>
      </c>
      <c r="H1101" s="1361" t="s">
        <v>1799</v>
      </c>
      <c r="I1101" s="1361" t="s">
        <v>4202</v>
      </c>
      <c r="J1101" s="1361" t="s">
        <v>2246</v>
      </c>
      <c r="K1101" s="1361" t="s">
        <v>4190</v>
      </c>
      <c r="L1101" s="1361" t="s">
        <v>2536</v>
      </c>
      <c r="M1101" s="1362">
        <v>8.0</v>
      </c>
    </row>
    <row r="1102">
      <c r="A1102" s="1361"/>
      <c r="B1102" s="1361"/>
      <c r="C1102" s="1361"/>
      <c r="D1102" s="1361"/>
      <c r="E1102" s="1361"/>
      <c r="F1102" s="1361"/>
      <c r="G1102" s="1361">
        <v>2023.0</v>
      </c>
      <c r="H1102" s="1361" t="s">
        <v>1799</v>
      </c>
      <c r="I1102" s="1361" t="s">
        <v>4202</v>
      </c>
      <c r="J1102" s="1361" t="s">
        <v>2246</v>
      </c>
      <c r="K1102" s="1361" t="s">
        <v>4199</v>
      </c>
      <c r="L1102" s="1361" t="s">
        <v>2536</v>
      </c>
      <c r="M1102" s="1362">
        <v>3.0</v>
      </c>
    </row>
    <row r="1103">
      <c r="A1103" s="1361"/>
      <c r="B1103" s="1361"/>
      <c r="C1103" s="1361"/>
      <c r="D1103" s="1361"/>
      <c r="E1103" s="1361"/>
      <c r="F1103" s="1361"/>
      <c r="G1103" s="1361">
        <v>2023.0</v>
      </c>
      <c r="H1103" s="1361" t="s">
        <v>1799</v>
      </c>
      <c r="I1103" s="1361" t="s">
        <v>4202</v>
      </c>
      <c r="J1103" s="1361" t="s">
        <v>2246</v>
      </c>
      <c r="K1103" s="1361" t="s">
        <v>4195</v>
      </c>
      <c r="L1103" s="1361" t="s">
        <v>2536</v>
      </c>
      <c r="M1103" s="1362">
        <v>2.0</v>
      </c>
    </row>
    <row r="1104">
      <c r="A1104" s="1361"/>
      <c r="B1104" s="1361"/>
      <c r="C1104" s="1361"/>
      <c r="D1104" s="1361"/>
      <c r="E1104" s="1361"/>
      <c r="F1104" s="1361"/>
      <c r="G1104" s="1361">
        <v>2023.0</v>
      </c>
      <c r="H1104" s="1361" t="s">
        <v>1799</v>
      </c>
      <c r="I1104" s="1361" t="s">
        <v>4202</v>
      </c>
      <c r="J1104" s="1361" t="s">
        <v>2246</v>
      </c>
      <c r="K1104" s="1361" t="s">
        <v>4194</v>
      </c>
      <c r="L1104" s="1361" t="s">
        <v>2536</v>
      </c>
      <c r="M1104" s="1362">
        <v>2.0</v>
      </c>
    </row>
    <row r="1105">
      <c r="A1105" s="1361"/>
      <c r="B1105" s="1361"/>
      <c r="C1105" s="1361"/>
      <c r="D1105" s="1361"/>
      <c r="E1105" s="1361"/>
      <c r="F1105" s="1361"/>
      <c r="G1105" s="1361">
        <v>2023.0</v>
      </c>
      <c r="H1105" s="1361" t="s">
        <v>1799</v>
      </c>
      <c r="I1105" s="1361" t="s">
        <v>4202</v>
      </c>
      <c r="J1105" s="1361" t="s">
        <v>4195</v>
      </c>
      <c r="K1105" s="1361" t="s">
        <v>2243</v>
      </c>
      <c r="L1105" s="1361" t="s">
        <v>2321</v>
      </c>
      <c r="M1105" s="1362">
        <v>16.0</v>
      </c>
    </row>
    <row r="1106">
      <c r="A1106" s="1361"/>
      <c r="B1106" s="1361"/>
      <c r="C1106" s="1361"/>
      <c r="D1106" s="1361"/>
      <c r="E1106" s="1361"/>
      <c r="F1106" s="1361"/>
      <c r="G1106" s="1361">
        <v>2023.0</v>
      </c>
      <c r="H1106" s="1361" t="s">
        <v>476</v>
      </c>
      <c r="I1106" s="1361" t="s">
        <v>4203</v>
      </c>
      <c r="J1106" s="1361" t="s">
        <v>2246</v>
      </c>
      <c r="K1106" s="1361" t="s">
        <v>4190</v>
      </c>
      <c r="L1106" s="1361" t="s">
        <v>2536</v>
      </c>
      <c r="M1106" s="1362">
        <v>11.0</v>
      </c>
    </row>
    <row r="1107">
      <c r="A1107" s="1361"/>
      <c r="B1107" s="1361"/>
      <c r="C1107" s="1361"/>
      <c r="D1107" s="1361"/>
      <c r="E1107" s="1361"/>
      <c r="F1107" s="1361"/>
      <c r="G1107" s="1361">
        <v>2023.0</v>
      </c>
      <c r="H1107" s="1361" t="s">
        <v>476</v>
      </c>
      <c r="I1107" s="1361" t="s">
        <v>4203</v>
      </c>
      <c r="J1107" s="1361" t="s">
        <v>4195</v>
      </c>
      <c r="K1107" s="1361" t="s">
        <v>4201</v>
      </c>
      <c r="L1107" s="1361" t="s">
        <v>2536</v>
      </c>
      <c r="M1107" s="1362">
        <v>1.0</v>
      </c>
    </row>
    <row r="1108">
      <c r="A1108" s="1361"/>
      <c r="B1108" s="1361"/>
      <c r="C1108" s="1361"/>
      <c r="D1108" s="1361"/>
      <c r="E1108" s="1361"/>
      <c r="F1108" s="1361"/>
      <c r="G1108" s="1361">
        <v>2023.0</v>
      </c>
      <c r="H1108" s="1361" t="s">
        <v>476</v>
      </c>
      <c r="I1108" s="1361" t="s">
        <v>4203</v>
      </c>
      <c r="J1108" s="1361" t="s">
        <v>4195</v>
      </c>
      <c r="K1108" s="1361" t="s">
        <v>2243</v>
      </c>
      <c r="L1108" s="1361" t="s">
        <v>2321</v>
      </c>
      <c r="M1108" s="1362">
        <v>13.0</v>
      </c>
    </row>
    <row r="1109">
      <c r="A1109" s="1361"/>
      <c r="B1109" s="1361"/>
      <c r="C1109" s="1361"/>
      <c r="D1109" s="1361"/>
      <c r="E1109" s="1361"/>
      <c r="F1109" s="1361"/>
      <c r="G1109" s="1361">
        <v>2023.0</v>
      </c>
      <c r="H1109" s="1361" t="s">
        <v>1800</v>
      </c>
      <c r="I1109" s="1361" t="s">
        <v>4196</v>
      </c>
      <c r="J1109" s="1361" t="s">
        <v>4195</v>
      </c>
      <c r="K1109" s="1361" t="s">
        <v>2243</v>
      </c>
      <c r="L1109" s="1361" t="s">
        <v>2321</v>
      </c>
      <c r="M1109" s="1362">
        <v>3.0</v>
      </c>
    </row>
    <row r="1110">
      <c r="A1110" s="1361"/>
      <c r="B1110" s="1361"/>
      <c r="C1110" s="1361"/>
      <c r="D1110" s="1361"/>
      <c r="E1110" s="1361"/>
      <c r="F1110" s="1361"/>
      <c r="G1110" s="1361">
        <v>2023.0</v>
      </c>
      <c r="H1110" s="1361" t="s">
        <v>1802</v>
      </c>
      <c r="I1110" s="1361" t="s">
        <v>4196</v>
      </c>
      <c r="J1110" s="1361" t="s">
        <v>2246</v>
      </c>
      <c r="K1110" s="1361" t="s">
        <v>4192</v>
      </c>
      <c r="L1110" s="1361" t="s">
        <v>2536</v>
      </c>
      <c r="M1110" s="1362">
        <v>1.0</v>
      </c>
    </row>
    <row r="1111">
      <c r="A1111" s="1361"/>
      <c r="B1111" s="1361"/>
      <c r="C1111" s="1361"/>
      <c r="D1111" s="1361"/>
      <c r="E1111" s="1361"/>
      <c r="F1111" s="1361"/>
      <c r="G1111" s="1361">
        <v>2023.0</v>
      </c>
      <c r="H1111" s="1361" t="s">
        <v>1802</v>
      </c>
      <c r="I1111" s="1361" t="s">
        <v>4196</v>
      </c>
      <c r="J1111" s="1361" t="s">
        <v>2246</v>
      </c>
      <c r="K1111" s="1361" t="s">
        <v>4193</v>
      </c>
      <c r="L1111" s="1361" t="s">
        <v>2321</v>
      </c>
      <c r="M1111" s="1362">
        <v>2.0</v>
      </c>
    </row>
    <row r="1112">
      <c r="A1112" s="1361"/>
      <c r="B1112" s="1361"/>
      <c r="C1112" s="1361"/>
      <c r="D1112" s="1361"/>
      <c r="E1112" s="1361"/>
      <c r="F1112" s="1361"/>
      <c r="G1112" s="1361">
        <v>2023.0</v>
      </c>
      <c r="H1112" s="1361" t="s">
        <v>1803</v>
      </c>
      <c r="I1112" s="1361" t="s">
        <v>4204</v>
      </c>
      <c r="J1112" s="1361" t="s">
        <v>2246</v>
      </c>
      <c r="K1112" s="1361" t="s">
        <v>4190</v>
      </c>
      <c r="L1112" s="1361" t="s">
        <v>2536</v>
      </c>
      <c r="M1112" s="1362">
        <v>4.0</v>
      </c>
    </row>
    <row r="1113">
      <c r="A1113" s="1361"/>
      <c r="B1113" s="1361"/>
      <c r="C1113" s="1361"/>
      <c r="D1113" s="1361"/>
      <c r="E1113" s="1361"/>
      <c r="F1113" s="1361"/>
      <c r="G1113" s="1361">
        <v>2023.0</v>
      </c>
      <c r="H1113" s="1361" t="s">
        <v>1803</v>
      </c>
      <c r="I1113" s="1361" t="s">
        <v>4204</v>
      </c>
      <c r="J1113" s="1361" t="s">
        <v>4195</v>
      </c>
      <c r="K1113" s="1361" t="s">
        <v>2243</v>
      </c>
      <c r="L1113" s="1361" t="s">
        <v>2321</v>
      </c>
      <c r="M1113" s="1362">
        <v>4.0</v>
      </c>
    </row>
    <row r="1114">
      <c r="A1114" s="1361"/>
      <c r="B1114" s="1361"/>
      <c r="C1114" s="1361"/>
      <c r="D1114" s="1361"/>
      <c r="E1114" s="1361"/>
      <c r="F1114" s="1361"/>
      <c r="G1114" s="1361">
        <v>2023.0</v>
      </c>
      <c r="H1114" s="1361" t="s">
        <v>1804</v>
      </c>
      <c r="I1114" s="1361" t="s">
        <v>4210</v>
      </c>
      <c r="J1114" s="1361" t="s">
        <v>2246</v>
      </c>
      <c r="K1114" s="1361" t="s">
        <v>4197</v>
      </c>
      <c r="L1114" s="1361" t="s">
        <v>2536</v>
      </c>
      <c r="M1114" s="1362">
        <v>49.0</v>
      </c>
    </row>
    <row r="1115">
      <c r="A1115" s="1361"/>
      <c r="B1115" s="1361"/>
      <c r="C1115" s="1361"/>
      <c r="D1115" s="1361"/>
      <c r="E1115" s="1361"/>
      <c r="F1115" s="1361"/>
      <c r="G1115" s="1361">
        <v>2023.0</v>
      </c>
      <c r="H1115" s="1361" t="s">
        <v>1804</v>
      </c>
      <c r="I1115" s="1361" t="s">
        <v>4210</v>
      </c>
      <c r="J1115" s="1361" t="s">
        <v>2246</v>
      </c>
      <c r="K1115" s="1361" t="s">
        <v>4190</v>
      </c>
      <c r="L1115" s="1361" t="s">
        <v>2536</v>
      </c>
      <c r="M1115" s="1362">
        <v>498.0</v>
      </c>
    </row>
    <row r="1116">
      <c r="A1116" s="1361"/>
      <c r="B1116" s="1361"/>
      <c r="C1116" s="1361"/>
      <c r="D1116" s="1361"/>
      <c r="E1116" s="1361"/>
      <c r="F1116" s="1361"/>
      <c r="G1116" s="1361">
        <v>2023.0</v>
      </c>
      <c r="H1116" s="1361" t="s">
        <v>1804</v>
      </c>
      <c r="I1116" s="1361" t="s">
        <v>4210</v>
      </c>
      <c r="J1116" s="1361" t="s">
        <v>2246</v>
      </c>
      <c r="K1116" s="1361" t="s">
        <v>4191</v>
      </c>
      <c r="L1116" s="1361" t="s">
        <v>2321</v>
      </c>
      <c r="M1116" s="1362">
        <v>90.0</v>
      </c>
    </row>
    <row r="1117">
      <c r="A1117" s="1361"/>
      <c r="B1117" s="1361"/>
      <c r="C1117" s="1361"/>
      <c r="D1117" s="1361"/>
      <c r="E1117" s="1361"/>
      <c r="F1117" s="1361"/>
      <c r="G1117" s="1361">
        <v>2023.0</v>
      </c>
      <c r="H1117" s="1361" t="s">
        <v>1804</v>
      </c>
      <c r="I1117" s="1361" t="s">
        <v>4210</v>
      </c>
      <c r="J1117" s="1361" t="s">
        <v>2246</v>
      </c>
      <c r="K1117" s="1361" t="s">
        <v>4192</v>
      </c>
      <c r="L1117" s="1361" t="s">
        <v>2536</v>
      </c>
      <c r="M1117" s="1362">
        <v>1.0</v>
      </c>
    </row>
    <row r="1118">
      <c r="A1118" s="1361"/>
      <c r="B1118" s="1361"/>
      <c r="C1118" s="1361"/>
      <c r="D1118" s="1361"/>
      <c r="E1118" s="1361"/>
      <c r="F1118" s="1361"/>
      <c r="G1118" s="1361">
        <v>2023.0</v>
      </c>
      <c r="H1118" s="1361" t="s">
        <v>1804</v>
      </c>
      <c r="I1118" s="1361" t="s">
        <v>4210</v>
      </c>
      <c r="J1118" s="1361" t="s">
        <v>2246</v>
      </c>
      <c r="K1118" s="1361" t="s">
        <v>4193</v>
      </c>
      <c r="L1118" s="1361" t="s">
        <v>2321</v>
      </c>
      <c r="M1118" s="1362">
        <v>11.0</v>
      </c>
    </row>
    <row r="1119">
      <c r="A1119" s="1361"/>
      <c r="B1119" s="1361"/>
      <c r="C1119" s="1361"/>
      <c r="D1119" s="1361"/>
      <c r="E1119" s="1361"/>
      <c r="F1119" s="1361"/>
      <c r="G1119" s="1361">
        <v>2023.0</v>
      </c>
      <c r="H1119" s="1361" t="s">
        <v>1804</v>
      </c>
      <c r="I1119" s="1361" t="s">
        <v>4210</v>
      </c>
      <c r="J1119" s="1361" t="s">
        <v>2246</v>
      </c>
      <c r="K1119" s="1361" t="s">
        <v>4199</v>
      </c>
      <c r="L1119" s="1361" t="s">
        <v>2536</v>
      </c>
      <c r="M1119" s="1362">
        <v>4.0</v>
      </c>
    </row>
    <row r="1120">
      <c r="A1120" s="1361"/>
      <c r="B1120" s="1361"/>
      <c r="C1120" s="1361"/>
      <c r="D1120" s="1361"/>
      <c r="E1120" s="1361"/>
      <c r="F1120" s="1361"/>
      <c r="G1120" s="1361">
        <v>2023.0</v>
      </c>
      <c r="H1120" s="1361" t="s">
        <v>1804</v>
      </c>
      <c r="I1120" s="1361" t="s">
        <v>4210</v>
      </c>
      <c r="J1120" s="1361" t="s">
        <v>2246</v>
      </c>
      <c r="K1120" s="1361" t="s">
        <v>4200</v>
      </c>
      <c r="L1120" s="1361" t="s">
        <v>2536</v>
      </c>
      <c r="M1120" s="1362">
        <v>30.0</v>
      </c>
    </row>
    <row r="1121">
      <c r="A1121" s="1361"/>
      <c r="B1121" s="1361"/>
      <c r="C1121" s="1361"/>
      <c r="D1121" s="1361"/>
      <c r="E1121" s="1361"/>
      <c r="F1121" s="1361"/>
      <c r="G1121" s="1361">
        <v>2023.0</v>
      </c>
      <c r="H1121" s="1361" t="s">
        <v>1804</v>
      </c>
      <c r="I1121" s="1361" t="s">
        <v>4210</v>
      </c>
      <c r="J1121" s="1361" t="s">
        <v>2246</v>
      </c>
      <c r="K1121" s="1361" t="s">
        <v>4195</v>
      </c>
      <c r="L1121" s="1361" t="s">
        <v>2536</v>
      </c>
      <c r="M1121" s="1362">
        <v>17.0</v>
      </c>
    </row>
    <row r="1122">
      <c r="A1122" s="1361"/>
      <c r="B1122" s="1361"/>
      <c r="C1122" s="1361"/>
      <c r="D1122" s="1361"/>
      <c r="E1122" s="1361"/>
      <c r="F1122" s="1361"/>
      <c r="G1122" s="1361">
        <v>2023.0</v>
      </c>
      <c r="H1122" s="1361" t="s">
        <v>1804</v>
      </c>
      <c r="I1122" s="1361" t="s">
        <v>4210</v>
      </c>
      <c r="J1122" s="1361" t="s">
        <v>2246</v>
      </c>
      <c r="K1122" s="1361" t="s">
        <v>4194</v>
      </c>
      <c r="L1122" s="1361" t="s">
        <v>2536</v>
      </c>
      <c r="M1122" s="1362">
        <v>114.0</v>
      </c>
    </row>
    <row r="1123">
      <c r="A1123" s="1361"/>
      <c r="B1123" s="1361"/>
      <c r="C1123" s="1361"/>
      <c r="D1123" s="1361"/>
      <c r="E1123" s="1361"/>
      <c r="F1123" s="1361"/>
      <c r="G1123" s="1361">
        <v>2023.0</v>
      </c>
      <c r="H1123" s="1361" t="s">
        <v>1804</v>
      </c>
      <c r="I1123" s="1361" t="s">
        <v>4210</v>
      </c>
      <c r="J1123" s="1361" t="s">
        <v>4195</v>
      </c>
      <c r="K1123" s="1361" t="s">
        <v>4201</v>
      </c>
      <c r="L1123" s="1361" t="s">
        <v>2536</v>
      </c>
      <c r="M1123" s="1362">
        <v>19.0</v>
      </c>
    </row>
    <row r="1124">
      <c r="A1124" s="1361"/>
      <c r="B1124" s="1361"/>
      <c r="C1124" s="1361"/>
      <c r="D1124" s="1361"/>
      <c r="E1124" s="1361"/>
      <c r="F1124" s="1361"/>
      <c r="G1124" s="1361">
        <v>2023.0</v>
      </c>
      <c r="H1124" s="1361" t="s">
        <v>1804</v>
      </c>
      <c r="I1124" s="1361" t="s">
        <v>4210</v>
      </c>
      <c r="J1124" s="1361" t="s">
        <v>4195</v>
      </c>
      <c r="K1124" s="1361" t="s">
        <v>4208</v>
      </c>
      <c r="L1124" s="1361" t="s">
        <v>2536</v>
      </c>
      <c r="M1124" s="1362">
        <v>1.0</v>
      </c>
    </row>
    <row r="1125">
      <c r="A1125" s="1361"/>
      <c r="B1125" s="1361"/>
      <c r="C1125" s="1361"/>
      <c r="D1125" s="1361"/>
      <c r="E1125" s="1361"/>
      <c r="F1125" s="1361"/>
      <c r="G1125" s="1361">
        <v>2023.0</v>
      </c>
      <c r="H1125" s="1361" t="s">
        <v>1804</v>
      </c>
      <c r="I1125" s="1361" t="s">
        <v>4210</v>
      </c>
      <c r="J1125" s="1361" t="s">
        <v>4195</v>
      </c>
      <c r="K1125" s="1361" t="s">
        <v>2243</v>
      </c>
      <c r="L1125" s="1361" t="s">
        <v>2321</v>
      </c>
      <c r="M1125" s="1362">
        <v>220.0</v>
      </c>
    </row>
    <row r="1126">
      <c r="A1126" s="1361"/>
      <c r="B1126" s="1361"/>
      <c r="C1126" s="1361"/>
      <c r="D1126" s="1361"/>
      <c r="E1126" s="1361"/>
      <c r="F1126" s="1361"/>
      <c r="G1126" s="1361">
        <v>2023.0</v>
      </c>
      <c r="H1126" s="1361" t="s">
        <v>1804</v>
      </c>
      <c r="I1126" s="1361" t="s">
        <v>4210</v>
      </c>
      <c r="J1126" s="1361" t="s">
        <v>4195</v>
      </c>
      <c r="K1126" s="1361" t="s">
        <v>4195</v>
      </c>
      <c r="L1126" s="1361" t="s">
        <v>2536</v>
      </c>
      <c r="M1126" s="1362">
        <v>19.0</v>
      </c>
    </row>
    <row r="1127">
      <c r="A1127" s="1361"/>
      <c r="B1127" s="1361"/>
      <c r="C1127" s="1361"/>
      <c r="D1127" s="1361"/>
      <c r="E1127" s="1361"/>
      <c r="F1127" s="1361"/>
      <c r="G1127" s="1361">
        <v>2023.0</v>
      </c>
      <c r="H1127" s="1361" t="s">
        <v>387</v>
      </c>
      <c r="I1127" s="1361" t="s">
        <v>4203</v>
      </c>
      <c r="J1127" s="1361" t="s">
        <v>2246</v>
      </c>
      <c r="K1127" s="1361" t="s">
        <v>4197</v>
      </c>
      <c r="L1127" s="1361" t="s">
        <v>2536</v>
      </c>
      <c r="M1127" s="1362">
        <v>24.0</v>
      </c>
    </row>
    <row r="1128">
      <c r="A1128" s="1361"/>
      <c r="B1128" s="1361"/>
      <c r="C1128" s="1361"/>
      <c r="D1128" s="1361"/>
      <c r="E1128" s="1361"/>
      <c r="F1128" s="1361"/>
      <c r="G1128" s="1361">
        <v>2023.0</v>
      </c>
      <c r="H1128" s="1361" t="s">
        <v>387</v>
      </c>
      <c r="I1128" s="1361" t="s">
        <v>4203</v>
      </c>
      <c r="J1128" s="1361" t="s">
        <v>2246</v>
      </c>
      <c r="K1128" s="1361" t="s">
        <v>4190</v>
      </c>
      <c r="L1128" s="1361" t="s">
        <v>2536</v>
      </c>
      <c r="M1128" s="1362">
        <v>155.0</v>
      </c>
    </row>
    <row r="1129">
      <c r="A1129" s="1361"/>
      <c r="B1129" s="1361"/>
      <c r="C1129" s="1361"/>
      <c r="D1129" s="1361"/>
      <c r="E1129" s="1361"/>
      <c r="F1129" s="1361"/>
      <c r="G1129" s="1361">
        <v>2023.0</v>
      </c>
      <c r="H1129" s="1361" t="s">
        <v>387</v>
      </c>
      <c r="I1129" s="1361" t="s">
        <v>4203</v>
      </c>
      <c r="J1129" s="1361" t="s">
        <v>2246</v>
      </c>
      <c r="K1129" s="1361" t="s">
        <v>4191</v>
      </c>
      <c r="L1129" s="1361" t="s">
        <v>2321</v>
      </c>
      <c r="M1129" s="1362">
        <v>3.0</v>
      </c>
    </row>
    <row r="1130">
      <c r="A1130" s="1361"/>
      <c r="B1130" s="1361"/>
      <c r="C1130" s="1361"/>
      <c r="D1130" s="1361"/>
      <c r="E1130" s="1361"/>
      <c r="F1130" s="1361"/>
      <c r="G1130" s="1361">
        <v>2023.0</v>
      </c>
      <c r="H1130" s="1361" t="s">
        <v>387</v>
      </c>
      <c r="I1130" s="1361" t="s">
        <v>4203</v>
      </c>
      <c r="J1130" s="1361" t="s">
        <v>2246</v>
      </c>
      <c r="K1130" s="1361" t="s">
        <v>4192</v>
      </c>
      <c r="L1130" s="1361" t="s">
        <v>2536</v>
      </c>
      <c r="M1130" s="1362">
        <v>4.0</v>
      </c>
    </row>
    <row r="1131">
      <c r="A1131" s="1361"/>
      <c r="B1131" s="1361"/>
      <c r="C1131" s="1361"/>
      <c r="D1131" s="1361"/>
      <c r="E1131" s="1361"/>
      <c r="F1131" s="1361"/>
      <c r="G1131" s="1361">
        <v>2023.0</v>
      </c>
      <c r="H1131" s="1361" t="s">
        <v>387</v>
      </c>
      <c r="I1131" s="1361" t="s">
        <v>4203</v>
      </c>
      <c r="J1131" s="1361" t="s">
        <v>2246</v>
      </c>
      <c r="K1131" s="1361" t="s">
        <v>4193</v>
      </c>
      <c r="L1131" s="1361" t="s">
        <v>2321</v>
      </c>
      <c r="M1131" s="1362">
        <v>5.0</v>
      </c>
    </row>
    <row r="1132">
      <c r="A1132" s="1361"/>
      <c r="B1132" s="1361"/>
      <c r="C1132" s="1361"/>
      <c r="D1132" s="1361"/>
      <c r="E1132" s="1361"/>
      <c r="F1132" s="1361"/>
      <c r="G1132" s="1361">
        <v>2023.0</v>
      </c>
      <c r="H1132" s="1361" t="s">
        <v>387</v>
      </c>
      <c r="I1132" s="1361" t="s">
        <v>4203</v>
      </c>
      <c r="J1132" s="1361" t="s">
        <v>2246</v>
      </c>
      <c r="K1132" s="1361" t="s">
        <v>4199</v>
      </c>
      <c r="L1132" s="1361" t="s">
        <v>2536</v>
      </c>
      <c r="M1132" s="1362">
        <v>3.0</v>
      </c>
    </row>
    <row r="1133">
      <c r="A1133" s="1361"/>
      <c r="B1133" s="1361"/>
      <c r="C1133" s="1361"/>
      <c r="D1133" s="1361"/>
      <c r="E1133" s="1361"/>
      <c r="F1133" s="1361"/>
      <c r="G1133" s="1361">
        <v>2023.0</v>
      </c>
      <c r="H1133" s="1361" t="s">
        <v>387</v>
      </c>
      <c r="I1133" s="1361" t="s">
        <v>4203</v>
      </c>
      <c r="J1133" s="1361" t="s">
        <v>2246</v>
      </c>
      <c r="K1133" s="1361" t="s">
        <v>4200</v>
      </c>
      <c r="L1133" s="1361" t="s">
        <v>2536</v>
      </c>
      <c r="M1133" s="1362">
        <v>7.0</v>
      </c>
    </row>
    <row r="1134">
      <c r="A1134" s="1361"/>
      <c r="B1134" s="1361"/>
      <c r="C1134" s="1361"/>
      <c r="D1134" s="1361"/>
      <c r="E1134" s="1361"/>
      <c r="F1134" s="1361"/>
      <c r="G1134" s="1361">
        <v>2023.0</v>
      </c>
      <c r="H1134" s="1361" t="s">
        <v>387</v>
      </c>
      <c r="I1134" s="1361" t="s">
        <v>4203</v>
      </c>
      <c r="J1134" s="1361" t="s">
        <v>2246</v>
      </c>
      <c r="K1134" s="1361" t="s">
        <v>4195</v>
      </c>
      <c r="L1134" s="1361" t="s">
        <v>2536</v>
      </c>
      <c r="M1134" s="1362">
        <v>9.0</v>
      </c>
    </row>
    <row r="1135">
      <c r="A1135" s="1361"/>
      <c r="B1135" s="1361"/>
      <c r="C1135" s="1361"/>
      <c r="D1135" s="1361"/>
      <c r="E1135" s="1361"/>
      <c r="F1135" s="1361"/>
      <c r="G1135" s="1361">
        <v>2023.0</v>
      </c>
      <c r="H1135" s="1361" t="s">
        <v>387</v>
      </c>
      <c r="I1135" s="1361" t="s">
        <v>4203</v>
      </c>
      <c r="J1135" s="1361" t="s">
        <v>2246</v>
      </c>
      <c r="K1135" s="1361" t="s">
        <v>4194</v>
      </c>
      <c r="L1135" s="1361" t="s">
        <v>2536</v>
      </c>
      <c r="M1135" s="1362">
        <v>15.0</v>
      </c>
    </row>
    <row r="1136">
      <c r="A1136" s="1361"/>
      <c r="B1136" s="1361"/>
      <c r="C1136" s="1361"/>
      <c r="D1136" s="1361"/>
      <c r="E1136" s="1361"/>
      <c r="F1136" s="1361"/>
      <c r="G1136" s="1361">
        <v>2023.0</v>
      </c>
      <c r="H1136" s="1361" t="s">
        <v>387</v>
      </c>
      <c r="I1136" s="1361" t="s">
        <v>4203</v>
      </c>
      <c r="J1136" s="1361" t="s">
        <v>4195</v>
      </c>
      <c r="K1136" s="1361" t="s">
        <v>4201</v>
      </c>
      <c r="L1136" s="1361" t="s">
        <v>2536</v>
      </c>
      <c r="M1136" s="1362">
        <v>3.0</v>
      </c>
    </row>
    <row r="1137">
      <c r="A1137" s="1361"/>
      <c r="B1137" s="1361"/>
      <c r="C1137" s="1361"/>
      <c r="D1137" s="1361"/>
      <c r="E1137" s="1361"/>
      <c r="F1137" s="1361"/>
      <c r="G1137" s="1361">
        <v>2023.0</v>
      </c>
      <c r="H1137" s="1361" t="s">
        <v>387</v>
      </c>
      <c r="I1137" s="1361" t="s">
        <v>4203</v>
      </c>
      <c r="J1137" s="1361" t="s">
        <v>4195</v>
      </c>
      <c r="K1137" s="1361" t="s">
        <v>4208</v>
      </c>
      <c r="L1137" s="1361" t="s">
        <v>2536</v>
      </c>
      <c r="M1137" s="1362">
        <v>1.0</v>
      </c>
    </row>
    <row r="1138">
      <c r="A1138" s="1361"/>
      <c r="B1138" s="1361"/>
      <c r="C1138" s="1361"/>
      <c r="D1138" s="1361"/>
      <c r="E1138" s="1361"/>
      <c r="F1138" s="1361"/>
      <c r="G1138" s="1361">
        <v>2023.0</v>
      </c>
      <c r="H1138" s="1361" t="s">
        <v>387</v>
      </c>
      <c r="I1138" s="1361" t="s">
        <v>4203</v>
      </c>
      <c r="J1138" s="1361" t="s">
        <v>4195</v>
      </c>
      <c r="K1138" s="1361" t="s">
        <v>2243</v>
      </c>
      <c r="L1138" s="1361" t="s">
        <v>2321</v>
      </c>
      <c r="M1138" s="1362">
        <v>127.0</v>
      </c>
    </row>
    <row r="1139">
      <c r="A1139" s="1361"/>
      <c r="B1139" s="1361"/>
      <c r="C1139" s="1361"/>
      <c r="D1139" s="1361"/>
      <c r="E1139" s="1361"/>
      <c r="F1139" s="1361"/>
      <c r="G1139" s="1361">
        <v>2023.0</v>
      </c>
      <c r="H1139" s="1361" t="s">
        <v>387</v>
      </c>
      <c r="I1139" s="1361" t="s">
        <v>4203</v>
      </c>
      <c r="J1139" s="1361" t="s">
        <v>4195</v>
      </c>
      <c r="K1139" s="1361" t="s">
        <v>4195</v>
      </c>
      <c r="L1139" s="1361" t="s">
        <v>2536</v>
      </c>
      <c r="M1139" s="1362">
        <v>7.0</v>
      </c>
    </row>
    <row r="1140">
      <c r="A1140" s="1361"/>
      <c r="B1140" s="1361"/>
      <c r="C1140" s="1361"/>
      <c r="D1140" s="1361"/>
      <c r="E1140" s="1361"/>
      <c r="F1140" s="1361"/>
      <c r="G1140" s="1361">
        <v>2023.0</v>
      </c>
      <c r="H1140" s="1361" t="s">
        <v>1805</v>
      </c>
      <c r="I1140" s="1361" t="s">
        <v>4204</v>
      </c>
      <c r="J1140" s="1361" t="s">
        <v>2246</v>
      </c>
      <c r="K1140" s="1361" t="s">
        <v>4197</v>
      </c>
      <c r="L1140" s="1361" t="s">
        <v>2536</v>
      </c>
      <c r="M1140" s="1362">
        <v>1.0</v>
      </c>
    </row>
    <row r="1141">
      <c r="A1141" s="1361"/>
      <c r="B1141" s="1361"/>
      <c r="C1141" s="1361"/>
      <c r="D1141" s="1361"/>
      <c r="E1141" s="1361"/>
      <c r="F1141" s="1361"/>
      <c r="G1141" s="1361">
        <v>2023.0</v>
      </c>
      <c r="H1141" s="1361" t="s">
        <v>1805</v>
      </c>
      <c r="I1141" s="1361" t="s">
        <v>4204</v>
      </c>
      <c r="J1141" s="1361" t="s">
        <v>2246</v>
      </c>
      <c r="K1141" s="1361" t="s">
        <v>4190</v>
      </c>
      <c r="L1141" s="1361" t="s">
        <v>2536</v>
      </c>
      <c r="M1141" s="1362">
        <v>1.0</v>
      </c>
    </row>
    <row r="1142">
      <c r="A1142" s="1361"/>
      <c r="B1142" s="1361"/>
      <c r="C1142" s="1361"/>
      <c r="D1142" s="1361"/>
      <c r="E1142" s="1361"/>
      <c r="F1142" s="1361"/>
      <c r="G1142" s="1361">
        <v>2023.0</v>
      </c>
      <c r="H1142" s="1361" t="s">
        <v>1805</v>
      </c>
      <c r="I1142" s="1361" t="s">
        <v>4204</v>
      </c>
      <c r="J1142" s="1361" t="s">
        <v>2246</v>
      </c>
      <c r="K1142" s="1361" t="s">
        <v>4200</v>
      </c>
      <c r="L1142" s="1361" t="s">
        <v>2536</v>
      </c>
      <c r="M1142" s="1362">
        <v>1.0</v>
      </c>
    </row>
    <row r="1143">
      <c r="A1143" s="1361"/>
      <c r="B1143" s="1361"/>
      <c r="C1143" s="1361"/>
      <c r="D1143" s="1361"/>
      <c r="E1143" s="1361"/>
      <c r="F1143" s="1361"/>
      <c r="G1143" s="1361">
        <v>2023.0</v>
      </c>
      <c r="H1143" s="1361" t="s">
        <v>1805</v>
      </c>
      <c r="I1143" s="1361" t="s">
        <v>4204</v>
      </c>
      <c r="J1143" s="1361" t="s">
        <v>2246</v>
      </c>
      <c r="K1143" s="1361" t="s">
        <v>4194</v>
      </c>
      <c r="L1143" s="1361" t="s">
        <v>2536</v>
      </c>
      <c r="M1143" s="1362">
        <v>1.0</v>
      </c>
    </row>
    <row r="1144">
      <c r="A1144" s="1361"/>
      <c r="B1144" s="1361"/>
      <c r="C1144" s="1361"/>
      <c r="D1144" s="1361"/>
      <c r="E1144" s="1361"/>
      <c r="F1144" s="1361"/>
      <c r="G1144" s="1361">
        <v>2023.0</v>
      </c>
      <c r="H1144" s="1361" t="s">
        <v>1805</v>
      </c>
      <c r="I1144" s="1361" t="s">
        <v>4204</v>
      </c>
      <c r="J1144" s="1361" t="s">
        <v>4195</v>
      </c>
      <c r="K1144" s="1361" t="s">
        <v>4201</v>
      </c>
      <c r="L1144" s="1361" t="s">
        <v>2536</v>
      </c>
      <c r="M1144" s="1362">
        <v>1.0</v>
      </c>
    </row>
    <row r="1145">
      <c r="A1145" s="1361"/>
      <c r="B1145" s="1361"/>
      <c r="C1145" s="1361"/>
      <c r="D1145" s="1361"/>
      <c r="E1145" s="1361"/>
      <c r="F1145" s="1361"/>
      <c r="G1145" s="1361">
        <v>2023.0</v>
      </c>
      <c r="H1145" s="1361" t="s">
        <v>1805</v>
      </c>
      <c r="I1145" s="1361" t="s">
        <v>4204</v>
      </c>
      <c r="J1145" s="1361" t="s">
        <v>4195</v>
      </c>
      <c r="K1145" s="1361" t="s">
        <v>2243</v>
      </c>
      <c r="L1145" s="1361" t="s">
        <v>2321</v>
      </c>
      <c r="M1145" s="1362">
        <v>1.0</v>
      </c>
    </row>
    <row r="1146">
      <c r="A1146" s="1361"/>
      <c r="B1146" s="1361"/>
      <c r="C1146" s="1361"/>
      <c r="D1146" s="1361"/>
      <c r="E1146" s="1361"/>
      <c r="F1146" s="1361"/>
      <c r="G1146" s="1361">
        <v>2023.0</v>
      </c>
      <c r="H1146" s="1361" t="s">
        <v>1806</v>
      </c>
      <c r="I1146" s="1361" t="s">
        <v>4203</v>
      </c>
      <c r="J1146" s="1361" t="s">
        <v>4195</v>
      </c>
      <c r="K1146" s="1361" t="s">
        <v>4208</v>
      </c>
      <c r="L1146" s="1361" t="s">
        <v>2536</v>
      </c>
      <c r="M1146" s="1362">
        <v>1.0</v>
      </c>
    </row>
    <row r="1147">
      <c r="A1147" s="1361"/>
      <c r="B1147" s="1361"/>
      <c r="C1147" s="1361"/>
      <c r="D1147" s="1361"/>
      <c r="E1147" s="1361"/>
      <c r="F1147" s="1361"/>
      <c r="G1147" s="1361">
        <v>2023.0</v>
      </c>
      <c r="H1147" s="1361" t="s">
        <v>1807</v>
      </c>
      <c r="I1147" s="1361" t="s">
        <v>4189</v>
      </c>
      <c r="J1147" s="1361" t="s">
        <v>2246</v>
      </c>
      <c r="K1147" s="1361" t="s">
        <v>4190</v>
      </c>
      <c r="L1147" s="1361" t="s">
        <v>2536</v>
      </c>
      <c r="M1147" s="1362">
        <v>10.0</v>
      </c>
    </row>
    <row r="1148">
      <c r="A1148" s="1361"/>
      <c r="B1148" s="1361"/>
      <c r="C1148" s="1361"/>
      <c r="D1148" s="1361"/>
      <c r="E1148" s="1361"/>
      <c r="F1148" s="1361"/>
      <c r="G1148" s="1361">
        <v>2023.0</v>
      </c>
      <c r="H1148" s="1361" t="s">
        <v>1807</v>
      </c>
      <c r="I1148" s="1361" t="s">
        <v>4189</v>
      </c>
      <c r="J1148" s="1361" t="s">
        <v>2246</v>
      </c>
      <c r="K1148" s="1361" t="s">
        <v>4200</v>
      </c>
      <c r="L1148" s="1361" t="s">
        <v>2536</v>
      </c>
      <c r="M1148" s="1362">
        <v>1.0</v>
      </c>
    </row>
    <row r="1149">
      <c r="A1149" s="1361"/>
      <c r="B1149" s="1361"/>
      <c r="C1149" s="1361"/>
      <c r="D1149" s="1361"/>
      <c r="E1149" s="1361"/>
      <c r="F1149" s="1361"/>
      <c r="G1149" s="1361">
        <v>2023.0</v>
      </c>
      <c r="H1149" s="1361" t="s">
        <v>1807</v>
      </c>
      <c r="I1149" s="1361" t="s">
        <v>4189</v>
      </c>
      <c r="J1149" s="1361" t="s">
        <v>2246</v>
      </c>
      <c r="K1149" s="1361" t="s">
        <v>4194</v>
      </c>
      <c r="L1149" s="1361" t="s">
        <v>2536</v>
      </c>
      <c r="M1149" s="1362">
        <v>2.0</v>
      </c>
    </row>
    <row r="1150">
      <c r="A1150" s="1361"/>
      <c r="B1150" s="1361"/>
      <c r="C1150" s="1361"/>
      <c r="D1150" s="1361"/>
      <c r="E1150" s="1361"/>
      <c r="F1150" s="1361"/>
      <c r="G1150" s="1361">
        <v>2023.0</v>
      </c>
      <c r="H1150" s="1361" t="s">
        <v>1807</v>
      </c>
      <c r="I1150" s="1361" t="s">
        <v>4189</v>
      </c>
      <c r="J1150" s="1361" t="s">
        <v>4195</v>
      </c>
      <c r="K1150" s="1361" t="s">
        <v>4201</v>
      </c>
      <c r="L1150" s="1361" t="s">
        <v>2536</v>
      </c>
      <c r="M1150" s="1362">
        <v>5.0</v>
      </c>
    </row>
    <row r="1151">
      <c r="A1151" s="1361"/>
      <c r="B1151" s="1361"/>
      <c r="C1151" s="1361"/>
      <c r="D1151" s="1361"/>
      <c r="E1151" s="1361"/>
      <c r="F1151" s="1361"/>
      <c r="G1151" s="1361">
        <v>2023.0</v>
      </c>
      <c r="H1151" s="1361" t="s">
        <v>1807</v>
      </c>
      <c r="I1151" s="1361" t="s">
        <v>4189</v>
      </c>
      <c r="J1151" s="1361" t="s">
        <v>4195</v>
      </c>
      <c r="K1151" s="1361" t="s">
        <v>2243</v>
      </c>
      <c r="L1151" s="1361" t="s">
        <v>2321</v>
      </c>
      <c r="M1151" s="1362">
        <v>1.0</v>
      </c>
    </row>
    <row r="1152">
      <c r="A1152" s="1361"/>
      <c r="B1152" s="1361"/>
      <c r="C1152" s="1361"/>
      <c r="D1152" s="1361"/>
      <c r="E1152" s="1361"/>
      <c r="F1152" s="1361"/>
      <c r="G1152" s="1361">
        <v>2023.0</v>
      </c>
      <c r="H1152" s="1361" t="s">
        <v>1808</v>
      </c>
      <c r="I1152" s="1361" t="s">
        <v>4196</v>
      </c>
      <c r="J1152" s="1361" t="s">
        <v>2246</v>
      </c>
      <c r="K1152" s="1361" t="s">
        <v>4197</v>
      </c>
      <c r="L1152" s="1361" t="s">
        <v>2536</v>
      </c>
      <c r="M1152" s="1362">
        <v>7.0</v>
      </c>
    </row>
    <row r="1153">
      <c r="A1153" s="1361"/>
      <c r="B1153" s="1361"/>
      <c r="C1153" s="1361"/>
      <c r="D1153" s="1361"/>
      <c r="E1153" s="1361"/>
      <c r="F1153" s="1361"/>
      <c r="G1153" s="1361">
        <v>2023.0</v>
      </c>
      <c r="H1153" s="1361" t="s">
        <v>1808</v>
      </c>
      <c r="I1153" s="1361" t="s">
        <v>4196</v>
      </c>
      <c r="J1153" s="1361" t="s">
        <v>2246</v>
      </c>
      <c r="K1153" s="1361" t="s">
        <v>4190</v>
      </c>
      <c r="L1153" s="1361" t="s">
        <v>2536</v>
      </c>
      <c r="M1153" s="1362">
        <v>24.0</v>
      </c>
    </row>
    <row r="1154">
      <c r="A1154" s="1361"/>
      <c r="B1154" s="1361"/>
      <c r="C1154" s="1361"/>
      <c r="D1154" s="1361"/>
      <c r="E1154" s="1361"/>
      <c r="F1154" s="1361"/>
      <c r="G1154" s="1361">
        <v>2023.0</v>
      </c>
      <c r="H1154" s="1361" t="s">
        <v>1808</v>
      </c>
      <c r="I1154" s="1361" t="s">
        <v>4196</v>
      </c>
      <c r="J1154" s="1361" t="s">
        <v>2246</v>
      </c>
      <c r="K1154" s="1361" t="s">
        <v>4191</v>
      </c>
      <c r="L1154" s="1361" t="s">
        <v>2321</v>
      </c>
      <c r="M1154" s="1362">
        <v>4.0</v>
      </c>
    </row>
    <row r="1155">
      <c r="A1155" s="1361"/>
      <c r="B1155" s="1361"/>
      <c r="C1155" s="1361"/>
      <c r="D1155" s="1361"/>
      <c r="E1155" s="1361"/>
      <c r="F1155" s="1361"/>
      <c r="G1155" s="1361">
        <v>2023.0</v>
      </c>
      <c r="H1155" s="1361" t="s">
        <v>1808</v>
      </c>
      <c r="I1155" s="1361" t="s">
        <v>4196</v>
      </c>
      <c r="J1155" s="1361" t="s">
        <v>2246</v>
      </c>
      <c r="K1155" s="1361" t="s">
        <v>4192</v>
      </c>
      <c r="L1155" s="1361" t="s">
        <v>2536</v>
      </c>
      <c r="M1155" s="1362">
        <v>3.0</v>
      </c>
    </row>
    <row r="1156">
      <c r="A1156" s="1361"/>
      <c r="B1156" s="1361"/>
      <c r="C1156" s="1361"/>
      <c r="D1156" s="1361"/>
      <c r="E1156" s="1361"/>
      <c r="F1156" s="1361"/>
      <c r="G1156" s="1361">
        <v>2023.0</v>
      </c>
      <c r="H1156" s="1361" t="s">
        <v>1808</v>
      </c>
      <c r="I1156" s="1361" t="s">
        <v>4196</v>
      </c>
      <c r="J1156" s="1361" t="s">
        <v>2246</v>
      </c>
      <c r="K1156" s="1361" t="s">
        <v>4200</v>
      </c>
      <c r="L1156" s="1361" t="s">
        <v>2536</v>
      </c>
      <c r="M1156" s="1362">
        <v>1.0</v>
      </c>
    </row>
    <row r="1157">
      <c r="A1157" s="1361"/>
      <c r="B1157" s="1361"/>
      <c r="C1157" s="1361"/>
      <c r="D1157" s="1361"/>
      <c r="E1157" s="1361"/>
      <c r="F1157" s="1361"/>
      <c r="G1157" s="1361">
        <v>2023.0</v>
      </c>
      <c r="H1157" s="1361" t="s">
        <v>1808</v>
      </c>
      <c r="I1157" s="1361" t="s">
        <v>4196</v>
      </c>
      <c r="J1157" s="1361" t="s">
        <v>2246</v>
      </c>
      <c r="K1157" s="1361" t="s">
        <v>4194</v>
      </c>
      <c r="L1157" s="1361" t="s">
        <v>2536</v>
      </c>
      <c r="M1157" s="1362">
        <v>9.0</v>
      </c>
    </row>
    <row r="1158">
      <c r="A1158" s="1361"/>
      <c r="B1158" s="1361"/>
      <c r="C1158" s="1361"/>
      <c r="D1158" s="1361"/>
      <c r="E1158" s="1361"/>
      <c r="F1158" s="1361"/>
      <c r="G1158" s="1361">
        <v>2023.0</v>
      </c>
      <c r="H1158" s="1361" t="s">
        <v>1808</v>
      </c>
      <c r="I1158" s="1361" t="s">
        <v>4196</v>
      </c>
      <c r="J1158" s="1361" t="s">
        <v>4195</v>
      </c>
      <c r="K1158" s="1361" t="s">
        <v>4201</v>
      </c>
      <c r="L1158" s="1361" t="s">
        <v>2536</v>
      </c>
      <c r="M1158" s="1362">
        <v>1.0</v>
      </c>
    </row>
    <row r="1159">
      <c r="A1159" s="1361"/>
      <c r="B1159" s="1361"/>
      <c r="C1159" s="1361"/>
      <c r="D1159" s="1361"/>
      <c r="E1159" s="1361"/>
      <c r="F1159" s="1361"/>
      <c r="G1159" s="1361">
        <v>2023.0</v>
      </c>
      <c r="H1159" s="1361" t="s">
        <v>1808</v>
      </c>
      <c r="I1159" s="1361" t="s">
        <v>4196</v>
      </c>
      <c r="J1159" s="1361" t="s">
        <v>4195</v>
      </c>
      <c r="K1159" s="1361" t="s">
        <v>2243</v>
      </c>
      <c r="L1159" s="1361" t="s">
        <v>2321</v>
      </c>
      <c r="M1159" s="1362">
        <v>52.0</v>
      </c>
    </row>
    <row r="1160">
      <c r="A1160" s="1361"/>
      <c r="B1160" s="1361"/>
      <c r="C1160" s="1361"/>
      <c r="D1160" s="1361"/>
      <c r="E1160" s="1361"/>
      <c r="F1160" s="1361"/>
      <c r="G1160" s="1361">
        <v>2023.0</v>
      </c>
      <c r="H1160" s="1361" t="s">
        <v>1809</v>
      </c>
      <c r="I1160" s="1361" t="s">
        <v>4207</v>
      </c>
      <c r="J1160" s="1361" t="s">
        <v>2246</v>
      </c>
      <c r="K1160" s="1361" t="s">
        <v>4197</v>
      </c>
      <c r="L1160" s="1361" t="s">
        <v>2536</v>
      </c>
      <c r="M1160" s="1362">
        <v>17.0</v>
      </c>
    </row>
    <row r="1161">
      <c r="A1161" s="1361"/>
      <c r="B1161" s="1361"/>
      <c r="C1161" s="1361"/>
      <c r="D1161" s="1361"/>
      <c r="E1161" s="1361"/>
      <c r="F1161" s="1361"/>
      <c r="G1161" s="1361">
        <v>2023.0</v>
      </c>
      <c r="H1161" s="1361" t="s">
        <v>1809</v>
      </c>
      <c r="I1161" s="1361" t="s">
        <v>4207</v>
      </c>
      <c r="J1161" s="1361" t="s">
        <v>2246</v>
      </c>
      <c r="K1161" s="1361" t="s">
        <v>4190</v>
      </c>
      <c r="L1161" s="1361" t="s">
        <v>2536</v>
      </c>
      <c r="M1161" s="1362">
        <v>148.0</v>
      </c>
    </row>
    <row r="1162">
      <c r="A1162" s="1361"/>
      <c r="B1162" s="1361"/>
      <c r="C1162" s="1361"/>
      <c r="D1162" s="1361"/>
      <c r="E1162" s="1361"/>
      <c r="F1162" s="1361"/>
      <c r="G1162" s="1361">
        <v>2023.0</v>
      </c>
      <c r="H1162" s="1361" t="s">
        <v>1809</v>
      </c>
      <c r="I1162" s="1361" t="s">
        <v>4207</v>
      </c>
      <c r="J1162" s="1361" t="s">
        <v>2246</v>
      </c>
      <c r="K1162" s="1361" t="s">
        <v>4191</v>
      </c>
      <c r="L1162" s="1361" t="s">
        <v>2321</v>
      </c>
      <c r="M1162" s="1362">
        <v>30.0</v>
      </c>
    </row>
    <row r="1163">
      <c r="A1163" s="1361"/>
      <c r="B1163" s="1361"/>
      <c r="C1163" s="1361"/>
      <c r="D1163" s="1361"/>
      <c r="E1163" s="1361"/>
      <c r="F1163" s="1361"/>
      <c r="G1163" s="1361">
        <v>2023.0</v>
      </c>
      <c r="H1163" s="1361" t="s">
        <v>1809</v>
      </c>
      <c r="I1163" s="1361" t="s">
        <v>4207</v>
      </c>
      <c r="J1163" s="1361" t="s">
        <v>2246</v>
      </c>
      <c r="K1163" s="1361" t="s">
        <v>4192</v>
      </c>
      <c r="L1163" s="1361" t="s">
        <v>2536</v>
      </c>
      <c r="M1163" s="1362">
        <v>9.0</v>
      </c>
    </row>
    <row r="1164">
      <c r="A1164" s="1361"/>
      <c r="B1164" s="1361"/>
      <c r="C1164" s="1361"/>
      <c r="D1164" s="1361"/>
      <c r="E1164" s="1361"/>
      <c r="F1164" s="1361"/>
      <c r="G1164" s="1361">
        <v>2023.0</v>
      </c>
      <c r="H1164" s="1361" t="s">
        <v>1809</v>
      </c>
      <c r="I1164" s="1361" t="s">
        <v>4207</v>
      </c>
      <c r="J1164" s="1361" t="s">
        <v>2246</v>
      </c>
      <c r="K1164" s="1361" t="s">
        <v>4193</v>
      </c>
      <c r="L1164" s="1361" t="s">
        <v>2321</v>
      </c>
      <c r="M1164" s="1362">
        <v>3.0</v>
      </c>
    </row>
    <row r="1165">
      <c r="A1165" s="1361"/>
      <c r="B1165" s="1361"/>
      <c r="C1165" s="1361"/>
      <c r="D1165" s="1361"/>
      <c r="E1165" s="1361"/>
      <c r="F1165" s="1361"/>
      <c r="G1165" s="1361">
        <v>2023.0</v>
      </c>
      <c r="H1165" s="1361" t="s">
        <v>1809</v>
      </c>
      <c r="I1165" s="1361" t="s">
        <v>4207</v>
      </c>
      <c r="J1165" s="1361" t="s">
        <v>2246</v>
      </c>
      <c r="K1165" s="1361" t="s">
        <v>4199</v>
      </c>
      <c r="L1165" s="1361" t="s">
        <v>2536</v>
      </c>
      <c r="M1165" s="1362">
        <v>8.0</v>
      </c>
    </row>
    <row r="1166">
      <c r="A1166" s="1361"/>
      <c r="B1166" s="1361"/>
      <c r="C1166" s="1361"/>
      <c r="D1166" s="1361"/>
      <c r="E1166" s="1361"/>
      <c r="F1166" s="1361"/>
      <c r="G1166" s="1361">
        <v>2023.0</v>
      </c>
      <c r="H1166" s="1361" t="s">
        <v>1809</v>
      </c>
      <c r="I1166" s="1361" t="s">
        <v>4207</v>
      </c>
      <c r="J1166" s="1361" t="s">
        <v>2246</v>
      </c>
      <c r="K1166" s="1361" t="s">
        <v>4200</v>
      </c>
      <c r="L1166" s="1361" t="s">
        <v>2536</v>
      </c>
      <c r="M1166" s="1362">
        <v>32.0</v>
      </c>
    </row>
    <row r="1167">
      <c r="A1167" s="1361"/>
      <c r="B1167" s="1361"/>
      <c r="C1167" s="1361"/>
      <c r="D1167" s="1361"/>
      <c r="E1167" s="1361"/>
      <c r="F1167" s="1361"/>
      <c r="G1167" s="1361">
        <v>2023.0</v>
      </c>
      <c r="H1167" s="1361" t="s">
        <v>1809</v>
      </c>
      <c r="I1167" s="1361" t="s">
        <v>4207</v>
      </c>
      <c r="J1167" s="1361" t="s">
        <v>2246</v>
      </c>
      <c r="K1167" s="1361" t="s">
        <v>4195</v>
      </c>
      <c r="L1167" s="1361" t="s">
        <v>2536</v>
      </c>
      <c r="M1167" s="1362">
        <v>2.0</v>
      </c>
    </row>
    <row r="1168">
      <c r="A1168" s="1361"/>
      <c r="B1168" s="1361"/>
      <c r="C1168" s="1361"/>
      <c r="D1168" s="1361"/>
      <c r="E1168" s="1361"/>
      <c r="F1168" s="1361"/>
      <c r="G1168" s="1361">
        <v>2023.0</v>
      </c>
      <c r="H1168" s="1361" t="s">
        <v>1809</v>
      </c>
      <c r="I1168" s="1361" t="s">
        <v>4207</v>
      </c>
      <c r="J1168" s="1361" t="s">
        <v>2246</v>
      </c>
      <c r="K1168" s="1361" t="s">
        <v>4194</v>
      </c>
      <c r="L1168" s="1361" t="s">
        <v>2536</v>
      </c>
      <c r="M1168" s="1362">
        <v>28.0</v>
      </c>
    </row>
    <row r="1169">
      <c r="A1169" s="1361"/>
      <c r="B1169" s="1361"/>
      <c r="C1169" s="1361"/>
      <c r="D1169" s="1361"/>
      <c r="E1169" s="1361"/>
      <c r="F1169" s="1361"/>
      <c r="G1169" s="1361">
        <v>2023.0</v>
      </c>
      <c r="H1169" s="1361" t="s">
        <v>1809</v>
      </c>
      <c r="I1169" s="1361" t="s">
        <v>4207</v>
      </c>
      <c r="J1169" s="1361" t="s">
        <v>4195</v>
      </c>
      <c r="K1169" s="1361" t="s">
        <v>4201</v>
      </c>
      <c r="L1169" s="1361" t="s">
        <v>2536</v>
      </c>
      <c r="M1169" s="1362">
        <v>3.0</v>
      </c>
    </row>
    <row r="1170">
      <c r="A1170" s="1361"/>
      <c r="B1170" s="1361"/>
      <c r="C1170" s="1361"/>
      <c r="D1170" s="1361"/>
      <c r="E1170" s="1361"/>
      <c r="F1170" s="1361"/>
      <c r="G1170" s="1361">
        <v>2023.0</v>
      </c>
      <c r="H1170" s="1361" t="s">
        <v>1809</v>
      </c>
      <c r="I1170" s="1361" t="s">
        <v>4207</v>
      </c>
      <c r="J1170" s="1361" t="s">
        <v>4195</v>
      </c>
      <c r="K1170" s="1361" t="s">
        <v>4208</v>
      </c>
      <c r="L1170" s="1361" t="s">
        <v>2536</v>
      </c>
      <c r="M1170" s="1362">
        <v>2.0</v>
      </c>
    </row>
    <row r="1171">
      <c r="A1171" s="1361"/>
      <c r="B1171" s="1361"/>
      <c r="C1171" s="1361"/>
      <c r="D1171" s="1361"/>
      <c r="E1171" s="1361"/>
      <c r="F1171" s="1361"/>
      <c r="G1171" s="1361">
        <v>2023.0</v>
      </c>
      <c r="H1171" s="1361" t="s">
        <v>1809</v>
      </c>
      <c r="I1171" s="1361" t="s">
        <v>4207</v>
      </c>
      <c r="J1171" s="1361" t="s">
        <v>4195</v>
      </c>
      <c r="K1171" s="1361" t="s">
        <v>2243</v>
      </c>
      <c r="L1171" s="1361" t="s">
        <v>2321</v>
      </c>
      <c r="M1171" s="1362">
        <v>148.0</v>
      </c>
    </row>
    <row r="1172">
      <c r="A1172" s="1361"/>
      <c r="B1172" s="1361"/>
      <c r="C1172" s="1361"/>
      <c r="D1172" s="1361"/>
      <c r="E1172" s="1361"/>
      <c r="F1172" s="1361"/>
      <c r="G1172" s="1361">
        <v>2023.0</v>
      </c>
      <c r="H1172" s="1361" t="s">
        <v>1809</v>
      </c>
      <c r="I1172" s="1361" t="s">
        <v>4207</v>
      </c>
      <c r="J1172" s="1361" t="s">
        <v>4195</v>
      </c>
      <c r="K1172" s="1361" t="s">
        <v>4195</v>
      </c>
      <c r="L1172" s="1361" t="s">
        <v>2536</v>
      </c>
      <c r="M1172" s="1362">
        <v>12.0</v>
      </c>
    </row>
    <row r="1173">
      <c r="A1173" s="1361"/>
      <c r="B1173" s="1361"/>
      <c r="C1173" s="1361"/>
      <c r="D1173" s="1361"/>
      <c r="E1173" s="1361"/>
      <c r="F1173" s="1361"/>
      <c r="G1173" s="1361">
        <v>2023.0</v>
      </c>
      <c r="H1173" s="1361" t="s">
        <v>259</v>
      </c>
      <c r="I1173" s="1361" t="s">
        <v>4198</v>
      </c>
      <c r="J1173" s="1361" t="s">
        <v>2246</v>
      </c>
      <c r="K1173" s="1361" t="s">
        <v>4197</v>
      </c>
      <c r="L1173" s="1361" t="s">
        <v>2536</v>
      </c>
      <c r="M1173" s="1362">
        <v>1.0</v>
      </c>
    </row>
    <row r="1174">
      <c r="A1174" s="1361"/>
      <c r="B1174" s="1361"/>
      <c r="C1174" s="1361"/>
      <c r="D1174" s="1361"/>
      <c r="E1174" s="1361"/>
      <c r="F1174" s="1361"/>
      <c r="G1174" s="1361">
        <v>2023.0</v>
      </c>
      <c r="H1174" s="1361" t="s">
        <v>259</v>
      </c>
      <c r="I1174" s="1361" t="s">
        <v>4198</v>
      </c>
      <c r="J1174" s="1361" t="s">
        <v>2246</v>
      </c>
      <c r="K1174" s="1361" t="s">
        <v>4190</v>
      </c>
      <c r="L1174" s="1361" t="s">
        <v>2536</v>
      </c>
      <c r="M1174" s="1362">
        <v>2.0</v>
      </c>
    </row>
    <row r="1175">
      <c r="A1175" s="1361"/>
      <c r="B1175" s="1361"/>
      <c r="C1175" s="1361"/>
      <c r="D1175" s="1361"/>
      <c r="E1175" s="1361"/>
      <c r="F1175" s="1361"/>
      <c r="G1175" s="1361">
        <v>2023.0</v>
      </c>
      <c r="H1175" s="1361" t="s">
        <v>259</v>
      </c>
      <c r="I1175" s="1361" t="s">
        <v>4198</v>
      </c>
      <c r="J1175" s="1361" t="s">
        <v>2246</v>
      </c>
      <c r="K1175" s="1361" t="s">
        <v>4191</v>
      </c>
      <c r="L1175" s="1361" t="s">
        <v>2321</v>
      </c>
      <c r="M1175" s="1362">
        <v>4.0</v>
      </c>
    </row>
    <row r="1176">
      <c r="A1176" s="1361"/>
      <c r="B1176" s="1361"/>
      <c r="C1176" s="1361"/>
      <c r="D1176" s="1361"/>
      <c r="E1176" s="1361"/>
      <c r="F1176" s="1361"/>
      <c r="G1176" s="1361">
        <v>2023.0</v>
      </c>
      <c r="H1176" s="1361" t="s">
        <v>259</v>
      </c>
      <c r="I1176" s="1361" t="s">
        <v>4198</v>
      </c>
      <c r="J1176" s="1361" t="s">
        <v>2246</v>
      </c>
      <c r="K1176" s="1361" t="s">
        <v>4193</v>
      </c>
      <c r="L1176" s="1361" t="s">
        <v>2321</v>
      </c>
      <c r="M1176" s="1362">
        <v>4.0</v>
      </c>
    </row>
    <row r="1177">
      <c r="A1177" s="1361"/>
      <c r="B1177" s="1361"/>
      <c r="C1177" s="1361"/>
      <c r="D1177" s="1361"/>
      <c r="E1177" s="1361"/>
      <c r="F1177" s="1361"/>
      <c r="G1177" s="1361">
        <v>2023.0</v>
      </c>
      <c r="H1177" s="1361" t="s">
        <v>259</v>
      </c>
      <c r="I1177" s="1361" t="s">
        <v>4198</v>
      </c>
      <c r="J1177" s="1361" t="s">
        <v>2246</v>
      </c>
      <c r="K1177" s="1361" t="s">
        <v>4200</v>
      </c>
      <c r="L1177" s="1361" t="s">
        <v>2536</v>
      </c>
      <c r="M1177" s="1362">
        <v>1.0</v>
      </c>
    </row>
    <row r="1178">
      <c r="A1178" s="1361"/>
      <c r="B1178" s="1361"/>
      <c r="C1178" s="1361"/>
      <c r="D1178" s="1361"/>
      <c r="E1178" s="1361"/>
      <c r="F1178" s="1361"/>
      <c r="G1178" s="1361">
        <v>2023.0</v>
      </c>
      <c r="H1178" s="1361" t="s">
        <v>259</v>
      </c>
      <c r="I1178" s="1361" t="s">
        <v>4198</v>
      </c>
      <c r="J1178" s="1361" t="s">
        <v>2246</v>
      </c>
      <c r="K1178" s="1361" t="s">
        <v>4194</v>
      </c>
      <c r="L1178" s="1361" t="s">
        <v>2536</v>
      </c>
      <c r="M1178" s="1362">
        <v>1.0</v>
      </c>
    </row>
    <row r="1179">
      <c r="A1179" s="1361"/>
      <c r="B1179" s="1361"/>
      <c r="C1179" s="1361"/>
      <c r="D1179" s="1361"/>
      <c r="E1179" s="1361"/>
      <c r="F1179" s="1361"/>
      <c r="G1179" s="1361">
        <v>2023.0</v>
      </c>
      <c r="H1179" s="1361" t="s">
        <v>259</v>
      </c>
      <c r="I1179" s="1361" t="s">
        <v>4198</v>
      </c>
      <c r="J1179" s="1361" t="s">
        <v>4195</v>
      </c>
      <c r="K1179" s="1361" t="s">
        <v>2243</v>
      </c>
      <c r="L1179" s="1361" t="s">
        <v>2321</v>
      </c>
      <c r="M1179" s="1362">
        <v>11.0</v>
      </c>
    </row>
    <row r="1180">
      <c r="A1180" s="1361"/>
      <c r="B1180" s="1361"/>
      <c r="C1180" s="1361"/>
      <c r="D1180" s="1361"/>
      <c r="E1180" s="1361"/>
      <c r="F1180" s="1361"/>
      <c r="G1180" s="1361">
        <v>2023.0</v>
      </c>
      <c r="H1180" s="1361" t="s">
        <v>1810</v>
      </c>
      <c r="I1180" s="1361" t="s">
        <v>4198</v>
      </c>
      <c r="J1180" s="1361" t="s">
        <v>2246</v>
      </c>
      <c r="K1180" s="1361" t="s">
        <v>4190</v>
      </c>
      <c r="L1180" s="1361" t="s">
        <v>2536</v>
      </c>
      <c r="M1180" s="1362">
        <v>4.0</v>
      </c>
    </row>
    <row r="1181">
      <c r="A1181" s="1361"/>
      <c r="B1181" s="1361"/>
      <c r="C1181" s="1361"/>
      <c r="D1181" s="1361"/>
      <c r="E1181" s="1361"/>
      <c r="F1181" s="1361"/>
      <c r="G1181" s="1361">
        <v>2023.0</v>
      </c>
      <c r="H1181" s="1361" t="s">
        <v>1810</v>
      </c>
      <c r="I1181" s="1361" t="s">
        <v>4198</v>
      </c>
      <c r="J1181" s="1361" t="s">
        <v>2246</v>
      </c>
      <c r="K1181" s="1361" t="s">
        <v>4191</v>
      </c>
      <c r="L1181" s="1361" t="s">
        <v>2321</v>
      </c>
      <c r="M1181" s="1362">
        <v>2.0</v>
      </c>
    </row>
    <row r="1182">
      <c r="A1182" s="1361"/>
      <c r="B1182" s="1361"/>
      <c r="C1182" s="1361"/>
      <c r="D1182" s="1361"/>
      <c r="E1182" s="1361"/>
      <c r="F1182" s="1361"/>
      <c r="G1182" s="1361">
        <v>2023.0</v>
      </c>
      <c r="H1182" s="1361" t="s">
        <v>1810</v>
      </c>
      <c r="I1182" s="1361" t="s">
        <v>4198</v>
      </c>
      <c r="J1182" s="1361" t="s">
        <v>2246</v>
      </c>
      <c r="K1182" s="1361" t="s">
        <v>4192</v>
      </c>
      <c r="L1182" s="1361" t="s">
        <v>2536</v>
      </c>
      <c r="M1182" s="1362">
        <v>2.0</v>
      </c>
    </row>
    <row r="1183">
      <c r="A1183" s="1361"/>
      <c r="B1183" s="1361"/>
      <c r="C1183" s="1361"/>
      <c r="D1183" s="1361"/>
      <c r="E1183" s="1361"/>
      <c r="F1183" s="1361"/>
      <c r="G1183" s="1361">
        <v>2023.0</v>
      </c>
      <c r="H1183" s="1361" t="s">
        <v>1810</v>
      </c>
      <c r="I1183" s="1361" t="s">
        <v>4198</v>
      </c>
      <c r="J1183" s="1361" t="s">
        <v>2246</v>
      </c>
      <c r="K1183" s="1361" t="s">
        <v>4200</v>
      </c>
      <c r="L1183" s="1361" t="s">
        <v>2536</v>
      </c>
      <c r="M1183" s="1362">
        <v>1.0</v>
      </c>
    </row>
    <row r="1184">
      <c r="A1184" s="1361"/>
      <c r="B1184" s="1361"/>
      <c r="C1184" s="1361"/>
      <c r="D1184" s="1361"/>
      <c r="E1184" s="1361"/>
      <c r="F1184" s="1361"/>
      <c r="G1184" s="1361">
        <v>2023.0</v>
      </c>
      <c r="H1184" s="1361" t="s">
        <v>1810</v>
      </c>
      <c r="I1184" s="1361" t="s">
        <v>4198</v>
      </c>
      <c r="J1184" s="1361" t="s">
        <v>2246</v>
      </c>
      <c r="K1184" s="1361" t="s">
        <v>4194</v>
      </c>
      <c r="L1184" s="1361" t="s">
        <v>2536</v>
      </c>
      <c r="M1184" s="1362">
        <v>2.0</v>
      </c>
    </row>
    <row r="1185">
      <c r="A1185" s="1361"/>
      <c r="B1185" s="1361"/>
      <c r="C1185" s="1361"/>
      <c r="D1185" s="1361"/>
      <c r="E1185" s="1361"/>
      <c r="F1185" s="1361"/>
      <c r="G1185" s="1361">
        <v>2023.0</v>
      </c>
      <c r="H1185" s="1361" t="s">
        <v>1810</v>
      </c>
      <c r="I1185" s="1361" t="s">
        <v>4198</v>
      </c>
      <c r="J1185" s="1361" t="s">
        <v>4195</v>
      </c>
      <c r="K1185" s="1361" t="s">
        <v>2243</v>
      </c>
      <c r="L1185" s="1361" t="s">
        <v>2321</v>
      </c>
      <c r="M1185" s="1362">
        <v>14.0</v>
      </c>
    </row>
    <row r="1186">
      <c r="A1186" s="1361"/>
      <c r="B1186" s="1361"/>
      <c r="C1186" s="1361"/>
      <c r="D1186" s="1361"/>
      <c r="E1186" s="1361"/>
      <c r="F1186" s="1361"/>
      <c r="G1186" s="1361">
        <v>2023.0</v>
      </c>
      <c r="H1186" s="1361" t="s">
        <v>1811</v>
      </c>
      <c r="I1186" s="1361" t="s">
        <v>4189</v>
      </c>
      <c r="J1186" s="1361" t="s">
        <v>2246</v>
      </c>
      <c r="K1186" s="1361" t="s">
        <v>4197</v>
      </c>
      <c r="L1186" s="1361" t="s">
        <v>2536</v>
      </c>
      <c r="M1186" s="1362">
        <v>1.0</v>
      </c>
    </row>
    <row r="1187">
      <c r="A1187" s="1361"/>
      <c r="B1187" s="1361"/>
      <c r="C1187" s="1361"/>
      <c r="D1187" s="1361"/>
      <c r="E1187" s="1361"/>
      <c r="F1187" s="1361"/>
      <c r="G1187" s="1361">
        <v>2023.0</v>
      </c>
      <c r="H1187" s="1361" t="s">
        <v>1811</v>
      </c>
      <c r="I1187" s="1361" t="s">
        <v>4189</v>
      </c>
      <c r="J1187" s="1361" t="s">
        <v>2246</v>
      </c>
      <c r="K1187" s="1361" t="s">
        <v>4190</v>
      </c>
      <c r="L1187" s="1361" t="s">
        <v>2536</v>
      </c>
      <c r="M1187" s="1362">
        <v>13.0</v>
      </c>
    </row>
    <row r="1188">
      <c r="A1188" s="1361"/>
      <c r="B1188" s="1361"/>
      <c r="C1188" s="1361"/>
      <c r="D1188" s="1361"/>
      <c r="E1188" s="1361"/>
      <c r="F1188" s="1361"/>
      <c r="G1188" s="1361">
        <v>2023.0</v>
      </c>
      <c r="H1188" s="1361" t="s">
        <v>1811</v>
      </c>
      <c r="I1188" s="1361" t="s">
        <v>4189</v>
      </c>
      <c r="J1188" s="1361" t="s">
        <v>2246</v>
      </c>
      <c r="K1188" s="1361" t="s">
        <v>4192</v>
      </c>
      <c r="L1188" s="1361" t="s">
        <v>2536</v>
      </c>
      <c r="M1188" s="1362">
        <v>1.0</v>
      </c>
    </row>
    <row r="1189">
      <c r="A1189" s="1361"/>
      <c r="B1189" s="1361"/>
      <c r="C1189" s="1361"/>
      <c r="D1189" s="1361"/>
      <c r="E1189" s="1361"/>
      <c r="F1189" s="1361"/>
      <c r="G1189" s="1361">
        <v>2023.0</v>
      </c>
      <c r="H1189" s="1361" t="s">
        <v>1811</v>
      </c>
      <c r="I1189" s="1361" t="s">
        <v>4189</v>
      </c>
      <c r="J1189" s="1361" t="s">
        <v>2246</v>
      </c>
      <c r="K1189" s="1361" t="s">
        <v>4194</v>
      </c>
      <c r="L1189" s="1361" t="s">
        <v>2536</v>
      </c>
      <c r="M1189" s="1362">
        <v>2.0</v>
      </c>
    </row>
    <row r="1190">
      <c r="A1190" s="1361"/>
      <c r="B1190" s="1361"/>
      <c r="C1190" s="1361"/>
      <c r="D1190" s="1361"/>
      <c r="E1190" s="1361"/>
      <c r="F1190" s="1361"/>
      <c r="G1190" s="1361">
        <v>2023.0</v>
      </c>
      <c r="H1190" s="1361" t="s">
        <v>1811</v>
      </c>
      <c r="I1190" s="1361" t="s">
        <v>4189</v>
      </c>
      <c r="J1190" s="1361" t="s">
        <v>4195</v>
      </c>
      <c r="K1190" s="1361" t="s">
        <v>4208</v>
      </c>
      <c r="L1190" s="1361" t="s">
        <v>2536</v>
      </c>
      <c r="M1190" s="1362">
        <v>1.0</v>
      </c>
    </row>
    <row r="1191">
      <c r="A1191" s="1361"/>
      <c r="B1191" s="1361"/>
      <c r="C1191" s="1361"/>
      <c r="D1191" s="1361"/>
      <c r="E1191" s="1361"/>
      <c r="F1191" s="1361"/>
      <c r="G1191" s="1361">
        <v>2023.0</v>
      </c>
      <c r="H1191" s="1361" t="s">
        <v>1811</v>
      </c>
      <c r="I1191" s="1361" t="s">
        <v>4189</v>
      </c>
      <c r="J1191" s="1361" t="s">
        <v>4195</v>
      </c>
      <c r="K1191" s="1361" t="s">
        <v>2243</v>
      </c>
      <c r="L1191" s="1361" t="s">
        <v>2321</v>
      </c>
      <c r="M1191" s="1362">
        <v>6.0</v>
      </c>
    </row>
    <row r="1192">
      <c r="A1192" s="1361"/>
      <c r="B1192" s="1361"/>
      <c r="C1192" s="1361"/>
      <c r="D1192" s="1361"/>
      <c r="E1192" s="1361"/>
      <c r="F1192" s="1361"/>
      <c r="G1192" s="1361">
        <v>2023.0</v>
      </c>
      <c r="H1192" s="1361" t="s">
        <v>1811</v>
      </c>
      <c r="I1192" s="1361" t="s">
        <v>4189</v>
      </c>
      <c r="J1192" s="1361" t="s">
        <v>4195</v>
      </c>
      <c r="K1192" s="1361" t="s">
        <v>4195</v>
      </c>
      <c r="L1192" s="1361" t="s">
        <v>2536</v>
      </c>
      <c r="M1192" s="1362">
        <v>2.0</v>
      </c>
    </row>
    <row r="1193">
      <c r="A1193" s="1361"/>
      <c r="B1193" s="1361"/>
      <c r="C1193" s="1361"/>
      <c r="D1193" s="1361"/>
      <c r="E1193" s="1361"/>
      <c r="F1193" s="1361"/>
      <c r="G1193" s="1361">
        <v>2023.0</v>
      </c>
      <c r="H1193" s="1361" t="s">
        <v>1812</v>
      </c>
      <c r="I1193" s="1361" t="s">
        <v>4196</v>
      </c>
      <c r="J1193" s="1361" t="s">
        <v>4195</v>
      </c>
      <c r="K1193" s="1361" t="s">
        <v>2243</v>
      </c>
      <c r="L1193" s="1361" t="s">
        <v>2321</v>
      </c>
      <c r="M1193" s="1362">
        <v>4.0</v>
      </c>
    </row>
    <row r="1194">
      <c r="A1194" s="1361"/>
      <c r="B1194" s="1361"/>
      <c r="C1194" s="1361"/>
      <c r="D1194" s="1361"/>
      <c r="E1194" s="1361"/>
      <c r="F1194" s="1361"/>
      <c r="G1194" s="1361">
        <v>2023.0</v>
      </c>
      <c r="H1194" s="1361" t="s">
        <v>1813</v>
      </c>
      <c r="I1194" s="1361" t="s">
        <v>4205</v>
      </c>
      <c r="J1194" s="1361" t="s">
        <v>2246</v>
      </c>
      <c r="K1194" s="1361" t="s">
        <v>4197</v>
      </c>
      <c r="L1194" s="1361" t="s">
        <v>2536</v>
      </c>
      <c r="M1194" s="1362">
        <v>2.0</v>
      </c>
    </row>
    <row r="1195">
      <c r="A1195" s="1361"/>
      <c r="B1195" s="1361"/>
      <c r="C1195" s="1361"/>
      <c r="D1195" s="1361"/>
      <c r="E1195" s="1361"/>
      <c r="F1195" s="1361"/>
      <c r="G1195" s="1361">
        <v>2023.0</v>
      </c>
      <c r="H1195" s="1361" t="s">
        <v>1813</v>
      </c>
      <c r="I1195" s="1361" t="s">
        <v>4205</v>
      </c>
      <c r="J1195" s="1361" t="s">
        <v>2246</v>
      </c>
      <c r="K1195" s="1361" t="s">
        <v>4190</v>
      </c>
      <c r="L1195" s="1361" t="s">
        <v>2536</v>
      </c>
      <c r="M1195" s="1362">
        <v>1.0</v>
      </c>
    </row>
    <row r="1196">
      <c r="A1196" s="1361"/>
      <c r="B1196" s="1361"/>
      <c r="C1196" s="1361"/>
      <c r="D1196" s="1361"/>
      <c r="E1196" s="1361"/>
      <c r="F1196" s="1361"/>
      <c r="G1196" s="1361">
        <v>2023.0</v>
      </c>
      <c r="H1196" s="1361" t="s">
        <v>1813</v>
      </c>
      <c r="I1196" s="1361" t="s">
        <v>4205</v>
      </c>
      <c r="J1196" s="1361" t="s">
        <v>2246</v>
      </c>
      <c r="K1196" s="1361" t="s">
        <v>4199</v>
      </c>
      <c r="L1196" s="1361" t="s">
        <v>2536</v>
      </c>
      <c r="M1196" s="1362">
        <v>1.0</v>
      </c>
    </row>
    <row r="1197">
      <c r="A1197" s="1361"/>
      <c r="B1197" s="1361"/>
      <c r="C1197" s="1361"/>
      <c r="D1197" s="1361"/>
      <c r="E1197" s="1361"/>
      <c r="F1197" s="1361"/>
      <c r="G1197" s="1361">
        <v>2023.0</v>
      </c>
      <c r="H1197" s="1361" t="s">
        <v>1813</v>
      </c>
      <c r="I1197" s="1361" t="s">
        <v>4205</v>
      </c>
      <c r="J1197" s="1361" t="s">
        <v>2246</v>
      </c>
      <c r="K1197" s="1361" t="s">
        <v>4195</v>
      </c>
      <c r="L1197" s="1361" t="s">
        <v>2536</v>
      </c>
      <c r="M1197" s="1362">
        <v>1.0</v>
      </c>
    </row>
    <row r="1198">
      <c r="A1198" s="1361"/>
      <c r="B1198" s="1361"/>
      <c r="C1198" s="1361"/>
      <c r="D1198" s="1361"/>
      <c r="E1198" s="1361"/>
      <c r="F1198" s="1361"/>
      <c r="G1198" s="1361">
        <v>2023.0</v>
      </c>
      <c r="H1198" s="1361" t="s">
        <v>1813</v>
      </c>
      <c r="I1198" s="1361" t="s">
        <v>4205</v>
      </c>
      <c r="J1198" s="1361" t="s">
        <v>2246</v>
      </c>
      <c r="K1198" s="1361" t="s">
        <v>4194</v>
      </c>
      <c r="L1198" s="1361" t="s">
        <v>2536</v>
      </c>
      <c r="M1198" s="1362">
        <v>3.0</v>
      </c>
    </row>
    <row r="1199">
      <c r="A1199" s="1361"/>
      <c r="B1199" s="1361"/>
      <c r="C1199" s="1361"/>
      <c r="D1199" s="1361"/>
      <c r="E1199" s="1361"/>
      <c r="F1199" s="1361"/>
      <c r="G1199" s="1361">
        <v>2023.0</v>
      </c>
      <c r="H1199" s="1361" t="s">
        <v>1813</v>
      </c>
      <c r="I1199" s="1361" t="s">
        <v>4205</v>
      </c>
      <c r="J1199" s="1361" t="s">
        <v>4195</v>
      </c>
      <c r="K1199" s="1361" t="s">
        <v>2243</v>
      </c>
      <c r="L1199" s="1361" t="s">
        <v>2321</v>
      </c>
      <c r="M1199" s="1362">
        <v>6.0</v>
      </c>
    </row>
    <row r="1200">
      <c r="A1200" s="1361"/>
      <c r="B1200" s="1361"/>
      <c r="C1200" s="1361"/>
      <c r="D1200" s="1361"/>
      <c r="E1200" s="1361"/>
      <c r="F1200" s="1361"/>
      <c r="G1200" s="1361">
        <v>2023.0</v>
      </c>
      <c r="H1200" s="1361" t="s">
        <v>1814</v>
      </c>
      <c r="I1200" s="1361" t="s">
        <v>4205</v>
      </c>
      <c r="J1200" s="1361" t="s">
        <v>2246</v>
      </c>
      <c r="K1200" s="1361" t="s">
        <v>4190</v>
      </c>
      <c r="L1200" s="1361" t="s">
        <v>2536</v>
      </c>
      <c r="M1200" s="1362">
        <v>16.0</v>
      </c>
    </row>
    <row r="1201">
      <c r="A1201" s="1361"/>
      <c r="B1201" s="1361"/>
      <c r="C1201" s="1361"/>
      <c r="D1201" s="1361"/>
      <c r="E1201" s="1361"/>
      <c r="F1201" s="1361"/>
      <c r="G1201" s="1361">
        <v>2023.0</v>
      </c>
      <c r="H1201" s="1361" t="s">
        <v>1814</v>
      </c>
      <c r="I1201" s="1361" t="s">
        <v>4205</v>
      </c>
      <c r="J1201" s="1361" t="s">
        <v>2246</v>
      </c>
      <c r="K1201" s="1361" t="s">
        <v>4194</v>
      </c>
      <c r="L1201" s="1361" t="s">
        <v>2536</v>
      </c>
      <c r="M1201" s="1362">
        <v>7.0</v>
      </c>
    </row>
    <row r="1202">
      <c r="A1202" s="1361"/>
      <c r="B1202" s="1361"/>
      <c r="C1202" s="1361"/>
      <c r="D1202" s="1361"/>
      <c r="E1202" s="1361"/>
      <c r="F1202" s="1361"/>
      <c r="G1202" s="1361">
        <v>2023.0</v>
      </c>
      <c r="H1202" s="1361" t="s">
        <v>1814</v>
      </c>
      <c r="I1202" s="1361" t="s">
        <v>4205</v>
      </c>
      <c r="J1202" s="1361" t="s">
        <v>4195</v>
      </c>
      <c r="K1202" s="1361" t="s">
        <v>2243</v>
      </c>
      <c r="L1202" s="1361" t="s">
        <v>2321</v>
      </c>
      <c r="M1202" s="1362">
        <v>12.0</v>
      </c>
    </row>
    <row r="1203">
      <c r="A1203" s="1361"/>
      <c r="B1203" s="1361"/>
      <c r="C1203" s="1361"/>
      <c r="D1203" s="1361"/>
      <c r="E1203" s="1361"/>
      <c r="F1203" s="1361"/>
      <c r="G1203" s="1361">
        <v>2023.0</v>
      </c>
      <c r="H1203" s="1361" t="s">
        <v>1815</v>
      </c>
      <c r="I1203" s="1361" t="s">
        <v>4189</v>
      </c>
      <c r="J1203" s="1361" t="s">
        <v>2246</v>
      </c>
      <c r="K1203" s="1361" t="s">
        <v>4190</v>
      </c>
      <c r="L1203" s="1361" t="s">
        <v>2536</v>
      </c>
      <c r="M1203" s="1362">
        <v>33.0</v>
      </c>
    </row>
    <row r="1204">
      <c r="A1204" s="1361"/>
      <c r="B1204" s="1361"/>
      <c r="C1204" s="1361"/>
      <c r="D1204" s="1361"/>
      <c r="E1204" s="1361"/>
      <c r="F1204" s="1361"/>
      <c r="G1204" s="1361">
        <v>2023.0</v>
      </c>
      <c r="H1204" s="1361" t="s">
        <v>1815</v>
      </c>
      <c r="I1204" s="1361" t="s">
        <v>4189</v>
      </c>
      <c r="J1204" s="1361" t="s">
        <v>2246</v>
      </c>
      <c r="K1204" s="1361" t="s">
        <v>4191</v>
      </c>
      <c r="L1204" s="1361" t="s">
        <v>2321</v>
      </c>
      <c r="M1204" s="1362">
        <v>2.0</v>
      </c>
    </row>
    <row r="1205">
      <c r="A1205" s="1361"/>
      <c r="B1205" s="1361"/>
      <c r="C1205" s="1361"/>
      <c r="D1205" s="1361"/>
      <c r="E1205" s="1361"/>
      <c r="F1205" s="1361"/>
      <c r="G1205" s="1361">
        <v>2023.0</v>
      </c>
      <c r="H1205" s="1361" t="s">
        <v>1815</v>
      </c>
      <c r="I1205" s="1361" t="s">
        <v>4189</v>
      </c>
      <c r="J1205" s="1361" t="s">
        <v>2246</v>
      </c>
      <c r="K1205" s="1361" t="s">
        <v>4193</v>
      </c>
      <c r="L1205" s="1361" t="s">
        <v>2321</v>
      </c>
      <c r="M1205" s="1362">
        <v>1.0</v>
      </c>
    </row>
    <row r="1206">
      <c r="A1206" s="1361"/>
      <c r="B1206" s="1361"/>
      <c r="C1206" s="1361"/>
      <c r="D1206" s="1361"/>
      <c r="E1206" s="1361"/>
      <c r="F1206" s="1361"/>
      <c r="G1206" s="1361">
        <v>2023.0</v>
      </c>
      <c r="H1206" s="1361" t="s">
        <v>1815</v>
      </c>
      <c r="I1206" s="1361" t="s">
        <v>4189</v>
      </c>
      <c r="J1206" s="1361" t="s">
        <v>2246</v>
      </c>
      <c r="K1206" s="1361" t="s">
        <v>4199</v>
      </c>
      <c r="L1206" s="1361" t="s">
        <v>2536</v>
      </c>
      <c r="M1206" s="1362">
        <v>3.0</v>
      </c>
    </row>
    <row r="1207">
      <c r="A1207" s="1361"/>
      <c r="B1207" s="1361"/>
      <c r="C1207" s="1361"/>
      <c r="D1207" s="1361"/>
      <c r="E1207" s="1361"/>
      <c r="F1207" s="1361"/>
      <c r="G1207" s="1361">
        <v>2023.0</v>
      </c>
      <c r="H1207" s="1361" t="s">
        <v>1815</v>
      </c>
      <c r="I1207" s="1361" t="s">
        <v>4189</v>
      </c>
      <c r="J1207" s="1361" t="s">
        <v>2246</v>
      </c>
      <c r="K1207" s="1361" t="s">
        <v>4194</v>
      </c>
      <c r="L1207" s="1361" t="s">
        <v>2536</v>
      </c>
      <c r="M1207" s="1362">
        <v>6.0</v>
      </c>
    </row>
    <row r="1208">
      <c r="A1208" s="1361"/>
      <c r="B1208" s="1361"/>
      <c r="C1208" s="1361"/>
      <c r="D1208" s="1361"/>
      <c r="E1208" s="1361"/>
      <c r="F1208" s="1361"/>
      <c r="G1208" s="1361">
        <v>2023.0</v>
      </c>
      <c r="H1208" s="1361" t="s">
        <v>1815</v>
      </c>
      <c r="I1208" s="1361" t="s">
        <v>4189</v>
      </c>
      <c r="J1208" s="1361" t="s">
        <v>4195</v>
      </c>
      <c r="K1208" s="1361" t="s">
        <v>4201</v>
      </c>
      <c r="L1208" s="1361" t="s">
        <v>2536</v>
      </c>
      <c r="M1208" s="1362">
        <v>2.0</v>
      </c>
    </row>
    <row r="1209">
      <c r="A1209" s="1361"/>
      <c r="B1209" s="1361"/>
      <c r="C1209" s="1361"/>
      <c r="D1209" s="1361"/>
      <c r="E1209" s="1361"/>
      <c r="F1209" s="1361"/>
      <c r="G1209" s="1361">
        <v>2023.0</v>
      </c>
      <c r="H1209" s="1361" t="s">
        <v>1815</v>
      </c>
      <c r="I1209" s="1361" t="s">
        <v>4189</v>
      </c>
      <c r="J1209" s="1361" t="s">
        <v>4195</v>
      </c>
      <c r="K1209" s="1361" t="s">
        <v>2243</v>
      </c>
      <c r="L1209" s="1361" t="s">
        <v>2321</v>
      </c>
      <c r="M1209" s="1362">
        <v>33.0</v>
      </c>
    </row>
    <row r="1210">
      <c r="A1210" s="1361"/>
      <c r="B1210" s="1361"/>
      <c r="C1210" s="1361"/>
      <c r="D1210" s="1361"/>
      <c r="E1210" s="1361"/>
      <c r="F1210" s="1361"/>
      <c r="G1210" s="1361">
        <v>2023.0</v>
      </c>
      <c r="H1210" s="1361" t="s">
        <v>1815</v>
      </c>
      <c r="I1210" s="1361" t="s">
        <v>4189</v>
      </c>
      <c r="J1210" s="1361" t="s">
        <v>4195</v>
      </c>
      <c r="K1210" s="1361" t="s">
        <v>4195</v>
      </c>
      <c r="L1210" s="1361" t="s">
        <v>2536</v>
      </c>
      <c r="M1210" s="1362">
        <v>4.0</v>
      </c>
    </row>
    <row r="1211">
      <c r="A1211" s="1361"/>
      <c r="B1211" s="1361"/>
      <c r="C1211" s="1361"/>
      <c r="D1211" s="1361"/>
      <c r="E1211" s="1361"/>
      <c r="F1211" s="1361"/>
      <c r="G1211" s="1361">
        <v>2023.0</v>
      </c>
      <c r="H1211" s="1361" t="s">
        <v>1816</v>
      </c>
      <c r="I1211" s="1361" t="s">
        <v>4205</v>
      </c>
      <c r="J1211" s="1361" t="s">
        <v>2246</v>
      </c>
      <c r="K1211" s="1361" t="s">
        <v>4197</v>
      </c>
      <c r="L1211" s="1361" t="s">
        <v>2536</v>
      </c>
      <c r="M1211" s="1362">
        <v>5.0</v>
      </c>
    </row>
    <row r="1212">
      <c r="A1212" s="1361"/>
      <c r="B1212" s="1361"/>
      <c r="C1212" s="1361"/>
      <c r="D1212" s="1361"/>
      <c r="E1212" s="1361"/>
      <c r="F1212" s="1361"/>
      <c r="G1212" s="1361">
        <v>2023.0</v>
      </c>
      <c r="H1212" s="1361" t="s">
        <v>1816</v>
      </c>
      <c r="I1212" s="1361" t="s">
        <v>4205</v>
      </c>
      <c r="J1212" s="1361" t="s">
        <v>2246</v>
      </c>
      <c r="K1212" s="1361" t="s">
        <v>4190</v>
      </c>
      <c r="L1212" s="1361" t="s">
        <v>2536</v>
      </c>
      <c r="M1212" s="1362">
        <v>31.0</v>
      </c>
    </row>
    <row r="1213">
      <c r="A1213" s="1361"/>
      <c r="B1213" s="1361"/>
      <c r="C1213" s="1361"/>
      <c r="D1213" s="1361"/>
      <c r="E1213" s="1361"/>
      <c r="F1213" s="1361"/>
      <c r="G1213" s="1361">
        <v>2023.0</v>
      </c>
      <c r="H1213" s="1361" t="s">
        <v>1816</v>
      </c>
      <c r="I1213" s="1361" t="s">
        <v>4205</v>
      </c>
      <c r="J1213" s="1361" t="s">
        <v>2246</v>
      </c>
      <c r="K1213" s="1361" t="s">
        <v>4191</v>
      </c>
      <c r="L1213" s="1361" t="s">
        <v>2321</v>
      </c>
      <c r="M1213" s="1362">
        <v>1.0</v>
      </c>
    </row>
    <row r="1214">
      <c r="A1214" s="1361"/>
      <c r="B1214" s="1361"/>
      <c r="C1214" s="1361"/>
      <c r="D1214" s="1361"/>
      <c r="E1214" s="1361"/>
      <c r="F1214" s="1361"/>
      <c r="G1214" s="1361">
        <v>2023.0</v>
      </c>
      <c r="H1214" s="1361" t="s">
        <v>1816</v>
      </c>
      <c r="I1214" s="1361" t="s">
        <v>4205</v>
      </c>
      <c r="J1214" s="1361" t="s">
        <v>2246</v>
      </c>
      <c r="K1214" s="1361" t="s">
        <v>4199</v>
      </c>
      <c r="L1214" s="1361" t="s">
        <v>2536</v>
      </c>
      <c r="M1214" s="1362">
        <v>5.0</v>
      </c>
    </row>
    <row r="1215">
      <c r="A1215" s="1361"/>
      <c r="B1215" s="1361"/>
      <c r="C1215" s="1361"/>
      <c r="D1215" s="1361"/>
      <c r="E1215" s="1361"/>
      <c r="F1215" s="1361"/>
      <c r="G1215" s="1361">
        <v>2023.0</v>
      </c>
      <c r="H1215" s="1361" t="s">
        <v>1816</v>
      </c>
      <c r="I1215" s="1361" t="s">
        <v>4205</v>
      </c>
      <c r="J1215" s="1361" t="s">
        <v>2246</v>
      </c>
      <c r="K1215" s="1361" t="s">
        <v>4200</v>
      </c>
      <c r="L1215" s="1361" t="s">
        <v>2536</v>
      </c>
      <c r="M1215" s="1362">
        <v>2.0</v>
      </c>
    </row>
    <row r="1216">
      <c r="A1216" s="1361"/>
      <c r="B1216" s="1361"/>
      <c r="C1216" s="1361"/>
      <c r="D1216" s="1361"/>
      <c r="E1216" s="1361"/>
      <c r="F1216" s="1361"/>
      <c r="G1216" s="1361">
        <v>2023.0</v>
      </c>
      <c r="H1216" s="1361" t="s">
        <v>1816</v>
      </c>
      <c r="I1216" s="1361" t="s">
        <v>4205</v>
      </c>
      <c r="J1216" s="1361" t="s">
        <v>2246</v>
      </c>
      <c r="K1216" s="1361" t="s">
        <v>4195</v>
      </c>
      <c r="L1216" s="1361" t="s">
        <v>2536</v>
      </c>
      <c r="M1216" s="1362">
        <v>3.0</v>
      </c>
    </row>
    <row r="1217">
      <c r="A1217" s="1361"/>
      <c r="B1217" s="1361"/>
      <c r="C1217" s="1361"/>
      <c r="D1217" s="1361"/>
      <c r="E1217" s="1361"/>
      <c r="F1217" s="1361"/>
      <c r="G1217" s="1361">
        <v>2023.0</v>
      </c>
      <c r="H1217" s="1361" t="s">
        <v>1816</v>
      </c>
      <c r="I1217" s="1361" t="s">
        <v>4205</v>
      </c>
      <c r="J1217" s="1361" t="s">
        <v>2246</v>
      </c>
      <c r="K1217" s="1361" t="s">
        <v>4194</v>
      </c>
      <c r="L1217" s="1361" t="s">
        <v>2536</v>
      </c>
      <c r="M1217" s="1362">
        <v>10.0</v>
      </c>
    </row>
    <row r="1218">
      <c r="A1218" s="1361"/>
      <c r="B1218" s="1361"/>
      <c r="C1218" s="1361"/>
      <c r="D1218" s="1361"/>
      <c r="E1218" s="1361"/>
      <c r="F1218" s="1361"/>
      <c r="G1218" s="1361">
        <v>2023.0</v>
      </c>
      <c r="H1218" s="1361" t="s">
        <v>1816</v>
      </c>
      <c r="I1218" s="1361" t="s">
        <v>4205</v>
      </c>
      <c r="J1218" s="1361" t="s">
        <v>4195</v>
      </c>
      <c r="K1218" s="1361" t="s">
        <v>2243</v>
      </c>
      <c r="L1218" s="1361" t="s">
        <v>2321</v>
      </c>
      <c r="M1218" s="1362">
        <v>22.0</v>
      </c>
    </row>
    <row r="1219">
      <c r="A1219" s="1361"/>
      <c r="B1219" s="1361"/>
      <c r="C1219" s="1361"/>
      <c r="D1219" s="1361"/>
      <c r="E1219" s="1361"/>
      <c r="F1219" s="1361"/>
      <c r="G1219" s="1361">
        <v>2023.0</v>
      </c>
      <c r="H1219" s="1361" t="s">
        <v>93</v>
      </c>
      <c r="I1219" s="1361" t="s">
        <v>4206</v>
      </c>
      <c r="J1219" s="1361" t="s">
        <v>2246</v>
      </c>
      <c r="K1219" s="1361" t="s">
        <v>4197</v>
      </c>
      <c r="L1219" s="1361" t="s">
        <v>2536</v>
      </c>
      <c r="M1219" s="1362">
        <v>1.0</v>
      </c>
    </row>
    <row r="1220">
      <c r="A1220" s="1361"/>
      <c r="B1220" s="1361"/>
      <c r="C1220" s="1361"/>
      <c r="D1220" s="1361"/>
      <c r="E1220" s="1361"/>
      <c r="F1220" s="1361"/>
      <c r="G1220" s="1361">
        <v>2023.0</v>
      </c>
      <c r="H1220" s="1361" t="s">
        <v>93</v>
      </c>
      <c r="I1220" s="1361" t="s">
        <v>4206</v>
      </c>
      <c r="J1220" s="1361" t="s">
        <v>2246</v>
      </c>
      <c r="K1220" s="1361" t="s">
        <v>4190</v>
      </c>
      <c r="L1220" s="1361" t="s">
        <v>2536</v>
      </c>
      <c r="M1220" s="1362">
        <v>7.0</v>
      </c>
    </row>
    <row r="1221">
      <c r="A1221" s="1361"/>
      <c r="B1221" s="1361"/>
      <c r="C1221" s="1361"/>
      <c r="D1221" s="1361"/>
      <c r="E1221" s="1361"/>
      <c r="F1221" s="1361"/>
      <c r="G1221" s="1361">
        <v>2023.0</v>
      </c>
      <c r="H1221" s="1361" t="s">
        <v>93</v>
      </c>
      <c r="I1221" s="1361" t="s">
        <v>4206</v>
      </c>
      <c r="J1221" s="1361" t="s">
        <v>2246</v>
      </c>
      <c r="K1221" s="1361" t="s">
        <v>4191</v>
      </c>
      <c r="L1221" s="1361" t="s">
        <v>2321</v>
      </c>
      <c r="M1221" s="1362">
        <v>1.0</v>
      </c>
    </row>
    <row r="1222">
      <c r="A1222" s="1361"/>
      <c r="B1222" s="1361"/>
      <c r="C1222" s="1361"/>
      <c r="D1222" s="1361"/>
      <c r="E1222" s="1361"/>
      <c r="F1222" s="1361"/>
      <c r="G1222" s="1361">
        <v>2023.0</v>
      </c>
      <c r="H1222" s="1361" t="s">
        <v>93</v>
      </c>
      <c r="I1222" s="1361" t="s">
        <v>4206</v>
      </c>
      <c r="J1222" s="1361" t="s">
        <v>2246</v>
      </c>
      <c r="K1222" s="1361" t="s">
        <v>4200</v>
      </c>
      <c r="L1222" s="1361" t="s">
        <v>2536</v>
      </c>
      <c r="M1222" s="1362">
        <v>4.0</v>
      </c>
    </row>
    <row r="1223">
      <c r="A1223" s="1361"/>
      <c r="B1223" s="1361"/>
      <c r="C1223" s="1361"/>
      <c r="D1223" s="1361"/>
      <c r="E1223" s="1361"/>
      <c r="F1223" s="1361"/>
      <c r="G1223" s="1361">
        <v>2023.0</v>
      </c>
      <c r="H1223" s="1361" t="s">
        <v>93</v>
      </c>
      <c r="I1223" s="1361" t="s">
        <v>4206</v>
      </c>
      <c r="J1223" s="1361" t="s">
        <v>2246</v>
      </c>
      <c r="K1223" s="1361" t="s">
        <v>4195</v>
      </c>
      <c r="L1223" s="1361" t="s">
        <v>2536</v>
      </c>
      <c r="M1223" s="1362">
        <v>1.0</v>
      </c>
    </row>
    <row r="1224">
      <c r="A1224" s="1361"/>
      <c r="B1224" s="1361"/>
      <c r="C1224" s="1361"/>
      <c r="D1224" s="1361"/>
      <c r="E1224" s="1361"/>
      <c r="F1224" s="1361"/>
      <c r="G1224" s="1361">
        <v>2023.0</v>
      </c>
      <c r="H1224" s="1361" t="s">
        <v>93</v>
      </c>
      <c r="I1224" s="1361" t="s">
        <v>4206</v>
      </c>
      <c r="J1224" s="1361" t="s">
        <v>2246</v>
      </c>
      <c r="K1224" s="1361" t="s">
        <v>4194</v>
      </c>
      <c r="L1224" s="1361" t="s">
        <v>2536</v>
      </c>
      <c r="M1224" s="1362">
        <v>1.0</v>
      </c>
    </row>
    <row r="1225">
      <c r="A1225" s="1361"/>
      <c r="B1225" s="1361"/>
      <c r="C1225" s="1361"/>
      <c r="D1225" s="1361"/>
      <c r="E1225" s="1361"/>
      <c r="F1225" s="1361"/>
      <c r="G1225" s="1361">
        <v>2023.0</v>
      </c>
      <c r="H1225" s="1361" t="s">
        <v>93</v>
      </c>
      <c r="I1225" s="1361" t="s">
        <v>4206</v>
      </c>
      <c r="J1225" s="1361" t="s">
        <v>4195</v>
      </c>
      <c r="K1225" s="1361" t="s">
        <v>2243</v>
      </c>
      <c r="L1225" s="1361" t="s">
        <v>2321</v>
      </c>
      <c r="M1225" s="1362">
        <v>13.0</v>
      </c>
    </row>
    <row r="1226">
      <c r="A1226" s="1361"/>
      <c r="B1226" s="1361"/>
      <c r="C1226" s="1361"/>
      <c r="D1226" s="1361"/>
      <c r="E1226" s="1361"/>
      <c r="F1226" s="1361"/>
      <c r="G1226" s="1361">
        <v>2023.0</v>
      </c>
      <c r="H1226" s="1361" t="s">
        <v>1817</v>
      </c>
      <c r="I1226" s="1361" t="s">
        <v>4206</v>
      </c>
      <c r="J1226" s="1361" t="s">
        <v>2246</v>
      </c>
      <c r="K1226" s="1361" t="s">
        <v>4197</v>
      </c>
      <c r="L1226" s="1361" t="s">
        <v>2536</v>
      </c>
      <c r="M1226" s="1362">
        <v>3.0</v>
      </c>
    </row>
    <row r="1227">
      <c r="A1227" s="1361"/>
      <c r="B1227" s="1361"/>
      <c r="C1227" s="1361"/>
      <c r="D1227" s="1361"/>
      <c r="E1227" s="1361"/>
      <c r="F1227" s="1361"/>
      <c r="G1227" s="1361">
        <v>2023.0</v>
      </c>
      <c r="H1227" s="1361" t="s">
        <v>1817</v>
      </c>
      <c r="I1227" s="1361" t="s">
        <v>4206</v>
      </c>
      <c r="J1227" s="1361" t="s">
        <v>2246</v>
      </c>
      <c r="K1227" s="1361" t="s">
        <v>4190</v>
      </c>
      <c r="L1227" s="1361" t="s">
        <v>2536</v>
      </c>
      <c r="M1227" s="1362">
        <v>8.0</v>
      </c>
    </row>
    <row r="1228">
      <c r="A1228" s="1361"/>
      <c r="B1228" s="1361"/>
      <c r="C1228" s="1361"/>
      <c r="D1228" s="1361"/>
      <c r="E1228" s="1361"/>
      <c r="F1228" s="1361"/>
      <c r="G1228" s="1361">
        <v>2023.0</v>
      </c>
      <c r="H1228" s="1361" t="s">
        <v>1817</v>
      </c>
      <c r="I1228" s="1361" t="s">
        <v>4206</v>
      </c>
      <c r="J1228" s="1361" t="s">
        <v>2246</v>
      </c>
      <c r="K1228" s="1361" t="s">
        <v>4193</v>
      </c>
      <c r="L1228" s="1361" t="s">
        <v>2321</v>
      </c>
      <c r="M1228" s="1362">
        <v>1.0</v>
      </c>
    </row>
    <row r="1229">
      <c r="A1229" s="1361"/>
      <c r="B1229" s="1361"/>
      <c r="C1229" s="1361"/>
      <c r="D1229" s="1361"/>
      <c r="E1229" s="1361"/>
      <c r="F1229" s="1361"/>
      <c r="G1229" s="1361">
        <v>2023.0</v>
      </c>
      <c r="H1229" s="1361" t="s">
        <v>1817</v>
      </c>
      <c r="I1229" s="1361" t="s">
        <v>4206</v>
      </c>
      <c r="J1229" s="1361" t="s">
        <v>2246</v>
      </c>
      <c r="K1229" s="1361" t="s">
        <v>4199</v>
      </c>
      <c r="L1229" s="1361" t="s">
        <v>2536</v>
      </c>
      <c r="M1229" s="1362">
        <v>1.0</v>
      </c>
    </row>
    <row r="1230">
      <c r="A1230" s="1361"/>
      <c r="B1230" s="1361"/>
      <c r="C1230" s="1361"/>
      <c r="D1230" s="1361"/>
      <c r="E1230" s="1361"/>
      <c r="F1230" s="1361"/>
      <c r="G1230" s="1361">
        <v>2023.0</v>
      </c>
      <c r="H1230" s="1361" t="s">
        <v>1817</v>
      </c>
      <c r="I1230" s="1361" t="s">
        <v>4206</v>
      </c>
      <c r="J1230" s="1361" t="s">
        <v>2246</v>
      </c>
      <c r="K1230" s="1361" t="s">
        <v>4200</v>
      </c>
      <c r="L1230" s="1361" t="s">
        <v>2536</v>
      </c>
      <c r="M1230" s="1362">
        <v>1.0</v>
      </c>
    </row>
    <row r="1231">
      <c r="A1231" s="1361"/>
      <c r="B1231" s="1361"/>
      <c r="C1231" s="1361"/>
      <c r="D1231" s="1361"/>
      <c r="E1231" s="1361"/>
      <c r="F1231" s="1361"/>
      <c r="G1231" s="1361">
        <v>2023.0</v>
      </c>
      <c r="H1231" s="1361" t="s">
        <v>1817</v>
      </c>
      <c r="I1231" s="1361" t="s">
        <v>4206</v>
      </c>
      <c r="J1231" s="1361" t="s">
        <v>4195</v>
      </c>
      <c r="K1231" s="1361" t="s">
        <v>4201</v>
      </c>
      <c r="L1231" s="1361" t="s">
        <v>2536</v>
      </c>
      <c r="M1231" s="1362">
        <v>3.0</v>
      </c>
    </row>
    <row r="1232">
      <c r="A1232" s="1361"/>
      <c r="B1232" s="1361"/>
      <c r="C1232" s="1361"/>
      <c r="D1232" s="1361"/>
      <c r="E1232" s="1361"/>
      <c r="F1232" s="1361"/>
      <c r="G1232" s="1361">
        <v>2023.0</v>
      </c>
      <c r="H1232" s="1361" t="s">
        <v>1415</v>
      </c>
      <c r="I1232" s="1361" t="s">
        <v>4196</v>
      </c>
      <c r="J1232" s="1361" t="s">
        <v>2246</v>
      </c>
      <c r="K1232" s="1361" t="s">
        <v>4190</v>
      </c>
      <c r="L1232" s="1361" t="s">
        <v>2536</v>
      </c>
      <c r="M1232" s="1362">
        <v>6.0</v>
      </c>
    </row>
    <row r="1233">
      <c r="A1233" s="1361"/>
      <c r="B1233" s="1361"/>
      <c r="C1233" s="1361"/>
      <c r="D1233" s="1361"/>
      <c r="E1233" s="1361"/>
      <c r="F1233" s="1361"/>
      <c r="G1233" s="1361">
        <v>2023.0</v>
      </c>
      <c r="H1233" s="1361" t="s">
        <v>1415</v>
      </c>
      <c r="I1233" s="1361" t="s">
        <v>4196</v>
      </c>
      <c r="J1233" s="1361" t="s">
        <v>2246</v>
      </c>
      <c r="K1233" s="1361" t="s">
        <v>4192</v>
      </c>
      <c r="L1233" s="1361" t="s">
        <v>2536</v>
      </c>
      <c r="M1233" s="1362">
        <v>4.0</v>
      </c>
    </row>
    <row r="1234">
      <c r="A1234" s="1361"/>
      <c r="B1234" s="1361"/>
      <c r="C1234" s="1361"/>
      <c r="D1234" s="1361"/>
      <c r="E1234" s="1361"/>
      <c r="F1234" s="1361"/>
      <c r="G1234" s="1361">
        <v>2023.0</v>
      </c>
      <c r="H1234" s="1361" t="s">
        <v>1415</v>
      </c>
      <c r="I1234" s="1361" t="s">
        <v>4196</v>
      </c>
      <c r="J1234" s="1361" t="s">
        <v>2246</v>
      </c>
      <c r="K1234" s="1361" t="s">
        <v>4200</v>
      </c>
      <c r="L1234" s="1361" t="s">
        <v>2536</v>
      </c>
      <c r="M1234" s="1362">
        <v>1.0</v>
      </c>
    </row>
    <row r="1235">
      <c r="A1235" s="1361"/>
      <c r="B1235" s="1361"/>
      <c r="C1235" s="1361"/>
      <c r="D1235" s="1361"/>
      <c r="E1235" s="1361"/>
      <c r="F1235" s="1361"/>
      <c r="G1235" s="1361">
        <v>2023.0</v>
      </c>
      <c r="H1235" s="1361" t="s">
        <v>1415</v>
      </c>
      <c r="I1235" s="1361" t="s">
        <v>4196</v>
      </c>
      <c r="J1235" s="1361" t="s">
        <v>2246</v>
      </c>
      <c r="K1235" s="1361" t="s">
        <v>4195</v>
      </c>
      <c r="L1235" s="1361" t="s">
        <v>2536</v>
      </c>
      <c r="M1235" s="1362">
        <v>1.0</v>
      </c>
    </row>
    <row r="1236">
      <c r="A1236" s="1361"/>
      <c r="B1236" s="1361"/>
      <c r="C1236" s="1361"/>
      <c r="D1236" s="1361"/>
      <c r="E1236" s="1361"/>
      <c r="F1236" s="1361"/>
      <c r="G1236" s="1361">
        <v>2023.0</v>
      </c>
      <c r="H1236" s="1361" t="s">
        <v>1415</v>
      </c>
      <c r="I1236" s="1361" t="s">
        <v>4196</v>
      </c>
      <c r="J1236" s="1361" t="s">
        <v>2246</v>
      </c>
      <c r="K1236" s="1361" t="s">
        <v>4194</v>
      </c>
      <c r="L1236" s="1361" t="s">
        <v>2536</v>
      </c>
      <c r="M1236" s="1362">
        <v>1.0</v>
      </c>
    </row>
    <row r="1237">
      <c r="A1237" s="1361"/>
      <c r="B1237" s="1361"/>
      <c r="C1237" s="1361"/>
      <c r="D1237" s="1361"/>
      <c r="E1237" s="1361"/>
      <c r="F1237" s="1361"/>
      <c r="G1237" s="1361">
        <v>2023.0</v>
      </c>
      <c r="H1237" s="1361" t="s">
        <v>1415</v>
      </c>
      <c r="I1237" s="1361" t="s">
        <v>4196</v>
      </c>
      <c r="J1237" s="1361" t="s">
        <v>4195</v>
      </c>
      <c r="K1237" s="1361" t="s">
        <v>4201</v>
      </c>
      <c r="L1237" s="1361" t="s">
        <v>2536</v>
      </c>
      <c r="M1237" s="1362">
        <v>1.0</v>
      </c>
    </row>
    <row r="1238">
      <c r="A1238" s="1361"/>
      <c r="B1238" s="1361"/>
      <c r="C1238" s="1361"/>
      <c r="D1238" s="1361"/>
      <c r="E1238" s="1361"/>
      <c r="F1238" s="1361"/>
      <c r="G1238" s="1361">
        <v>2023.0</v>
      </c>
      <c r="H1238" s="1361" t="s">
        <v>1415</v>
      </c>
      <c r="I1238" s="1361" t="s">
        <v>4196</v>
      </c>
      <c r="J1238" s="1361" t="s">
        <v>4195</v>
      </c>
      <c r="K1238" s="1361" t="s">
        <v>4208</v>
      </c>
      <c r="L1238" s="1361" t="s">
        <v>2536</v>
      </c>
      <c r="M1238" s="1362">
        <v>1.0</v>
      </c>
    </row>
    <row r="1239">
      <c r="A1239" s="1361"/>
      <c r="B1239" s="1361"/>
      <c r="C1239" s="1361"/>
      <c r="D1239" s="1361"/>
      <c r="E1239" s="1361"/>
      <c r="F1239" s="1361"/>
      <c r="G1239" s="1361">
        <v>2023.0</v>
      </c>
      <c r="H1239" s="1361" t="s">
        <v>1415</v>
      </c>
      <c r="I1239" s="1361" t="s">
        <v>4196</v>
      </c>
      <c r="J1239" s="1361" t="s">
        <v>4195</v>
      </c>
      <c r="K1239" s="1361" t="s">
        <v>2243</v>
      </c>
      <c r="L1239" s="1361" t="s">
        <v>2321</v>
      </c>
      <c r="M1239" s="1362">
        <v>10.0</v>
      </c>
    </row>
    <row r="1240">
      <c r="A1240" s="1361"/>
      <c r="B1240" s="1361"/>
      <c r="C1240" s="1361"/>
      <c r="D1240" s="1361"/>
      <c r="E1240" s="1361"/>
      <c r="F1240" s="1361"/>
      <c r="G1240" s="1361">
        <v>2023.0</v>
      </c>
      <c r="H1240" s="1361" t="s">
        <v>94</v>
      </c>
      <c r="I1240" s="1361" t="s">
        <v>4207</v>
      </c>
      <c r="J1240" s="1361" t="s">
        <v>2246</v>
      </c>
      <c r="K1240" s="1361" t="s">
        <v>4197</v>
      </c>
      <c r="L1240" s="1361" t="s">
        <v>2536</v>
      </c>
      <c r="M1240" s="1362">
        <v>4.0</v>
      </c>
    </row>
    <row r="1241">
      <c r="A1241" s="1361"/>
      <c r="B1241" s="1361"/>
      <c r="C1241" s="1361"/>
      <c r="D1241" s="1361"/>
      <c r="E1241" s="1361"/>
      <c r="F1241" s="1361"/>
      <c r="G1241" s="1361">
        <v>2023.0</v>
      </c>
      <c r="H1241" s="1361" t="s">
        <v>94</v>
      </c>
      <c r="I1241" s="1361" t="s">
        <v>4207</v>
      </c>
      <c r="J1241" s="1361" t="s">
        <v>2246</v>
      </c>
      <c r="K1241" s="1361" t="s">
        <v>4190</v>
      </c>
      <c r="L1241" s="1361" t="s">
        <v>2536</v>
      </c>
      <c r="M1241" s="1362">
        <v>2.0</v>
      </c>
    </row>
    <row r="1242">
      <c r="A1242" s="1361"/>
      <c r="B1242" s="1361"/>
      <c r="C1242" s="1361"/>
      <c r="D1242" s="1361"/>
      <c r="E1242" s="1361"/>
      <c r="F1242" s="1361"/>
      <c r="G1242" s="1361">
        <v>2023.0</v>
      </c>
      <c r="H1242" s="1361" t="s">
        <v>94</v>
      </c>
      <c r="I1242" s="1361" t="s">
        <v>4207</v>
      </c>
      <c r="J1242" s="1361" t="s">
        <v>2246</v>
      </c>
      <c r="K1242" s="1361" t="s">
        <v>4200</v>
      </c>
      <c r="L1242" s="1361" t="s">
        <v>2536</v>
      </c>
      <c r="M1242" s="1362">
        <v>1.0</v>
      </c>
    </row>
    <row r="1243">
      <c r="A1243" s="1361"/>
      <c r="B1243" s="1361"/>
      <c r="C1243" s="1361"/>
      <c r="D1243" s="1361"/>
      <c r="E1243" s="1361"/>
      <c r="F1243" s="1361"/>
      <c r="G1243" s="1361">
        <v>2023.0</v>
      </c>
      <c r="H1243" s="1361" t="s">
        <v>94</v>
      </c>
      <c r="I1243" s="1361" t="s">
        <v>4207</v>
      </c>
      <c r="J1243" s="1361" t="s">
        <v>4195</v>
      </c>
      <c r="K1243" s="1361" t="s">
        <v>2243</v>
      </c>
      <c r="L1243" s="1361" t="s">
        <v>2321</v>
      </c>
      <c r="M1243" s="1362">
        <v>12.0</v>
      </c>
    </row>
    <row r="1244">
      <c r="A1244" s="1361"/>
      <c r="B1244" s="1361"/>
      <c r="C1244" s="1361"/>
      <c r="D1244" s="1361"/>
      <c r="E1244" s="1361"/>
      <c r="F1244" s="1361"/>
      <c r="G1244" s="1361">
        <v>2023.0</v>
      </c>
      <c r="H1244" s="1361" t="s">
        <v>94</v>
      </c>
      <c r="I1244" s="1361" t="s">
        <v>4207</v>
      </c>
      <c r="J1244" s="1361" t="s">
        <v>4195</v>
      </c>
      <c r="K1244" s="1361" t="s">
        <v>4195</v>
      </c>
      <c r="L1244" s="1361" t="s">
        <v>2536</v>
      </c>
      <c r="M1244" s="1362">
        <v>2.0</v>
      </c>
    </row>
    <row r="1245">
      <c r="A1245" s="1361"/>
      <c r="B1245" s="1361"/>
      <c r="C1245" s="1361"/>
      <c r="D1245" s="1361"/>
      <c r="E1245" s="1361"/>
      <c r="F1245" s="1361"/>
      <c r="G1245" s="1361">
        <v>2023.0</v>
      </c>
      <c r="H1245" s="1361" t="s">
        <v>1818</v>
      </c>
      <c r="I1245" s="1361" t="s">
        <v>4202</v>
      </c>
      <c r="J1245" s="1361" t="s">
        <v>2246</v>
      </c>
      <c r="K1245" s="1361" t="s">
        <v>4197</v>
      </c>
      <c r="L1245" s="1361" t="s">
        <v>2536</v>
      </c>
      <c r="M1245" s="1362">
        <v>2.0</v>
      </c>
    </row>
    <row r="1246">
      <c r="A1246" s="1361"/>
      <c r="B1246" s="1361"/>
      <c r="C1246" s="1361"/>
      <c r="D1246" s="1361"/>
      <c r="E1246" s="1361"/>
      <c r="F1246" s="1361"/>
      <c r="G1246" s="1361">
        <v>2023.0</v>
      </c>
      <c r="H1246" s="1361" t="s">
        <v>1818</v>
      </c>
      <c r="I1246" s="1361" t="s">
        <v>4202</v>
      </c>
      <c r="J1246" s="1361" t="s">
        <v>2246</v>
      </c>
      <c r="K1246" s="1361" t="s">
        <v>4190</v>
      </c>
      <c r="L1246" s="1361" t="s">
        <v>2536</v>
      </c>
      <c r="M1246" s="1362">
        <v>115.0</v>
      </c>
    </row>
    <row r="1247">
      <c r="A1247" s="1361"/>
      <c r="B1247" s="1361"/>
      <c r="C1247" s="1361"/>
      <c r="D1247" s="1361"/>
      <c r="E1247" s="1361"/>
      <c r="F1247" s="1361"/>
      <c r="G1247" s="1361">
        <v>2023.0</v>
      </c>
      <c r="H1247" s="1361" t="s">
        <v>1818</v>
      </c>
      <c r="I1247" s="1361" t="s">
        <v>4202</v>
      </c>
      <c r="J1247" s="1361" t="s">
        <v>2246</v>
      </c>
      <c r="K1247" s="1361" t="s">
        <v>4191</v>
      </c>
      <c r="L1247" s="1361" t="s">
        <v>2321</v>
      </c>
      <c r="M1247" s="1362">
        <v>4.0</v>
      </c>
    </row>
    <row r="1248">
      <c r="A1248" s="1361"/>
      <c r="B1248" s="1361"/>
      <c r="C1248" s="1361"/>
      <c r="D1248" s="1361"/>
      <c r="E1248" s="1361"/>
      <c r="F1248" s="1361"/>
      <c r="G1248" s="1361">
        <v>2023.0</v>
      </c>
      <c r="H1248" s="1361" t="s">
        <v>1818</v>
      </c>
      <c r="I1248" s="1361" t="s">
        <v>4202</v>
      </c>
      <c r="J1248" s="1361" t="s">
        <v>2246</v>
      </c>
      <c r="K1248" s="1361" t="s">
        <v>4192</v>
      </c>
      <c r="L1248" s="1361" t="s">
        <v>2536</v>
      </c>
      <c r="M1248" s="1362">
        <v>4.0</v>
      </c>
    </row>
    <row r="1249">
      <c r="A1249" s="1361"/>
      <c r="B1249" s="1361"/>
      <c r="C1249" s="1361"/>
      <c r="D1249" s="1361"/>
      <c r="E1249" s="1361"/>
      <c r="F1249" s="1361"/>
      <c r="G1249" s="1361">
        <v>2023.0</v>
      </c>
      <c r="H1249" s="1361" t="s">
        <v>1818</v>
      </c>
      <c r="I1249" s="1361" t="s">
        <v>4202</v>
      </c>
      <c r="J1249" s="1361" t="s">
        <v>2246</v>
      </c>
      <c r="K1249" s="1361" t="s">
        <v>4193</v>
      </c>
      <c r="L1249" s="1361" t="s">
        <v>2321</v>
      </c>
      <c r="M1249" s="1362">
        <v>1.0</v>
      </c>
    </row>
    <row r="1250">
      <c r="A1250" s="1361"/>
      <c r="B1250" s="1361"/>
      <c r="C1250" s="1361"/>
      <c r="D1250" s="1361"/>
      <c r="E1250" s="1361"/>
      <c r="F1250" s="1361"/>
      <c r="G1250" s="1361">
        <v>2023.0</v>
      </c>
      <c r="H1250" s="1361" t="s">
        <v>1818</v>
      </c>
      <c r="I1250" s="1361" t="s">
        <v>4202</v>
      </c>
      <c r="J1250" s="1361" t="s">
        <v>2246</v>
      </c>
      <c r="K1250" s="1361" t="s">
        <v>4199</v>
      </c>
      <c r="L1250" s="1361" t="s">
        <v>2536</v>
      </c>
      <c r="M1250" s="1362">
        <v>3.0</v>
      </c>
    </row>
    <row r="1251">
      <c r="A1251" s="1361"/>
      <c r="B1251" s="1361"/>
      <c r="C1251" s="1361"/>
      <c r="D1251" s="1361"/>
      <c r="E1251" s="1361"/>
      <c r="F1251" s="1361"/>
      <c r="G1251" s="1361">
        <v>2023.0</v>
      </c>
      <c r="H1251" s="1361" t="s">
        <v>1818</v>
      </c>
      <c r="I1251" s="1361" t="s">
        <v>4202</v>
      </c>
      <c r="J1251" s="1361" t="s">
        <v>2246</v>
      </c>
      <c r="K1251" s="1361" t="s">
        <v>4200</v>
      </c>
      <c r="L1251" s="1361" t="s">
        <v>2536</v>
      </c>
      <c r="M1251" s="1362">
        <v>3.0</v>
      </c>
    </row>
    <row r="1252">
      <c r="A1252" s="1361"/>
      <c r="B1252" s="1361"/>
      <c r="C1252" s="1361"/>
      <c r="D1252" s="1361"/>
      <c r="E1252" s="1361"/>
      <c r="F1252" s="1361"/>
      <c r="G1252" s="1361">
        <v>2023.0</v>
      </c>
      <c r="H1252" s="1361" t="s">
        <v>1818</v>
      </c>
      <c r="I1252" s="1361" t="s">
        <v>4202</v>
      </c>
      <c r="J1252" s="1361" t="s">
        <v>2246</v>
      </c>
      <c r="K1252" s="1361" t="s">
        <v>4195</v>
      </c>
      <c r="L1252" s="1361" t="s">
        <v>2536</v>
      </c>
      <c r="M1252" s="1362">
        <v>4.0</v>
      </c>
    </row>
    <row r="1253">
      <c r="A1253" s="1361"/>
      <c r="B1253" s="1361"/>
      <c r="C1253" s="1361"/>
      <c r="D1253" s="1361"/>
      <c r="E1253" s="1361"/>
      <c r="F1253" s="1361"/>
      <c r="G1253" s="1361">
        <v>2023.0</v>
      </c>
      <c r="H1253" s="1361" t="s">
        <v>1818</v>
      </c>
      <c r="I1253" s="1361" t="s">
        <v>4202</v>
      </c>
      <c r="J1253" s="1361" t="s">
        <v>2246</v>
      </c>
      <c r="K1253" s="1361" t="s">
        <v>4194</v>
      </c>
      <c r="L1253" s="1361" t="s">
        <v>2536</v>
      </c>
      <c r="M1253" s="1362">
        <v>6.0</v>
      </c>
    </row>
    <row r="1254">
      <c r="A1254" s="1361"/>
      <c r="B1254" s="1361"/>
      <c r="C1254" s="1361"/>
      <c r="D1254" s="1361"/>
      <c r="E1254" s="1361"/>
      <c r="F1254" s="1361"/>
      <c r="G1254" s="1361">
        <v>2023.0</v>
      </c>
      <c r="H1254" s="1361" t="s">
        <v>1818</v>
      </c>
      <c r="I1254" s="1361" t="s">
        <v>4202</v>
      </c>
      <c r="J1254" s="1361" t="s">
        <v>4195</v>
      </c>
      <c r="K1254" s="1361" t="s">
        <v>4201</v>
      </c>
      <c r="L1254" s="1361" t="s">
        <v>2536</v>
      </c>
      <c r="M1254" s="1362">
        <v>2.0</v>
      </c>
    </row>
    <row r="1255">
      <c r="A1255" s="1361"/>
      <c r="B1255" s="1361"/>
      <c r="C1255" s="1361"/>
      <c r="D1255" s="1361"/>
      <c r="E1255" s="1361"/>
      <c r="F1255" s="1361"/>
      <c r="G1255" s="1361">
        <v>2023.0</v>
      </c>
      <c r="H1255" s="1361" t="s">
        <v>1818</v>
      </c>
      <c r="I1255" s="1361" t="s">
        <v>4202</v>
      </c>
      <c r="J1255" s="1361" t="s">
        <v>4195</v>
      </c>
      <c r="K1255" s="1361" t="s">
        <v>2243</v>
      </c>
      <c r="L1255" s="1361" t="s">
        <v>2321</v>
      </c>
      <c r="M1255" s="1362">
        <v>67.0</v>
      </c>
    </row>
    <row r="1256">
      <c r="A1256" s="1361"/>
      <c r="B1256" s="1361"/>
      <c r="C1256" s="1361"/>
      <c r="D1256" s="1361"/>
      <c r="E1256" s="1361"/>
      <c r="F1256" s="1361"/>
      <c r="G1256" s="1361">
        <v>2023.0</v>
      </c>
      <c r="H1256" s="1361" t="s">
        <v>1818</v>
      </c>
      <c r="I1256" s="1361" t="s">
        <v>4202</v>
      </c>
      <c r="J1256" s="1361" t="s">
        <v>4195</v>
      </c>
      <c r="K1256" s="1361" t="s">
        <v>4195</v>
      </c>
      <c r="L1256" s="1361" t="s">
        <v>2536</v>
      </c>
      <c r="M1256" s="1362">
        <v>7.0</v>
      </c>
    </row>
    <row r="1257">
      <c r="A1257" s="1361"/>
      <c r="B1257" s="1361"/>
      <c r="C1257" s="1361"/>
      <c r="D1257" s="1361"/>
      <c r="E1257" s="1361"/>
      <c r="F1257" s="1361"/>
      <c r="G1257" s="1361">
        <v>2023.0</v>
      </c>
      <c r="H1257" s="1361" t="s">
        <v>1819</v>
      </c>
      <c r="I1257" s="1361" t="s">
        <v>4206</v>
      </c>
      <c r="J1257" s="1361" t="s">
        <v>2246</v>
      </c>
      <c r="K1257" s="1361" t="s">
        <v>4190</v>
      </c>
      <c r="L1257" s="1361" t="s">
        <v>2536</v>
      </c>
      <c r="M1257" s="1362">
        <v>19.0</v>
      </c>
    </row>
    <row r="1258">
      <c r="A1258" s="1361"/>
      <c r="B1258" s="1361"/>
      <c r="C1258" s="1361"/>
      <c r="D1258" s="1361"/>
      <c r="E1258" s="1361"/>
      <c r="F1258" s="1361"/>
      <c r="G1258" s="1361">
        <v>2023.0</v>
      </c>
      <c r="H1258" s="1361" t="s">
        <v>1819</v>
      </c>
      <c r="I1258" s="1361" t="s">
        <v>4206</v>
      </c>
      <c r="J1258" s="1361" t="s">
        <v>2246</v>
      </c>
      <c r="K1258" s="1361" t="s">
        <v>4191</v>
      </c>
      <c r="L1258" s="1361" t="s">
        <v>2321</v>
      </c>
      <c r="M1258" s="1362">
        <v>14.0</v>
      </c>
    </row>
    <row r="1259">
      <c r="A1259" s="1361"/>
      <c r="B1259" s="1361"/>
      <c r="C1259" s="1361"/>
      <c r="D1259" s="1361"/>
      <c r="E1259" s="1361"/>
      <c r="F1259" s="1361"/>
      <c r="G1259" s="1361">
        <v>2023.0</v>
      </c>
      <c r="H1259" s="1361" t="s">
        <v>1819</v>
      </c>
      <c r="I1259" s="1361" t="s">
        <v>4206</v>
      </c>
      <c r="J1259" s="1361" t="s">
        <v>2246</v>
      </c>
      <c r="K1259" s="1361" t="s">
        <v>4195</v>
      </c>
      <c r="L1259" s="1361" t="s">
        <v>2536</v>
      </c>
      <c r="M1259" s="1362">
        <v>1.0</v>
      </c>
    </row>
    <row r="1260">
      <c r="A1260" s="1361"/>
      <c r="B1260" s="1361"/>
      <c r="C1260" s="1361"/>
      <c r="D1260" s="1361"/>
      <c r="E1260" s="1361"/>
      <c r="F1260" s="1361"/>
      <c r="G1260" s="1361">
        <v>2023.0</v>
      </c>
      <c r="H1260" s="1361" t="s">
        <v>1819</v>
      </c>
      <c r="I1260" s="1361" t="s">
        <v>4206</v>
      </c>
      <c r="J1260" s="1361" t="s">
        <v>4195</v>
      </c>
      <c r="K1260" s="1361" t="s">
        <v>2243</v>
      </c>
      <c r="L1260" s="1361" t="s">
        <v>2321</v>
      </c>
      <c r="M1260" s="1362">
        <v>7.0</v>
      </c>
    </row>
    <row r="1261">
      <c r="A1261" s="1361"/>
      <c r="B1261" s="1361"/>
      <c r="C1261" s="1361"/>
      <c r="D1261" s="1361"/>
      <c r="E1261" s="1361"/>
      <c r="F1261" s="1361"/>
      <c r="G1261" s="1361">
        <v>2023.0</v>
      </c>
      <c r="H1261" s="1361" t="s">
        <v>496</v>
      </c>
      <c r="I1261" s="1361" t="s">
        <v>4204</v>
      </c>
      <c r="J1261" s="1361" t="s">
        <v>2246</v>
      </c>
      <c r="K1261" s="1361" t="s">
        <v>4190</v>
      </c>
      <c r="L1261" s="1361" t="s">
        <v>2536</v>
      </c>
      <c r="M1261" s="1362">
        <v>1.0</v>
      </c>
    </row>
    <row r="1262">
      <c r="A1262" s="1361"/>
      <c r="B1262" s="1361"/>
      <c r="C1262" s="1361"/>
      <c r="D1262" s="1361"/>
      <c r="E1262" s="1361"/>
      <c r="F1262" s="1361"/>
      <c r="G1262" s="1361">
        <v>2023.0</v>
      </c>
      <c r="H1262" s="1361" t="s">
        <v>496</v>
      </c>
      <c r="I1262" s="1361" t="s">
        <v>4204</v>
      </c>
      <c r="J1262" s="1361" t="s">
        <v>2246</v>
      </c>
      <c r="K1262" s="1361" t="s">
        <v>4194</v>
      </c>
      <c r="L1262" s="1361" t="s">
        <v>2536</v>
      </c>
      <c r="M1262" s="1362">
        <v>1.0</v>
      </c>
    </row>
    <row r="1263">
      <c r="A1263" s="1361"/>
      <c r="B1263" s="1361"/>
      <c r="C1263" s="1361"/>
      <c r="D1263" s="1361"/>
      <c r="E1263" s="1361"/>
      <c r="F1263" s="1361"/>
      <c r="G1263" s="1361">
        <v>2023.0</v>
      </c>
      <c r="H1263" s="1361" t="s">
        <v>496</v>
      </c>
      <c r="I1263" s="1361" t="s">
        <v>4204</v>
      </c>
      <c r="J1263" s="1361" t="s">
        <v>4195</v>
      </c>
      <c r="K1263" s="1361" t="s">
        <v>2243</v>
      </c>
      <c r="L1263" s="1361" t="s">
        <v>2321</v>
      </c>
      <c r="M1263" s="1362">
        <v>4.0</v>
      </c>
    </row>
    <row r="1264">
      <c r="A1264" s="1361"/>
      <c r="B1264" s="1361"/>
      <c r="C1264" s="1361"/>
      <c r="D1264" s="1361"/>
      <c r="E1264" s="1361"/>
      <c r="F1264" s="1361"/>
      <c r="G1264" s="1361">
        <v>2023.0</v>
      </c>
      <c r="H1264" s="1361" t="s">
        <v>751</v>
      </c>
      <c r="I1264" s="1361" t="s">
        <v>4203</v>
      </c>
      <c r="J1264" s="1361" t="s">
        <v>2246</v>
      </c>
      <c r="K1264" s="1361" t="s">
        <v>4197</v>
      </c>
      <c r="L1264" s="1361" t="s">
        <v>2536</v>
      </c>
      <c r="M1264" s="1362">
        <v>10.0</v>
      </c>
    </row>
    <row r="1265">
      <c r="A1265" s="1361"/>
      <c r="B1265" s="1361"/>
      <c r="C1265" s="1361"/>
      <c r="D1265" s="1361"/>
      <c r="E1265" s="1361"/>
      <c r="F1265" s="1361"/>
      <c r="G1265" s="1361">
        <v>2023.0</v>
      </c>
      <c r="H1265" s="1361" t="s">
        <v>751</v>
      </c>
      <c r="I1265" s="1361" t="s">
        <v>4203</v>
      </c>
      <c r="J1265" s="1361" t="s">
        <v>2246</v>
      </c>
      <c r="K1265" s="1361" t="s">
        <v>4190</v>
      </c>
      <c r="L1265" s="1361" t="s">
        <v>2536</v>
      </c>
      <c r="M1265" s="1362">
        <v>81.0</v>
      </c>
    </row>
    <row r="1266">
      <c r="A1266" s="1361"/>
      <c r="B1266" s="1361"/>
      <c r="C1266" s="1361"/>
      <c r="D1266" s="1361"/>
      <c r="E1266" s="1361"/>
      <c r="F1266" s="1361"/>
      <c r="G1266" s="1361">
        <v>2023.0</v>
      </c>
      <c r="H1266" s="1361" t="s">
        <v>751</v>
      </c>
      <c r="I1266" s="1361" t="s">
        <v>4203</v>
      </c>
      <c r="J1266" s="1361" t="s">
        <v>2246</v>
      </c>
      <c r="K1266" s="1361" t="s">
        <v>4191</v>
      </c>
      <c r="L1266" s="1361" t="s">
        <v>2321</v>
      </c>
      <c r="M1266" s="1362">
        <v>4.0</v>
      </c>
    </row>
    <row r="1267">
      <c r="A1267" s="1361"/>
      <c r="B1267" s="1361"/>
      <c r="C1267" s="1361"/>
      <c r="D1267" s="1361"/>
      <c r="E1267" s="1361"/>
      <c r="F1267" s="1361"/>
      <c r="G1267" s="1361">
        <v>2023.0</v>
      </c>
      <c r="H1267" s="1361" t="s">
        <v>751</v>
      </c>
      <c r="I1267" s="1361" t="s">
        <v>4203</v>
      </c>
      <c r="J1267" s="1361" t="s">
        <v>2246</v>
      </c>
      <c r="K1267" s="1361" t="s">
        <v>4192</v>
      </c>
      <c r="L1267" s="1361" t="s">
        <v>2536</v>
      </c>
      <c r="M1267" s="1362">
        <v>2.0</v>
      </c>
    </row>
    <row r="1268">
      <c r="A1268" s="1361"/>
      <c r="B1268" s="1361"/>
      <c r="C1268" s="1361"/>
      <c r="D1268" s="1361"/>
      <c r="E1268" s="1361"/>
      <c r="F1268" s="1361"/>
      <c r="G1268" s="1361">
        <v>2023.0</v>
      </c>
      <c r="H1268" s="1361" t="s">
        <v>751</v>
      </c>
      <c r="I1268" s="1361" t="s">
        <v>4203</v>
      </c>
      <c r="J1268" s="1361" t="s">
        <v>2246</v>
      </c>
      <c r="K1268" s="1361" t="s">
        <v>4193</v>
      </c>
      <c r="L1268" s="1361" t="s">
        <v>2321</v>
      </c>
      <c r="M1268" s="1362">
        <v>2.0</v>
      </c>
    </row>
    <row r="1269">
      <c r="A1269" s="1361"/>
      <c r="B1269" s="1361"/>
      <c r="C1269" s="1361"/>
      <c r="D1269" s="1361"/>
      <c r="E1269" s="1361"/>
      <c r="F1269" s="1361"/>
      <c r="G1269" s="1361">
        <v>2023.0</v>
      </c>
      <c r="H1269" s="1361" t="s">
        <v>751</v>
      </c>
      <c r="I1269" s="1361" t="s">
        <v>4203</v>
      </c>
      <c r="J1269" s="1361" t="s">
        <v>2246</v>
      </c>
      <c r="K1269" s="1361" t="s">
        <v>4199</v>
      </c>
      <c r="L1269" s="1361" t="s">
        <v>2536</v>
      </c>
      <c r="M1269" s="1362">
        <v>2.0</v>
      </c>
    </row>
    <row r="1270">
      <c r="A1270" s="1361"/>
      <c r="B1270" s="1361"/>
      <c r="C1270" s="1361"/>
      <c r="D1270" s="1361"/>
      <c r="E1270" s="1361"/>
      <c r="F1270" s="1361"/>
      <c r="G1270" s="1361">
        <v>2023.0</v>
      </c>
      <c r="H1270" s="1361" t="s">
        <v>751</v>
      </c>
      <c r="I1270" s="1361" t="s">
        <v>4203</v>
      </c>
      <c r="J1270" s="1361" t="s">
        <v>2246</v>
      </c>
      <c r="K1270" s="1361" t="s">
        <v>4200</v>
      </c>
      <c r="L1270" s="1361" t="s">
        <v>2536</v>
      </c>
      <c r="M1270" s="1362">
        <v>6.0</v>
      </c>
    </row>
    <row r="1271">
      <c r="A1271" s="1361"/>
      <c r="B1271" s="1361"/>
      <c r="C1271" s="1361"/>
      <c r="D1271" s="1361"/>
      <c r="E1271" s="1361"/>
      <c r="F1271" s="1361"/>
      <c r="G1271" s="1361">
        <v>2023.0</v>
      </c>
      <c r="H1271" s="1361" t="s">
        <v>751</v>
      </c>
      <c r="I1271" s="1361" t="s">
        <v>4203</v>
      </c>
      <c r="J1271" s="1361" t="s">
        <v>2246</v>
      </c>
      <c r="K1271" s="1361" t="s">
        <v>4195</v>
      </c>
      <c r="L1271" s="1361" t="s">
        <v>2536</v>
      </c>
      <c r="M1271" s="1362">
        <v>5.0</v>
      </c>
    </row>
    <row r="1272">
      <c r="A1272" s="1361"/>
      <c r="B1272" s="1361"/>
      <c r="C1272" s="1361"/>
      <c r="D1272" s="1361"/>
      <c r="E1272" s="1361"/>
      <c r="F1272" s="1361"/>
      <c r="G1272" s="1361">
        <v>2023.0</v>
      </c>
      <c r="H1272" s="1361" t="s">
        <v>751</v>
      </c>
      <c r="I1272" s="1361" t="s">
        <v>4203</v>
      </c>
      <c r="J1272" s="1361" t="s">
        <v>2246</v>
      </c>
      <c r="K1272" s="1361" t="s">
        <v>4194</v>
      </c>
      <c r="L1272" s="1361" t="s">
        <v>2536</v>
      </c>
      <c r="M1272" s="1362">
        <v>15.0</v>
      </c>
    </row>
    <row r="1273">
      <c r="A1273" s="1361"/>
      <c r="B1273" s="1361"/>
      <c r="C1273" s="1361"/>
      <c r="D1273" s="1361"/>
      <c r="E1273" s="1361"/>
      <c r="F1273" s="1361"/>
      <c r="G1273" s="1361">
        <v>2023.0</v>
      </c>
      <c r="H1273" s="1361" t="s">
        <v>751</v>
      </c>
      <c r="I1273" s="1361" t="s">
        <v>4203</v>
      </c>
      <c r="J1273" s="1361" t="s">
        <v>4195</v>
      </c>
      <c r="K1273" s="1361" t="s">
        <v>4201</v>
      </c>
      <c r="L1273" s="1361" t="s">
        <v>2536</v>
      </c>
      <c r="M1273" s="1362">
        <v>5.0</v>
      </c>
    </row>
    <row r="1274">
      <c r="A1274" s="1361"/>
      <c r="B1274" s="1361"/>
      <c r="C1274" s="1361"/>
      <c r="D1274" s="1361"/>
      <c r="E1274" s="1361"/>
      <c r="F1274" s="1361"/>
      <c r="G1274" s="1361">
        <v>2023.0</v>
      </c>
      <c r="H1274" s="1361" t="s">
        <v>751</v>
      </c>
      <c r="I1274" s="1361" t="s">
        <v>4203</v>
      </c>
      <c r="J1274" s="1361" t="s">
        <v>4195</v>
      </c>
      <c r="K1274" s="1361" t="s">
        <v>2243</v>
      </c>
      <c r="L1274" s="1361" t="s">
        <v>2321</v>
      </c>
      <c r="M1274" s="1362">
        <v>59.0</v>
      </c>
    </row>
    <row r="1275">
      <c r="A1275" s="1361"/>
      <c r="B1275" s="1361"/>
      <c r="C1275" s="1361"/>
      <c r="D1275" s="1361"/>
      <c r="E1275" s="1361"/>
      <c r="F1275" s="1361"/>
      <c r="G1275" s="1361">
        <v>2023.0</v>
      </c>
      <c r="H1275" s="1361" t="s">
        <v>751</v>
      </c>
      <c r="I1275" s="1361" t="s">
        <v>4203</v>
      </c>
      <c r="J1275" s="1361" t="s">
        <v>4195</v>
      </c>
      <c r="K1275" s="1361" t="s">
        <v>4195</v>
      </c>
      <c r="L1275" s="1361" t="s">
        <v>2536</v>
      </c>
      <c r="M1275" s="1362">
        <v>2.0</v>
      </c>
    </row>
    <row r="1276">
      <c r="A1276" s="1361"/>
      <c r="B1276" s="1361"/>
      <c r="C1276" s="1361"/>
      <c r="D1276" s="1361"/>
      <c r="E1276" s="1361"/>
      <c r="F1276" s="1361"/>
      <c r="G1276" s="1361">
        <v>2023.0</v>
      </c>
      <c r="H1276" s="1361" t="s">
        <v>1820</v>
      </c>
      <c r="I1276" s="1361" t="s">
        <v>4203</v>
      </c>
      <c r="J1276" s="1361" t="s">
        <v>2246</v>
      </c>
      <c r="K1276" s="1361" t="s">
        <v>4197</v>
      </c>
      <c r="L1276" s="1361" t="s">
        <v>2536</v>
      </c>
      <c r="M1276" s="1362">
        <v>6.0</v>
      </c>
    </row>
    <row r="1277">
      <c r="A1277" s="1361"/>
      <c r="B1277" s="1361"/>
      <c r="C1277" s="1361"/>
      <c r="D1277" s="1361"/>
      <c r="E1277" s="1361"/>
      <c r="F1277" s="1361"/>
      <c r="G1277" s="1361">
        <v>2023.0</v>
      </c>
      <c r="H1277" s="1361" t="s">
        <v>1820</v>
      </c>
      <c r="I1277" s="1361" t="s">
        <v>4203</v>
      </c>
      <c r="J1277" s="1361" t="s">
        <v>2246</v>
      </c>
      <c r="K1277" s="1361" t="s">
        <v>4190</v>
      </c>
      <c r="L1277" s="1361" t="s">
        <v>2536</v>
      </c>
      <c r="M1277" s="1362">
        <v>11.0</v>
      </c>
    </row>
    <row r="1278">
      <c r="A1278" s="1361"/>
      <c r="B1278" s="1361"/>
      <c r="C1278" s="1361"/>
      <c r="D1278" s="1361"/>
      <c r="E1278" s="1361"/>
      <c r="F1278" s="1361"/>
      <c r="G1278" s="1361">
        <v>2023.0</v>
      </c>
      <c r="H1278" s="1361" t="s">
        <v>1820</v>
      </c>
      <c r="I1278" s="1361" t="s">
        <v>4203</v>
      </c>
      <c r="J1278" s="1361" t="s">
        <v>2246</v>
      </c>
      <c r="K1278" s="1361" t="s">
        <v>4199</v>
      </c>
      <c r="L1278" s="1361" t="s">
        <v>2536</v>
      </c>
      <c r="M1278" s="1362">
        <v>1.0</v>
      </c>
    </row>
    <row r="1279">
      <c r="A1279" s="1361"/>
      <c r="B1279" s="1361"/>
      <c r="C1279" s="1361"/>
      <c r="D1279" s="1361"/>
      <c r="E1279" s="1361"/>
      <c r="F1279" s="1361"/>
      <c r="G1279" s="1361">
        <v>2023.0</v>
      </c>
      <c r="H1279" s="1361" t="s">
        <v>1820</v>
      </c>
      <c r="I1279" s="1361" t="s">
        <v>4203</v>
      </c>
      <c r="J1279" s="1361" t="s">
        <v>2246</v>
      </c>
      <c r="K1279" s="1361" t="s">
        <v>4200</v>
      </c>
      <c r="L1279" s="1361" t="s">
        <v>2536</v>
      </c>
      <c r="M1279" s="1362">
        <v>1.0</v>
      </c>
    </row>
    <row r="1280">
      <c r="A1280" s="1361"/>
      <c r="B1280" s="1361"/>
      <c r="C1280" s="1361"/>
      <c r="D1280" s="1361"/>
      <c r="E1280" s="1361"/>
      <c r="F1280" s="1361"/>
      <c r="G1280" s="1361">
        <v>2023.0</v>
      </c>
      <c r="H1280" s="1361" t="s">
        <v>1820</v>
      </c>
      <c r="I1280" s="1361" t="s">
        <v>4203</v>
      </c>
      <c r="J1280" s="1361" t="s">
        <v>4195</v>
      </c>
      <c r="K1280" s="1361" t="s">
        <v>2243</v>
      </c>
      <c r="L1280" s="1361" t="s">
        <v>2321</v>
      </c>
      <c r="M1280" s="1362">
        <v>7.0</v>
      </c>
    </row>
    <row r="1281">
      <c r="A1281" s="1361"/>
      <c r="B1281" s="1361"/>
      <c r="C1281" s="1361"/>
      <c r="D1281" s="1361"/>
      <c r="E1281" s="1361"/>
      <c r="F1281" s="1361"/>
      <c r="G1281" s="1361">
        <v>2023.0</v>
      </c>
      <c r="H1281" s="1361" t="s">
        <v>1821</v>
      </c>
      <c r="I1281" s="1361" t="s">
        <v>4202</v>
      </c>
      <c r="J1281" s="1361" t="s">
        <v>2246</v>
      </c>
      <c r="K1281" s="1361" t="s">
        <v>4190</v>
      </c>
      <c r="L1281" s="1361" t="s">
        <v>2536</v>
      </c>
      <c r="M1281" s="1362">
        <v>9.0</v>
      </c>
    </row>
    <row r="1282">
      <c r="A1282" s="1361"/>
      <c r="B1282" s="1361"/>
      <c r="C1282" s="1361"/>
      <c r="D1282" s="1361"/>
      <c r="E1282" s="1361"/>
      <c r="F1282" s="1361"/>
      <c r="G1282" s="1361">
        <v>2023.0</v>
      </c>
      <c r="H1282" s="1361" t="s">
        <v>1821</v>
      </c>
      <c r="I1282" s="1361" t="s">
        <v>4202</v>
      </c>
      <c r="J1282" s="1361" t="s">
        <v>2246</v>
      </c>
      <c r="K1282" s="1361" t="s">
        <v>4199</v>
      </c>
      <c r="L1282" s="1361" t="s">
        <v>2536</v>
      </c>
      <c r="M1282" s="1362">
        <v>4.0</v>
      </c>
    </row>
    <row r="1283">
      <c r="A1283" s="1361"/>
      <c r="B1283" s="1361"/>
      <c r="C1283" s="1361"/>
      <c r="D1283" s="1361"/>
      <c r="E1283" s="1361"/>
      <c r="F1283" s="1361"/>
      <c r="G1283" s="1361">
        <v>2023.0</v>
      </c>
      <c r="H1283" s="1361" t="s">
        <v>1821</v>
      </c>
      <c r="I1283" s="1361" t="s">
        <v>4202</v>
      </c>
      <c r="J1283" s="1361" t="s">
        <v>4195</v>
      </c>
      <c r="K1283" s="1361" t="s">
        <v>2243</v>
      </c>
      <c r="L1283" s="1361" t="s">
        <v>2321</v>
      </c>
      <c r="M1283" s="1362">
        <v>12.0</v>
      </c>
    </row>
    <row r="1284">
      <c r="A1284" s="1361"/>
      <c r="B1284" s="1361"/>
      <c r="C1284" s="1361"/>
      <c r="D1284" s="1361"/>
      <c r="E1284" s="1361"/>
      <c r="F1284" s="1361"/>
      <c r="G1284" s="1361">
        <v>2023.0</v>
      </c>
      <c r="H1284" s="1361" t="s">
        <v>594</v>
      </c>
      <c r="I1284" s="1361" t="s">
        <v>4207</v>
      </c>
      <c r="J1284" s="1361" t="s">
        <v>2246</v>
      </c>
      <c r="K1284" s="1361" t="s">
        <v>4197</v>
      </c>
      <c r="L1284" s="1361" t="s">
        <v>2536</v>
      </c>
      <c r="M1284" s="1362">
        <v>8.0</v>
      </c>
    </row>
    <row r="1285">
      <c r="A1285" s="1361"/>
      <c r="B1285" s="1361"/>
      <c r="C1285" s="1361"/>
      <c r="D1285" s="1361"/>
      <c r="E1285" s="1361"/>
      <c r="F1285" s="1361"/>
      <c r="G1285" s="1361">
        <v>2023.0</v>
      </c>
      <c r="H1285" s="1361" t="s">
        <v>594</v>
      </c>
      <c r="I1285" s="1361" t="s">
        <v>4207</v>
      </c>
      <c r="J1285" s="1361" t="s">
        <v>2246</v>
      </c>
      <c r="K1285" s="1361" t="s">
        <v>4190</v>
      </c>
      <c r="L1285" s="1361" t="s">
        <v>2536</v>
      </c>
      <c r="M1285" s="1362">
        <v>55.0</v>
      </c>
    </row>
    <row r="1286">
      <c r="A1286" s="1361"/>
      <c r="B1286" s="1361"/>
      <c r="C1286" s="1361"/>
      <c r="D1286" s="1361"/>
      <c r="E1286" s="1361"/>
      <c r="F1286" s="1361"/>
      <c r="G1286" s="1361">
        <v>2023.0</v>
      </c>
      <c r="H1286" s="1361" t="s">
        <v>594</v>
      </c>
      <c r="I1286" s="1361" t="s">
        <v>4207</v>
      </c>
      <c r="J1286" s="1361" t="s">
        <v>2246</v>
      </c>
      <c r="K1286" s="1361" t="s">
        <v>4191</v>
      </c>
      <c r="L1286" s="1361" t="s">
        <v>2321</v>
      </c>
      <c r="M1286" s="1362">
        <v>8.0</v>
      </c>
    </row>
    <row r="1287">
      <c r="A1287" s="1361"/>
      <c r="B1287" s="1361"/>
      <c r="C1287" s="1361"/>
      <c r="D1287" s="1361"/>
      <c r="E1287" s="1361"/>
      <c r="F1287" s="1361"/>
      <c r="G1287" s="1361">
        <v>2023.0</v>
      </c>
      <c r="H1287" s="1361" t="s">
        <v>594</v>
      </c>
      <c r="I1287" s="1361" t="s">
        <v>4207</v>
      </c>
      <c r="J1287" s="1361" t="s">
        <v>2246</v>
      </c>
      <c r="K1287" s="1361" t="s">
        <v>4192</v>
      </c>
      <c r="L1287" s="1361" t="s">
        <v>2536</v>
      </c>
      <c r="M1287" s="1362">
        <v>4.0</v>
      </c>
    </row>
    <row r="1288">
      <c r="A1288" s="1361"/>
      <c r="B1288" s="1361"/>
      <c r="C1288" s="1361"/>
      <c r="D1288" s="1361"/>
      <c r="E1288" s="1361"/>
      <c r="F1288" s="1361"/>
      <c r="G1288" s="1361">
        <v>2023.0</v>
      </c>
      <c r="H1288" s="1361" t="s">
        <v>594</v>
      </c>
      <c r="I1288" s="1361" t="s">
        <v>4207</v>
      </c>
      <c r="J1288" s="1361" t="s">
        <v>2246</v>
      </c>
      <c r="K1288" s="1361" t="s">
        <v>4199</v>
      </c>
      <c r="L1288" s="1361" t="s">
        <v>2536</v>
      </c>
      <c r="M1288" s="1362">
        <v>3.0</v>
      </c>
    </row>
    <row r="1289">
      <c r="A1289" s="1361"/>
      <c r="B1289" s="1361"/>
      <c r="C1289" s="1361"/>
      <c r="D1289" s="1361"/>
      <c r="E1289" s="1361"/>
      <c r="F1289" s="1361"/>
      <c r="G1289" s="1361">
        <v>2023.0</v>
      </c>
      <c r="H1289" s="1361" t="s">
        <v>594</v>
      </c>
      <c r="I1289" s="1361" t="s">
        <v>4207</v>
      </c>
      <c r="J1289" s="1361" t="s">
        <v>2246</v>
      </c>
      <c r="K1289" s="1361" t="s">
        <v>4200</v>
      </c>
      <c r="L1289" s="1361" t="s">
        <v>2536</v>
      </c>
      <c r="M1289" s="1362">
        <v>6.0</v>
      </c>
    </row>
    <row r="1290">
      <c r="A1290" s="1361"/>
      <c r="B1290" s="1361"/>
      <c r="C1290" s="1361"/>
      <c r="D1290" s="1361"/>
      <c r="E1290" s="1361"/>
      <c r="F1290" s="1361"/>
      <c r="G1290" s="1361">
        <v>2023.0</v>
      </c>
      <c r="H1290" s="1361" t="s">
        <v>594</v>
      </c>
      <c r="I1290" s="1361" t="s">
        <v>4207</v>
      </c>
      <c r="J1290" s="1361" t="s">
        <v>2246</v>
      </c>
      <c r="K1290" s="1361" t="s">
        <v>4195</v>
      </c>
      <c r="L1290" s="1361" t="s">
        <v>2536</v>
      </c>
      <c r="M1290" s="1362">
        <v>2.0</v>
      </c>
    </row>
    <row r="1291">
      <c r="A1291" s="1361"/>
      <c r="B1291" s="1361"/>
      <c r="C1291" s="1361"/>
      <c r="D1291" s="1361"/>
      <c r="E1291" s="1361"/>
      <c r="F1291" s="1361"/>
      <c r="G1291" s="1361">
        <v>2023.0</v>
      </c>
      <c r="H1291" s="1361" t="s">
        <v>594</v>
      </c>
      <c r="I1291" s="1361" t="s">
        <v>4207</v>
      </c>
      <c r="J1291" s="1361" t="s">
        <v>2246</v>
      </c>
      <c r="K1291" s="1361" t="s">
        <v>4194</v>
      </c>
      <c r="L1291" s="1361" t="s">
        <v>2536</v>
      </c>
      <c r="M1291" s="1362">
        <v>12.0</v>
      </c>
    </row>
    <row r="1292">
      <c r="A1292" s="1361"/>
      <c r="B1292" s="1361"/>
      <c r="C1292" s="1361"/>
      <c r="D1292" s="1361"/>
      <c r="E1292" s="1361"/>
      <c r="F1292" s="1361"/>
      <c r="G1292" s="1361">
        <v>2023.0</v>
      </c>
      <c r="H1292" s="1361" t="s">
        <v>594</v>
      </c>
      <c r="I1292" s="1361" t="s">
        <v>4207</v>
      </c>
      <c r="J1292" s="1361" t="s">
        <v>4195</v>
      </c>
      <c r="K1292" s="1361" t="s">
        <v>2243</v>
      </c>
      <c r="L1292" s="1361" t="s">
        <v>2321</v>
      </c>
      <c r="M1292" s="1362">
        <v>100.0</v>
      </c>
    </row>
    <row r="1293">
      <c r="A1293" s="1361"/>
      <c r="B1293" s="1361"/>
      <c r="C1293" s="1361"/>
      <c r="D1293" s="1361"/>
      <c r="E1293" s="1361"/>
      <c r="F1293" s="1361"/>
      <c r="G1293" s="1361">
        <v>2023.0</v>
      </c>
      <c r="H1293" s="1361" t="s">
        <v>594</v>
      </c>
      <c r="I1293" s="1361" t="s">
        <v>4207</v>
      </c>
      <c r="J1293" s="1361" t="s">
        <v>4195</v>
      </c>
      <c r="K1293" s="1361" t="s">
        <v>4195</v>
      </c>
      <c r="L1293" s="1361" t="s">
        <v>2536</v>
      </c>
      <c r="M1293" s="1362">
        <v>7.0</v>
      </c>
    </row>
    <row r="1294">
      <c r="A1294" s="1361"/>
      <c r="B1294" s="1361"/>
      <c r="C1294" s="1361"/>
      <c r="D1294" s="1361"/>
      <c r="E1294" s="1361"/>
      <c r="F1294" s="1361"/>
      <c r="G1294" s="1361">
        <v>2023.0</v>
      </c>
      <c r="H1294" s="1361" t="s">
        <v>752</v>
      </c>
      <c r="I1294" s="1361" t="s">
        <v>4205</v>
      </c>
      <c r="J1294" s="1361" t="s">
        <v>2246</v>
      </c>
      <c r="K1294" s="1361" t="s">
        <v>4197</v>
      </c>
      <c r="L1294" s="1361" t="s">
        <v>2536</v>
      </c>
      <c r="M1294" s="1362">
        <v>6.0</v>
      </c>
    </row>
    <row r="1295">
      <c r="A1295" s="1361"/>
      <c r="B1295" s="1361"/>
      <c r="C1295" s="1361"/>
      <c r="D1295" s="1361"/>
      <c r="E1295" s="1361"/>
      <c r="F1295" s="1361"/>
      <c r="G1295" s="1361">
        <v>2023.0</v>
      </c>
      <c r="H1295" s="1361" t="s">
        <v>752</v>
      </c>
      <c r="I1295" s="1361" t="s">
        <v>4205</v>
      </c>
      <c r="J1295" s="1361" t="s">
        <v>2246</v>
      </c>
      <c r="K1295" s="1361" t="s">
        <v>4190</v>
      </c>
      <c r="L1295" s="1361" t="s">
        <v>2536</v>
      </c>
      <c r="M1295" s="1362">
        <v>10.0</v>
      </c>
    </row>
    <row r="1296">
      <c r="A1296" s="1361"/>
      <c r="B1296" s="1361"/>
      <c r="C1296" s="1361"/>
      <c r="D1296" s="1361"/>
      <c r="E1296" s="1361"/>
      <c r="F1296" s="1361"/>
      <c r="G1296" s="1361">
        <v>2023.0</v>
      </c>
      <c r="H1296" s="1361" t="s">
        <v>752</v>
      </c>
      <c r="I1296" s="1361" t="s">
        <v>4205</v>
      </c>
      <c r="J1296" s="1361" t="s">
        <v>2246</v>
      </c>
      <c r="K1296" s="1361" t="s">
        <v>4199</v>
      </c>
      <c r="L1296" s="1361" t="s">
        <v>2536</v>
      </c>
      <c r="M1296" s="1362">
        <v>2.0</v>
      </c>
    </row>
    <row r="1297">
      <c r="A1297" s="1361"/>
      <c r="B1297" s="1361"/>
      <c r="C1297" s="1361"/>
      <c r="D1297" s="1361"/>
      <c r="E1297" s="1361"/>
      <c r="F1297" s="1361"/>
      <c r="G1297" s="1361">
        <v>2023.0</v>
      </c>
      <c r="H1297" s="1361" t="s">
        <v>752</v>
      </c>
      <c r="I1297" s="1361" t="s">
        <v>4205</v>
      </c>
      <c r="J1297" s="1361" t="s">
        <v>2246</v>
      </c>
      <c r="K1297" s="1361" t="s">
        <v>4200</v>
      </c>
      <c r="L1297" s="1361" t="s">
        <v>2536</v>
      </c>
      <c r="M1297" s="1362">
        <v>1.0</v>
      </c>
    </row>
    <row r="1298">
      <c r="A1298" s="1361"/>
      <c r="B1298" s="1361"/>
      <c r="C1298" s="1361"/>
      <c r="D1298" s="1361"/>
      <c r="E1298" s="1361"/>
      <c r="F1298" s="1361"/>
      <c r="G1298" s="1361">
        <v>2023.0</v>
      </c>
      <c r="H1298" s="1361" t="s">
        <v>752</v>
      </c>
      <c r="I1298" s="1361" t="s">
        <v>4205</v>
      </c>
      <c r="J1298" s="1361" t="s">
        <v>2246</v>
      </c>
      <c r="K1298" s="1361" t="s">
        <v>4194</v>
      </c>
      <c r="L1298" s="1361" t="s">
        <v>2536</v>
      </c>
      <c r="M1298" s="1362">
        <v>5.0</v>
      </c>
    </row>
    <row r="1299">
      <c r="A1299" s="1361"/>
      <c r="B1299" s="1361"/>
      <c r="C1299" s="1361"/>
      <c r="D1299" s="1361"/>
      <c r="E1299" s="1361"/>
      <c r="F1299" s="1361"/>
      <c r="G1299" s="1361">
        <v>2023.0</v>
      </c>
      <c r="H1299" s="1361" t="s">
        <v>752</v>
      </c>
      <c r="I1299" s="1361" t="s">
        <v>4205</v>
      </c>
      <c r="J1299" s="1361" t="s">
        <v>4195</v>
      </c>
      <c r="K1299" s="1361" t="s">
        <v>2243</v>
      </c>
      <c r="L1299" s="1361" t="s">
        <v>2321</v>
      </c>
      <c r="M1299" s="1362">
        <v>3.0</v>
      </c>
    </row>
    <row r="1300">
      <c r="A1300" s="1361"/>
      <c r="B1300" s="1361"/>
      <c r="C1300" s="1361"/>
      <c r="D1300" s="1361"/>
      <c r="E1300" s="1361"/>
      <c r="F1300" s="1361"/>
      <c r="G1300" s="1361">
        <v>2023.0</v>
      </c>
      <c r="H1300" s="1361" t="s">
        <v>1822</v>
      </c>
      <c r="I1300" s="1361" t="s">
        <v>4196</v>
      </c>
      <c r="J1300" s="1361" t="s">
        <v>2246</v>
      </c>
      <c r="K1300" s="1361" t="s">
        <v>4190</v>
      </c>
      <c r="L1300" s="1361" t="s">
        <v>2536</v>
      </c>
      <c r="M1300" s="1362">
        <v>1.0</v>
      </c>
    </row>
    <row r="1301">
      <c r="A1301" s="1361"/>
      <c r="B1301" s="1361"/>
      <c r="C1301" s="1361"/>
      <c r="D1301" s="1361"/>
      <c r="E1301" s="1361"/>
      <c r="F1301" s="1361"/>
      <c r="G1301" s="1361">
        <v>2023.0</v>
      </c>
      <c r="H1301" s="1361" t="s">
        <v>1822</v>
      </c>
      <c r="I1301" s="1361" t="s">
        <v>4196</v>
      </c>
      <c r="J1301" s="1361" t="s">
        <v>2246</v>
      </c>
      <c r="K1301" s="1361" t="s">
        <v>4192</v>
      </c>
      <c r="L1301" s="1361" t="s">
        <v>2536</v>
      </c>
      <c r="M1301" s="1362">
        <v>2.0</v>
      </c>
    </row>
    <row r="1302">
      <c r="A1302" s="1361"/>
      <c r="B1302" s="1361"/>
      <c r="C1302" s="1361"/>
      <c r="D1302" s="1361"/>
      <c r="E1302" s="1361"/>
      <c r="F1302" s="1361"/>
      <c r="G1302" s="1361">
        <v>2023.0</v>
      </c>
      <c r="H1302" s="1361" t="s">
        <v>1823</v>
      </c>
      <c r="I1302" s="1361" t="s">
        <v>4210</v>
      </c>
      <c r="J1302" s="1361" t="s">
        <v>2246</v>
      </c>
      <c r="K1302" s="1361" t="s">
        <v>4190</v>
      </c>
      <c r="L1302" s="1361" t="s">
        <v>2536</v>
      </c>
      <c r="M1302" s="1362">
        <v>30.0</v>
      </c>
    </row>
    <row r="1303">
      <c r="A1303" s="1361"/>
      <c r="B1303" s="1361"/>
      <c r="C1303" s="1361"/>
      <c r="D1303" s="1361"/>
      <c r="E1303" s="1361"/>
      <c r="F1303" s="1361"/>
      <c r="G1303" s="1361">
        <v>2023.0</v>
      </c>
      <c r="H1303" s="1361" t="s">
        <v>1823</v>
      </c>
      <c r="I1303" s="1361" t="s">
        <v>4210</v>
      </c>
      <c r="J1303" s="1361" t="s">
        <v>2246</v>
      </c>
      <c r="K1303" s="1361" t="s">
        <v>4191</v>
      </c>
      <c r="L1303" s="1361" t="s">
        <v>2321</v>
      </c>
      <c r="M1303" s="1362">
        <v>2.0</v>
      </c>
    </row>
    <row r="1304">
      <c r="A1304" s="1361"/>
      <c r="B1304" s="1361"/>
      <c r="C1304" s="1361"/>
      <c r="D1304" s="1361"/>
      <c r="E1304" s="1361"/>
      <c r="F1304" s="1361"/>
      <c r="G1304" s="1361">
        <v>2023.0</v>
      </c>
      <c r="H1304" s="1361" t="s">
        <v>1823</v>
      </c>
      <c r="I1304" s="1361" t="s">
        <v>4210</v>
      </c>
      <c r="J1304" s="1361" t="s">
        <v>2246</v>
      </c>
      <c r="K1304" s="1361" t="s">
        <v>4192</v>
      </c>
      <c r="L1304" s="1361" t="s">
        <v>2536</v>
      </c>
      <c r="M1304" s="1362">
        <v>2.0</v>
      </c>
    </row>
    <row r="1305">
      <c r="A1305" s="1361"/>
      <c r="B1305" s="1361"/>
      <c r="C1305" s="1361"/>
      <c r="D1305" s="1361"/>
      <c r="E1305" s="1361"/>
      <c r="F1305" s="1361"/>
      <c r="G1305" s="1361">
        <v>2023.0</v>
      </c>
      <c r="H1305" s="1361" t="s">
        <v>1823</v>
      </c>
      <c r="I1305" s="1361" t="s">
        <v>4210</v>
      </c>
      <c r="J1305" s="1361" t="s">
        <v>2246</v>
      </c>
      <c r="K1305" s="1361" t="s">
        <v>4200</v>
      </c>
      <c r="L1305" s="1361" t="s">
        <v>2536</v>
      </c>
      <c r="M1305" s="1362">
        <v>1.0</v>
      </c>
    </row>
    <row r="1306">
      <c r="A1306" s="1361"/>
      <c r="B1306" s="1361"/>
      <c r="C1306" s="1361"/>
      <c r="D1306" s="1361"/>
      <c r="E1306" s="1361"/>
      <c r="F1306" s="1361"/>
      <c r="G1306" s="1361">
        <v>2023.0</v>
      </c>
      <c r="H1306" s="1361" t="s">
        <v>1823</v>
      </c>
      <c r="I1306" s="1361" t="s">
        <v>4210</v>
      </c>
      <c r="J1306" s="1361" t="s">
        <v>2246</v>
      </c>
      <c r="K1306" s="1361" t="s">
        <v>4195</v>
      </c>
      <c r="L1306" s="1361" t="s">
        <v>2536</v>
      </c>
      <c r="M1306" s="1362">
        <v>2.0</v>
      </c>
    </row>
    <row r="1307">
      <c r="A1307" s="1361"/>
      <c r="B1307" s="1361"/>
      <c r="C1307" s="1361"/>
      <c r="D1307" s="1361"/>
      <c r="E1307" s="1361"/>
      <c r="F1307" s="1361"/>
      <c r="G1307" s="1361">
        <v>2023.0</v>
      </c>
      <c r="H1307" s="1361" t="s">
        <v>1823</v>
      </c>
      <c r="I1307" s="1361" t="s">
        <v>4210</v>
      </c>
      <c r="J1307" s="1361" t="s">
        <v>2246</v>
      </c>
      <c r="K1307" s="1361" t="s">
        <v>4194</v>
      </c>
      <c r="L1307" s="1361" t="s">
        <v>2536</v>
      </c>
      <c r="M1307" s="1362">
        <v>2.0</v>
      </c>
    </row>
    <row r="1308">
      <c r="A1308" s="1361"/>
      <c r="B1308" s="1361"/>
      <c r="C1308" s="1361"/>
      <c r="D1308" s="1361"/>
      <c r="E1308" s="1361"/>
      <c r="F1308" s="1361"/>
      <c r="G1308" s="1361">
        <v>2023.0</v>
      </c>
      <c r="H1308" s="1361" t="s">
        <v>1823</v>
      </c>
      <c r="I1308" s="1361" t="s">
        <v>4210</v>
      </c>
      <c r="J1308" s="1361" t="s">
        <v>4195</v>
      </c>
      <c r="K1308" s="1361" t="s">
        <v>4201</v>
      </c>
      <c r="L1308" s="1361" t="s">
        <v>2536</v>
      </c>
      <c r="M1308" s="1362">
        <v>1.0</v>
      </c>
    </row>
    <row r="1309">
      <c r="A1309" s="1361"/>
      <c r="B1309" s="1361"/>
      <c r="C1309" s="1361"/>
      <c r="D1309" s="1361"/>
      <c r="E1309" s="1361"/>
      <c r="F1309" s="1361"/>
      <c r="G1309" s="1361">
        <v>2023.0</v>
      </c>
      <c r="H1309" s="1361" t="s">
        <v>1823</v>
      </c>
      <c r="I1309" s="1361" t="s">
        <v>4210</v>
      </c>
      <c r="J1309" s="1361" t="s">
        <v>4195</v>
      </c>
      <c r="K1309" s="1361" t="s">
        <v>2243</v>
      </c>
      <c r="L1309" s="1361" t="s">
        <v>2321</v>
      </c>
      <c r="M1309" s="1362">
        <v>33.0</v>
      </c>
    </row>
    <row r="1310">
      <c r="A1310" s="1361"/>
      <c r="B1310" s="1361"/>
      <c r="C1310" s="1361"/>
      <c r="D1310" s="1361"/>
      <c r="E1310" s="1361"/>
      <c r="F1310" s="1361"/>
      <c r="G1310" s="1361">
        <v>2023.0</v>
      </c>
      <c r="H1310" s="1361" t="s">
        <v>1823</v>
      </c>
      <c r="I1310" s="1361" t="s">
        <v>4210</v>
      </c>
      <c r="J1310" s="1361" t="s">
        <v>4195</v>
      </c>
      <c r="K1310" s="1361" t="s">
        <v>4195</v>
      </c>
      <c r="L1310" s="1361" t="s">
        <v>2536</v>
      </c>
      <c r="M1310" s="1362">
        <v>1.0</v>
      </c>
    </row>
    <row r="1311">
      <c r="A1311" s="1361"/>
      <c r="B1311" s="1361"/>
      <c r="C1311" s="1361"/>
      <c r="D1311" s="1361"/>
      <c r="E1311" s="1361"/>
      <c r="F1311" s="1361"/>
      <c r="G1311" s="1361">
        <v>2023.0</v>
      </c>
      <c r="H1311" s="1361" t="s">
        <v>1451</v>
      </c>
      <c r="I1311" s="1361" t="s">
        <v>4189</v>
      </c>
      <c r="J1311" s="1361" t="s">
        <v>2246</v>
      </c>
      <c r="K1311" s="1361" t="s">
        <v>4197</v>
      </c>
      <c r="L1311" s="1361" t="s">
        <v>2536</v>
      </c>
      <c r="M1311" s="1362">
        <v>1.0</v>
      </c>
    </row>
    <row r="1312">
      <c r="A1312" s="1361"/>
      <c r="B1312" s="1361"/>
      <c r="C1312" s="1361"/>
      <c r="D1312" s="1361"/>
      <c r="E1312" s="1361"/>
      <c r="F1312" s="1361"/>
      <c r="G1312" s="1361">
        <v>2023.0</v>
      </c>
      <c r="H1312" s="1361" t="s">
        <v>1451</v>
      </c>
      <c r="I1312" s="1361" t="s">
        <v>4189</v>
      </c>
      <c r="J1312" s="1361" t="s">
        <v>2246</v>
      </c>
      <c r="K1312" s="1361" t="s">
        <v>4190</v>
      </c>
      <c r="L1312" s="1361" t="s">
        <v>2536</v>
      </c>
      <c r="M1312" s="1362">
        <v>20.0</v>
      </c>
    </row>
    <row r="1313">
      <c r="A1313" s="1361"/>
      <c r="B1313" s="1361"/>
      <c r="C1313" s="1361"/>
      <c r="D1313" s="1361"/>
      <c r="E1313" s="1361"/>
      <c r="F1313" s="1361"/>
      <c r="G1313" s="1361">
        <v>2023.0</v>
      </c>
      <c r="H1313" s="1361" t="s">
        <v>1451</v>
      </c>
      <c r="I1313" s="1361" t="s">
        <v>4189</v>
      </c>
      <c r="J1313" s="1361" t="s">
        <v>2246</v>
      </c>
      <c r="K1313" s="1361" t="s">
        <v>4200</v>
      </c>
      <c r="L1313" s="1361" t="s">
        <v>2536</v>
      </c>
      <c r="M1313" s="1362">
        <v>2.0</v>
      </c>
    </row>
    <row r="1314">
      <c r="A1314" s="1361"/>
      <c r="B1314" s="1361"/>
      <c r="C1314" s="1361"/>
      <c r="D1314" s="1361"/>
      <c r="E1314" s="1361"/>
      <c r="F1314" s="1361"/>
      <c r="G1314" s="1361">
        <v>2023.0</v>
      </c>
      <c r="H1314" s="1361" t="s">
        <v>1451</v>
      </c>
      <c r="I1314" s="1361" t="s">
        <v>4189</v>
      </c>
      <c r="J1314" s="1361" t="s">
        <v>4195</v>
      </c>
      <c r="K1314" s="1361" t="s">
        <v>2243</v>
      </c>
      <c r="L1314" s="1361" t="s">
        <v>2321</v>
      </c>
      <c r="M1314" s="1362">
        <v>9.0</v>
      </c>
    </row>
    <row r="1315">
      <c r="A1315" s="1361"/>
      <c r="B1315" s="1361"/>
      <c r="C1315" s="1361"/>
      <c r="D1315" s="1361"/>
      <c r="E1315" s="1361"/>
      <c r="F1315" s="1361"/>
      <c r="G1315" s="1361">
        <v>2023.0</v>
      </c>
      <c r="H1315" s="1361" t="s">
        <v>1824</v>
      </c>
      <c r="I1315" s="1361" t="s">
        <v>4204</v>
      </c>
      <c r="J1315" s="1361" t="s">
        <v>2246</v>
      </c>
      <c r="K1315" s="1361" t="s">
        <v>4197</v>
      </c>
      <c r="L1315" s="1361" t="s">
        <v>2536</v>
      </c>
      <c r="M1315" s="1362">
        <v>4.0</v>
      </c>
    </row>
    <row r="1316">
      <c r="A1316" s="1361"/>
      <c r="B1316" s="1361"/>
      <c r="C1316" s="1361"/>
      <c r="D1316" s="1361"/>
      <c r="E1316" s="1361"/>
      <c r="F1316" s="1361"/>
      <c r="G1316" s="1361">
        <v>2023.0</v>
      </c>
      <c r="H1316" s="1361" t="s">
        <v>1824</v>
      </c>
      <c r="I1316" s="1361" t="s">
        <v>4204</v>
      </c>
      <c r="J1316" s="1361" t="s">
        <v>2246</v>
      </c>
      <c r="K1316" s="1361" t="s">
        <v>4194</v>
      </c>
      <c r="L1316" s="1361" t="s">
        <v>2536</v>
      </c>
      <c r="M1316" s="1362">
        <v>1.0</v>
      </c>
    </row>
    <row r="1317">
      <c r="A1317" s="1361"/>
      <c r="B1317" s="1361"/>
      <c r="C1317" s="1361"/>
      <c r="D1317" s="1361"/>
      <c r="E1317" s="1361"/>
      <c r="F1317" s="1361"/>
      <c r="G1317" s="1361">
        <v>2023.0</v>
      </c>
      <c r="H1317" s="1361" t="s">
        <v>1824</v>
      </c>
      <c r="I1317" s="1361" t="s">
        <v>4204</v>
      </c>
      <c r="J1317" s="1361" t="s">
        <v>4195</v>
      </c>
      <c r="K1317" s="1361" t="s">
        <v>2243</v>
      </c>
      <c r="L1317" s="1361" t="s">
        <v>2321</v>
      </c>
      <c r="M1317" s="1362">
        <v>2.0</v>
      </c>
    </row>
    <row r="1318">
      <c r="A1318" s="1361"/>
      <c r="B1318" s="1361"/>
      <c r="C1318" s="1361"/>
      <c r="D1318" s="1361"/>
      <c r="E1318" s="1361"/>
      <c r="F1318" s="1361"/>
      <c r="G1318" s="1361">
        <v>2023.0</v>
      </c>
      <c r="H1318" s="1361" t="s">
        <v>1824</v>
      </c>
      <c r="I1318" s="1361" t="s">
        <v>4204</v>
      </c>
      <c r="J1318" s="1361" t="s">
        <v>4195</v>
      </c>
      <c r="K1318" s="1361" t="s">
        <v>4195</v>
      </c>
      <c r="L1318" s="1361" t="s">
        <v>2536</v>
      </c>
      <c r="M1318" s="1362">
        <v>1.0</v>
      </c>
    </row>
    <row r="1319">
      <c r="A1319" s="1361"/>
      <c r="B1319" s="1361"/>
      <c r="C1319" s="1361"/>
      <c r="D1319" s="1361"/>
      <c r="E1319" s="1361"/>
      <c r="F1319" s="1361"/>
      <c r="G1319" s="1361">
        <v>2023.0</v>
      </c>
      <c r="H1319" s="1361" t="s">
        <v>1825</v>
      </c>
      <c r="I1319" s="1361" t="s">
        <v>4203</v>
      </c>
      <c r="J1319" s="1361" t="s">
        <v>2246</v>
      </c>
      <c r="K1319" s="1361" t="s">
        <v>4190</v>
      </c>
      <c r="L1319" s="1361" t="s">
        <v>2536</v>
      </c>
      <c r="M1319" s="1362">
        <v>6.0</v>
      </c>
    </row>
    <row r="1320">
      <c r="A1320" s="1361"/>
      <c r="B1320" s="1361"/>
      <c r="C1320" s="1361"/>
      <c r="D1320" s="1361"/>
      <c r="E1320" s="1361"/>
      <c r="F1320" s="1361"/>
      <c r="G1320" s="1361">
        <v>2023.0</v>
      </c>
      <c r="H1320" s="1361" t="s">
        <v>1825</v>
      </c>
      <c r="I1320" s="1361" t="s">
        <v>4203</v>
      </c>
      <c r="J1320" s="1361" t="s">
        <v>4195</v>
      </c>
      <c r="K1320" s="1361" t="s">
        <v>4201</v>
      </c>
      <c r="L1320" s="1361" t="s">
        <v>2536</v>
      </c>
      <c r="M1320" s="1362">
        <v>1.0</v>
      </c>
    </row>
    <row r="1321">
      <c r="A1321" s="1361"/>
      <c r="B1321" s="1361"/>
      <c r="C1321" s="1361"/>
      <c r="D1321" s="1361"/>
      <c r="E1321" s="1361"/>
      <c r="F1321" s="1361"/>
      <c r="G1321" s="1361">
        <v>2023.0</v>
      </c>
      <c r="H1321" s="1361" t="s">
        <v>1825</v>
      </c>
      <c r="I1321" s="1361" t="s">
        <v>4203</v>
      </c>
      <c r="J1321" s="1361" t="s">
        <v>4195</v>
      </c>
      <c r="K1321" s="1361" t="s">
        <v>2243</v>
      </c>
      <c r="L1321" s="1361" t="s">
        <v>2321</v>
      </c>
      <c r="M1321" s="1362">
        <v>5.0</v>
      </c>
    </row>
    <row r="1322">
      <c r="A1322" s="1361"/>
      <c r="B1322" s="1361"/>
      <c r="C1322" s="1361"/>
      <c r="D1322" s="1361"/>
      <c r="E1322" s="1361"/>
      <c r="F1322" s="1361"/>
      <c r="G1322" s="1361">
        <v>2023.0</v>
      </c>
      <c r="H1322" s="1361" t="s">
        <v>1825</v>
      </c>
      <c r="I1322" s="1361" t="s">
        <v>4203</v>
      </c>
      <c r="J1322" s="1361" t="s">
        <v>4195</v>
      </c>
      <c r="K1322" s="1361" t="s">
        <v>4195</v>
      </c>
      <c r="L1322" s="1361" t="s">
        <v>2536</v>
      </c>
      <c r="M1322" s="1362">
        <v>2.0</v>
      </c>
    </row>
    <row r="1323">
      <c r="A1323" s="1361"/>
      <c r="B1323" s="1361"/>
      <c r="C1323" s="1361"/>
      <c r="D1323" s="1361"/>
      <c r="E1323" s="1361"/>
      <c r="F1323" s="1361"/>
      <c r="G1323" s="1361">
        <v>2023.0</v>
      </c>
      <c r="H1323" s="1361" t="s">
        <v>1826</v>
      </c>
      <c r="I1323" s="1361" t="s">
        <v>4202</v>
      </c>
      <c r="J1323" s="1361" t="s">
        <v>2246</v>
      </c>
      <c r="K1323" s="1361" t="s">
        <v>4190</v>
      </c>
      <c r="L1323" s="1361" t="s">
        <v>2536</v>
      </c>
      <c r="M1323" s="1362">
        <v>9.0</v>
      </c>
    </row>
    <row r="1324">
      <c r="A1324" s="1361"/>
      <c r="B1324" s="1361"/>
      <c r="C1324" s="1361"/>
      <c r="D1324" s="1361"/>
      <c r="E1324" s="1361"/>
      <c r="F1324" s="1361"/>
      <c r="G1324" s="1361">
        <v>2023.0</v>
      </c>
      <c r="H1324" s="1361" t="s">
        <v>1826</v>
      </c>
      <c r="I1324" s="1361" t="s">
        <v>4202</v>
      </c>
      <c r="J1324" s="1361" t="s">
        <v>2246</v>
      </c>
      <c r="K1324" s="1361" t="s">
        <v>4191</v>
      </c>
      <c r="L1324" s="1361" t="s">
        <v>2321</v>
      </c>
      <c r="M1324" s="1362">
        <v>1.0</v>
      </c>
    </row>
    <row r="1325">
      <c r="A1325" s="1361"/>
      <c r="B1325" s="1361"/>
      <c r="C1325" s="1361"/>
      <c r="D1325" s="1361"/>
      <c r="E1325" s="1361"/>
      <c r="F1325" s="1361"/>
      <c r="G1325" s="1361">
        <v>2023.0</v>
      </c>
      <c r="H1325" s="1361" t="s">
        <v>1826</v>
      </c>
      <c r="I1325" s="1361" t="s">
        <v>4202</v>
      </c>
      <c r="J1325" s="1361" t="s">
        <v>2246</v>
      </c>
      <c r="K1325" s="1361" t="s">
        <v>4192</v>
      </c>
      <c r="L1325" s="1361" t="s">
        <v>2536</v>
      </c>
      <c r="M1325" s="1362">
        <v>1.0</v>
      </c>
    </row>
    <row r="1326">
      <c r="A1326" s="1361"/>
      <c r="B1326" s="1361"/>
      <c r="C1326" s="1361"/>
      <c r="D1326" s="1361"/>
      <c r="E1326" s="1361"/>
      <c r="F1326" s="1361"/>
      <c r="G1326" s="1361">
        <v>2023.0</v>
      </c>
      <c r="H1326" s="1361" t="s">
        <v>1826</v>
      </c>
      <c r="I1326" s="1361" t="s">
        <v>4202</v>
      </c>
      <c r="J1326" s="1361" t="s">
        <v>2246</v>
      </c>
      <c r="K1326" s="1361" t="s">
        <v>4194</v>
      </c>
      <c r="L1326" s="1361" t="s">
        <v>2536</v>
      </c>
      <c r="M1326" s="1362">
        <v>1.0</v>
      </c>
    </row>
    <row r="1327">
      <c r="A1327" s="1361"/>
      <c r="B1327" s="1361"/>
      <c r="C1327" s="1361"/>
      <c r="D1327" s="1361"/>
      <c r="E1327" s="1361"/>
      <c r="F1327" s="1361"/>
      <c r="G1327" s="1361">
        <v>2023.0</v>
      </c>
      <c r="H1327" s="1361" t="s">
        <v>1826</v>
      </c>
      <c r="I1327" s="1361" t="s">
        <v>4202</v>
      </c>
      <c r="J1327" s="1361" t="s">
        <v>4195</v>
      </c>
      <c r="K1327" s="1361" t="s">
        <v>2243</v>
      </c>
      <c r="L1327" s="1361" t="s">
        <v>2321</v>
      </c>
      <c r="M1327" s="1362">
        <v>11.0</v>
      </c>
    </row>
    <row r="1328">
      <c r="A1328" s="1361"/>
      <c r="B1328" s="1361"/>
      <c r="C1328" s="1361"/>
      <c r="D1328" s="1361"/>
      <c r="E1328" s="1361"/>
      <c r="F1328" s="1361"/>
      <c r="G1328" s="1361">
        <v>2023.0</v>
      </c>
      <c r="H1328" s="1361" t="s">
        <v>1827</v>
      </c>
      <c r="I1328" s="1361" t="s">
        <v>4205</v>
      </c>
      <c r="J1328" s="1361" t="s">
        <v>2246</v>
      </c>
      <c r="K1328" s="1361" t="s">
        <v>4190</v>
      </c>
      <c r="L1328" s="1361" t="s">
        <v>2536</v>
      </c>
      <c r="M1328" s="1362">
        <v>1.0</v>
      </c>
    </row>
    <row r="1329">
      <c r="A1329" s="1361"/>
      <c r="B1329" s="1361"/>
      <c r="C1329" s="1361"/>
      <c r="D1329" s="1361"/>
      <c r="E1329" s="1361"/>
      <c r="F1329" s="1361"/>
      <c r="G1329" s="1361">
        <v>2023.0</v>
      </c>
      <c r="H1329" s="1361" t="s">
        <v>1827</v>
      </c>
      <c r="I1329" s="1361" t="s">
        <v>4205</v>
      </c>
      <c r="J1329" s="1361" t="s">
        <v>2246</v>
      </c>
      <c r="K1329" s="1361" t="s">
        <v>4194</v>
      </c>
      <c r="L1329" s="1361" t="s">
        <v>2536</v>
      </c>
      <c r="M1329" s="1362">
        <v>2.0</v>
      </c>
    </row>
    <row r="1330">
      <c r="A1330" s="1361"/>
      <c r="B1330" s="1361"/>
      <c r="C1330" s="1361"/>
      <c r="D1330" s="1361"/>
      <c r="E1330" s="1361"/>
      <c r="F1330" s="1361"/>
      <c r="G1330" s="1361">
        <v>2023.0</v>
      </c>
      <c r="H1330" s="1361" t="s">
        <v>1827</v>
      </c>
      <c r="I1330" s="1361" t="s">
        <v>4205</v>
      </c>
      <c r="J1330" s="1361" t="s">
        <v>4195</v>
      </c>
      <c r="K1330" s="1361" t="s">
        <v>4201</v>
      </c>
      <c r="L1330" s="1361" t="s">
        <v>2536</v>
      </c>
      <c r="M1330" s="1362">
        <v>1.0</v>
      </c>
    </row>
    <row r="1331">
      <c r="A1331" s="1361"/>
      <c r="B1331" s="1361"/>
      <c r="C1331" s="1361"/>
      <c r="D1331" s="1361"/>
      <c r="E1331" s="1361"/>
      <c r="F1331" s="1361"/>
      <c r="G1331" s="1361">
        <v>2023.0</v>
      </c>
      <c r="H1331" s="1361" t="s">
        <v>1827</v>
      </c>
      <c r="I1331" s="1361" t="s">
        <v>4205</v>
      </c>
      <c r="J1331" s="1361" t="s">
        <v>4195</v>
      </c>
      <c r="K1331" s="1361" t="s">
        <v>2243</v>
      </c>
      <c r="L1331" s="1361" t="s">
        <v>2321</v>
      </c>
      <c r="M1331" s="1362">
        <v>15.0</v>
      </c>
    </row>
    <row r="1332">
      <c r="A1332" s="1361"/>
      <c r="B1332" s="1361"/>
      <c r="C1332" s="1361"/>
      <c r="D1332" s="1361"/>
      <c r="E1332" s="1361"/>
      <c r="F1332" s="1361"/>
      <c r="G1332" s="1361">
        <v>2023.0</v>
      </c>
      <c r="H1332" s="1361" t="s">
        <v>1827</v>
      </c>
      <c r="I1332" s="1361" t="s">
        <v>4205</v>
      </c>
      <c r="J1332" s="1361" t="s">
        <v>4195</v>
      </c>
      <c r="K1332" s="1361" t="s">
        <v>4195</v>
      </c>
      <c r="L1332" s="1361" t="s">
        <v>2536</v>
      </c>
      <c r="M1332" s="1362">
        <v>1.0</v>
      </c>
    </row>
    <row r="1333">
      <c r="A1333" s="1361"/>
      <c r="B1333" s="1361"/>
      <c r="C1333" s="1361"/>
      <c r="D1333" s="1361"/>
      <c r="E1333" s="1361"/>
      <c r="F1333" s="1361"/>
      <c r="G1333" s="1361"/>
      <c r="H1333" s="1361" t="s">
        <v>1810</v>
      </c>
      <c r="I1333" s="1361" t="s">
        <v>4198</v>
      </c>
      <c r="J1333" s="1361" t="s">
        <v>2246</v>
      </c>
      <c r="K1333" s="1361" t="s">
        <v>4200</v>
      </c>
      <c r="L1333" s="1361" t="s">
        <v>2536</v>
      </c>
      <c r="M1333" s="1362">
        <v>2.0</v>
      </c>
    </row>
    <row r="1334">
      <c r="A1334" s="1361"/>
      <c r="B1334" s="1361"/>
      <c r="C1334" s="1361"/>
      <c r="D1334" s="1361"/>
      <c r="E1334" s="1361"/>
      <c r="F1334" s="1361"/>
      <c r="G1334" s="1361"/>
      <c r="H1334" s="1361" t="s">
        <v>1810</v>
      </c>
      <c r="I1334" s="1361" t="s">
        <v>4198</v>
      </c>
      <c r="J1334" s="1361" t="s">
        <v>2246</v>
      </c>
      <c r="K1334" s="1361" t="s">
        <v>4194</v>
      </c>
      <c r="L1334" s="1361" t="s">
        <v>2536</v>
      </c>
      <c r="M1334" s="1362">
        <v>3.0</v>
      </c>
    </row>
    <row r="1335">
      <c r="A1335" s="1361"/>
      <c r="B1335" s="1361"/>
      <c r="C1335" s="1361"/>
      <c r="D1335" s="1361"/>
      <c r="E1335" s="1361"/>
      <c r="F1335" s="1361"/>
      <c r="G1335" s="1361"/>
      <c r="H1335" s="1361" t="s">
        <v>1810</v>
      </c>
      <c r="I1335" s="1361" t="s">
        <v>4198</v>
      </c>
      <c r="J1335" s="1361" t="s">
        <v>4195</v>
      </c>
      <c r="K1335" s="1361" t="s">
        <v>2243</v>
      </c>
      <c r="L1335" s="1361" t="s">
        <v>2321</v>
      </c>
      <c r="M1335" s="1362">
        <v>14.0</v>
      </c>
    </row>
    <row r="1336">
      <c r="A1336" s="1361"/>
      <c r="B1336" s="1361"/>
      <c r="C1336" s="1361"/>
      <c r="D1336" s="1361"/>
      <c r="E1336" s="1361"/>
      <c r="F1336" s="1361"/>
      <c r="G1336" s="1361"/>
      <c r="H1336" s="1361" t="s">
        <v>1810</v>
      </c>
      <c r="I1336" s="1361" t="s">
        <v>4198</v>
      </c>
      <c r="J1336" s="1361" t="s">
        <v>4195</v>
      </c>
      <c r="K1336" s="1361" t="s">
        <v>4195</v>
      </c>
      <c r="L1336" s="1361" t="s">
        <v>2536</v>
      </c>
      <c r="M1336" s="1362">
        <v>2.0</v>
      </c>
    </row>
    <row r="1337">
      <c r="A1337" s="1361"/>
      <c r="B1337" s="1361"/>
      <c r="C1337" s="1361"/>
      <c r="D1337" s="1361"/>
      <c r="E1337" s="1361"/>
      <c r="F1337" s="1361"/>
      <c r="G1337" s="1361"/>
      <c r="H1337" s="1361" t="s">
        <v>1811</v>
      </c>
      <c r="I1337" s="1361" t="s">
        <v>4189</v>
      </c>
      <c r="J1337" s="1361" t="s">
        <v>2246</v>
      </c>
      <c r="K1337" s="1361" t="s">
        <v>4197</v>
      </c>
      <c r="L1337" s="1361" t="s">
        <v>2536</v>
      </c>
      <c r="M1337" s="1362">
        <v>1.0</v>
      </c>
    </row>
    <row r="1338">
      <c r="A1338" s="1361"/>
      <c r="B1338" s="1361"/>
      <c r="C1338" s="1361"/>
      <c r="D1338" s="1361"/>
      <c r="E1338" s="1361"/>
      <c r="F1338" s="1361"/>
      <c r="G1338" s="1361"/>
      <c r="H1338" s="1361" t="s">
        <v>1811</v>
      </c>
      <c r="I1338" s="1361" t="s">
        <v>4189</v>
      </c>
      <c r="J1338" s="1361" t="s">
        <v>2246</v>
      </c>
      <c r="K1338" s="1361" t="s">
        <v>4190</v>
      </c>
      <c r="L1338" s="1361" t="s">
        <v>2536</v>
      </c>
      <c r="M1338" s="1362">
        <v>33.0</v>
      </c>
    </row>
    <row r="1339">
      <c r="A1339" s="1361"/>
      <c r="B1339" s="1361"/>
      <c r="C1339" s="1361"/>
      <c r="D1339" s="1361"/>
      <c r="E1339" s="1361"/>
      <c r="F1339" s="1361"/>
      <c r="G1339" s="1361"/>
      <c r="H1339" s="1361" t="s">
        <v>1811</v>
      </c>
      <c r="I1339" s="1361" t="s">
        <v>4189</v>
      </c>
      <c r="J1339" s="1361" t="s">
        <v>2246</v>
      </c>
      <c r="K1339" s="1361" t="s">
        <v>4191</v>
      </c>
      <c r="L1339" s="1361" t="s">
        <v>2321</v>
      </c>
      <c r="M1339" s="1362">
        <v>1.0</v>
      </c>
    </row>
    <row r="1340">
      <c r="A1340" s="1361"/>
      <c r="B1340" s="1361"/>
      <c r="C1340" s="1361"/>
      <c r="D1340" s="1361"/>
      <c r="E1340" s="1361"/>
      <c r="F1340" s="1361"/>
      <c r="G1340" s="1361"/>
      <c r="H1340" s="1361" t="s">
        <v>1811</v>
      </c>
      <c r="I1340" s="1361" t="s">
        <v>4189</v>
      </c>
      <c r="J1340" s="1361" t="s">
        <v>2246</v>
      </c>
      <c r="K1340" s="1361" t="s">
        <v>4192</v>
      </c>
      <c r="L1340" s="1361" t="s">
        <v>2536</v>
      </c>
      <c r="M1340" s="1362">
        <v>2.0</v>
      </c>
    </row>
    <row r="1341">
      <c r="A1341" s="1361"/>
      <c r="B1341" s="1361"/>
      <c r="C1341" s="1361"/>
      <c r="D1341" s="1361"/>
      <c r="E1341" s="1361"/>
      <c r="F1341" s="1361"/>
      <c r="G1341" s="1361"/>
      <c r="H1341" s="1361" t="s">
        <v>1811</v>
      </c>
      <c r="I1341" s="1361" t="s">
        <v>4189</v>
      </c>
      <c r="J1341" s="1361" t="s">
        <v>2246</v>
      </c>
      <c r="K1341" s="1361" t="s">
        <v>4193</v>
      </c>
      <c r="L1341" s="1361" t="s">
        <v>2321</v>
      </c>
      <c r="M1341" s="1362">
        <v>2.0</v>
      </c>
    </row>
    <row r="1342">
      <c r="A1342" s="1361"/>
      <c r="B1342" s="1361"/>
      <c r="C1342" s="1361"/>
      <c r="D1342" s="1361"/>
      <c r="E1342" s="1361"/>
      <c r="F1342" s="1361"/>
      <c r="G1342" s="1361"/>
      <c r="H1342" s="1361" t="s">
        <v>1811</v>
      </c>
      <c r="I1342" s="1361" t="s">
        <v>4189</v>
      </c>
      <c r="J1342" s="1361" t="s">
        <v>2246</v>
      </c>
      <c r="K1342" s="1361" t="s">
        <v>4199</v>
      </c>
      <c r="L1342" s="1361" t="s">
        <v>2536</v>
      </c>
      <c r="M1342" s="1362">
        <v>2.0</v>
      </c>
    </row>
    <row r="1343">
      <c r="A1343" s="1361"/>
      <c r="B1343" s="1361"/>
      <c r="C1343" s="1361"/>
      <c r="D1343" s="1361"/>
      <c r="E1343" s="1361"/>
      <c r="F1343" s="1361"/>
      <c r="G1343" s="1361"/>
      <c r="H1343" s="1361" t="s">
        <v>1811</v>
      </c>
      <c r="I1343" s="1361" t="s">
        <v>4189</v>
      </c>
      <c r="J1343" s="1361" t="s">
        <v>2246</v>
      </c>
      <c r="K1343" s="1361" t="s">
        <v>4200</v>
      </c>
      <c r="L1343" s="1361" t="s">
        <v>2536</v>
      </c>
      <c r="M1343" s="1362">
        <v>2.0</v>
      </c>
    </row>
    <row r="1344">
      <c r="A1344" s="1361"/>
      <c r="B1344" s="1361"/>
      <c r="C1344" s="1361"/>
      <c r="D1344" s="1361"/>
      <c r="E1344" s="1361"/>
      <c r="F1344" s="1361"/>
      <c r="G1344" s="1361"/>
      <c r="H1344" s="1361" t="s">
        <v>1811</v>
      </c>
      <c r="I1344" s="1361" t="s">
        <v>4189</v>
      </c>
      <c r="J1344" s="1361" t="s">
        <v>2246</v>
      </c>
      <c r="K1344" s="1361" t="s">
        <v>4195</v>
      </c>
      <c r="L1344" s="1361" t="s">
        <v>2536</v>
      </c>
      <c r="M1344" s="1362">
        <v>1.0</v>
      </c>
    </row>
    <row r="1345">
      <c r="A1345" s="1361"/>
      <c r="B1345" s="1361"/>
      <c r="C1345" s="1361"/>
      <c r="D1345" s="1361"/>
      <c r="E1345" s="1361"/>
      <c r="F1345" s="1361"/>
      <c r="G1345" s="1361"/>
      <c r="H1345" s="1361" t="s">
        <v>1811</v>
      </c>
      <c r="I1345" s="1361" t="s">
        <v>4189</v>
      </c>
      <c r="J1345" s="1361" t="s">
        <v>2246</v>
      </c>
      <c r="K1345" s="1361" t="s">
        <v>4194</v>
      </c>
      <c r="L1345" s="1361" t="s">
        <v>2536</v>
      </c>
      <c r="M1345" s="1362">
        <v>3.0</v>
      </c>
    </row>
    <row r="1346">
      <c r="A1346" s="1361"/>
      <c r="B1346" s="1361"/>
      <c r="C1346" s="1361"/>
      <c r="D1346" s="1361"/>
      <c r="E1346" s="1361"/>
      <c r="F1346" s="1361"/>
      <c r="G1346" s="1361"/>
      <c r="H1346" s="1361" t="s">
        <v>1811</v>
      </c>
      <c r="I1346" s="1361" t="s">
        <v>4189</v>
      </c>
      <c r="J1346" s="1361" t="s">
        <v>4195</v>
      </c>
      <c r="K1346" s="1361" t="s">
        <v>2243</v>
      </c>
      <c r="L1346" s="1361" t="s">
        <v>2321</v>
      </c>
      <c r="M1346" s="1362">
        <v>38.0</v>
      </c>
    </row>
    <row r="1347">
      <c r="A1347" s="1361"/>
      <c r="B1347" s="1361"/>
      <c r="C1347" s="1361"/>
      <c r="D1347" s="1361"/>
      <c r="E1347" s="1361"/>
      <c r="F1347" s="1361"/>
      <c r="G1347" s="1361"/>
      <c r="H1347" s="1361" t="s">
        <v>1811</v>
      </c>
      <c r="I1347" s="1361" t="s">
        <v>4189</v>
      </c>
      <c r="J1347" s="1361" t="s">
        <v>4195</v>
      </c>
      <c r="K1347" s="1361" t="s">
        <v>4195</v>
      </c>
      <c r="L1347" s="1361" t="s">
        <v>2536</v>
      </c>
      <c r="M1347" s="1362">
        <v>2.0</v>
      </c>
    </row>
    <row r="1348">
      <c r="A1348" s="1361"/>
      <c r="B1348" s="1361"/>
      <c r="C1348" s="1361"/>
      <c r="D1348" s="1361"/>
      <c r="E1348" s="1361"/>
      <c r="F1348" s="1361"/>
      <c r="G1348" s="1361"/>
      <c r="H1348" s="1361" t="s">
        <v>1812</v>
      </c>
      <c r="I1348" s="1361" t="s">
        <v>4196</v>
      </c>
      <c r="J1348" s="1361" t="s">
        <v>2246</v>
      </c>
      <c r="K1348" s="1361" t="s">
        <v>4192</v>
      </c>
      <c r="L1348" s="1361" t="s">
        <v>2536</v>
      </c>
      <c r="M1348" s="1362">
        <v>1.0</v>
      </c>
    </row>
    <row r="1349">
      <c r="A1349" s="1361"/>
      <c r="B1349" s="1361"/>
      <c r="C1349" s="1361"/>
      <c r="D1349" s="1361"/>
      <c r="E1349" s="1361"/>
      <c r="F1349" s="1361"/>
      <c r="G1349" s="1361"/>
      <c r="H1349" s="1361" t="s">
        <v>1812</v>
      </c>
      <c r="I1349" s="1361" t="s">
        <v>4196</v>
      </c>
      <c r="J1349" s="1361" t="s">
        <v>4195</v>
      </c>
      <c r="K1349" s="1361" t="s">
        <v>2243</v>
      </c>
      <c r="L1349" s="1361" t="s">
        <v>2321</v>
      </c>
      <c r="M1349" s="1362">
        <v>7.0</v>
      </c>
    </row>
    <row r="1350">
      <c r="A1350" s="1361"/>
      <c r="B1350" s="1361"/>
      <c r="C1350" s="1361"/>
      <c r="D1350" s="1361"/>
      <c r="E1350" s="1361"/>
      <c r="F1350" s="1361"/>
      <c r="G1350" s="1361"/>
      <c r="H1350" s="1361" t="s">
        <v>1813</v>
      </c>
      <c r="I1350" s="1361" t="s">
        <v>4205</v>
      </c>
      <c r="J1350" s="1361" t="s">
        <v>2246</v>
      </c>
      <c r="K1350" s="1361" t="s">
        <v>4197</v>
      </c>
      <c r="L1350" s="1361" t="s">
        <v>2536</v>
      </c>
      <c r="M1350" s="1362">
        <v>2.0</v>
      </c>
    </row>
    <row r="1351">
      <c r="A1351" s="1361"/>
      <c r="B1351" s="1361"/>
      <c r="C1351" s="1361"/>
      <c r="D1351" s="1361"/>
      <c r="E1351" s="1361"/>
      <c r="F1351" s="1361"/>
      <c r="G1351" s="1361"/>
      <c r="H1351" s="1361" t="s">
        <v>1813</v>
      </c>
      <c r="I1351" s="1361" t="s">
        <v>4205</v>
      </c>
      <c r="J1351" s="1361" t="s">
        <v>2246</v>
      </c>
      <c r="K1351" s="1361" t="s">
        <v>4190</v>
      </c>
      <c r="L1351" s="1361" t="s">
        <v>2536</v>
      </c>
      <c r="M1351" s="1362">
        <v>13.0</v>
      </c>
    </row>
    <row r="1352">
      <c r="A1352" s="1361"/>
      <c r="B1352" s="1361"/>
      <c r="C1352" s="1361"/>
      <c r="D1352" s="1361"/>
      <c r="E1352" s="1361"/>
      <c r="F1352" s="1361"/>
      <c r="G1352" s="1361"/>
      <c r="H1352" s="1361" t="s">
        <v>1813</v>
      </c>
      <c r="I1352" s="1361" t="s">
        <v>4205</v>
      </c>
      <c r="J1352" s="1361" t="s">
        <v>2246</v>
      </c>
      <c r="K1352" s="1361" t="s">
        <v>4195</v>
      </c>
      <c r="L1352" s="1361" t="s">
        <v>2536</v>
      </c>
      <c r="M1352" s="1362">
        <v>1.0</v>
      </c>
    </row>
    <row r="1353">
      <c r="A1353" s="1361"/>
      <c r="B1353" s="1361"/>
      <c r="C1353" s="1361"/>
      <c r="D1353" s="1361"/>
      <c r="E1353" s="1361"/>
      <c r="F1353" s="1361"/>
      <c r="G1353" s="1361"/>
      <c r="H1353" s="1361" t="s">
        <v>1813</v>
      </c>
      <c r="I1353" s="1361" t="s">
        <v>4205</v>
      </c>
      <c r="J1353" s="1361" t="s">
        <v>2246</v>
      </c>
      <c r="K1353" s="1361" t="s">
        <v>4194</v>
      </c>
      <c r="L1353" s="1361" t="s">
        <v>2536</v>
      </c>
      <c r="M1353" s="1362">
        <v>1.0</v>
      </c>
    </row>
    <row r="1354">
      <c r="A1354" s="1361"/>
      <c r="B1354" s="1361"/>
      <c r="C1354" s="1361"/>
      <c r="D1354" s="1361"/>
      <c r="E1354" s="1361"/>
      <c r="F1354" s="1361"/>
      <c r="G1354" s="1361"/>
      <c r="H1354" s="1361" t="s">
        <v>1813</v>
      </c>
      <c r="I1354" s="1361" t="s">
        <v>4205</v>
      </c>
      <c r="J1354" s="1361" t="s">
        <v>4195</v>
      </c>
      <c r="K1354" s="1361" t="s">
        <v>4201</v>
      </c>
      <c r="L1354" s="1361" t="s">
        <v>2536</v>
      </c>
      <c r="M1354" s="1362">
        <v>1.0</v>
      </c>
    </row>
    <row r="1355">
      <c r="A1355" s="1361"/>
      <c r="B1355" s="1361"/>
      <c r="C1355" s="1361"/>
      <c r="D1355" s="1361"/>
      <c r="E1355" s="1361"/>
      <c r="F1355" s="1361"/>
      <c r="G1355" s="1361"/>
      <c r="H1355" s="1361" t="s">
        <v>1813</v>
      </c>
      <c r="I1355" s="1361" t="s">
        <v>4205</v>
      </c>
      <c r="J1355" s="1361" t="s">
        <v>4195</v>
      </c>
      <c r="K1355" s="1361" t="s">
        <v>2243</v>
      </c>
      <c r="L1355" s="1361" t="s">
        <v>2321</v>
      </c>
      <c r="M1355" s="1362">
        <v>12.0</v>
      </c>
    </row>
    <row r="1356">
      <c r="A1356" s="1361"/>
      <c r="B1356" s="1361"/>
      <c r="C1356" s="1361"/>
      <c r="D1356" s="1361"/>
      <c r="E1356" s="1361"/>
      <c r="F1356" s="1361"/>
      <c r="G1356" s="1361"/>
      <c r="H1356" s="1361" t="s">
        <v>1813</v>
      </c>
      <c r="I1356" s="1361" t="s">
        <v>4205</v>
      </c>
      <c r="J1356" s="1361" t="s">
        <v>4195</v>
      </c>
      <c r="K1356" s="1361" t="s">
        <v>4195</v>
      </c>
      <c r="L1356" s="1361" t="s">
        <v>2536</v>
      </c>
      <c r="M1356" s="1362">
        <v>1.0</v>
      </c>
    </row>
    <row r="1357">
      <c r="A1357" s="1361"/>
      <c r="B1357" s="1361"/>
      <c r="C1357" s="1361"/>
      <c r="D1357" s="1361"/>
      <c r="E1357" s="1361"/>
      <c r="F1357" s="1361"/>
      <c r="G1357" s="1361"/>
      <c r="H1357" s="1361" t="s">
        <v>1814</v>
      </c>
      <c r="I1357" s="1361" t="s">
        <v>4205</v>
      </c>
      <c r="J1357" s="1361" t="s">
        <v>2246</v>
      </c>
      <c r="K1357" s="1361" t="s">
        <v>4197</v>
      </c>
      <c r="L1357" s="1361" t="s">
        <v>2536</v>
      </c>
      <c r="M1357" s="1362">
        <v>3.0</v>
      </c>
    </row>
    <row r="1358">
      <c r="A1358" s="1361"/>
      <c r="B1358" s="1361"/>
      <c r="C1358" s="1361"/>
      <c r="D1358" s="1361"/>
      <c r="E1358" s="1361"/>
      <c r="F1358" s="1361"/>
      <c r="G1358" s="1361"/>
      <c r="H1358" s="1361" t="s">
        <v>1814</v>
      </c>
      <c r="I1358" s="1361" t="s">
        <v>4205</v>
      </c>
      <c r="J1358" s="1361" t="s">
        <v>2246</v>
      </c>
      <c r="K1358" s="1361" t="s">
        <v>4190</v>
      </c>
      <c r="L1358" s="1361" t="s">
        <v>2536</v>
      </c>
      <c r="M1358" s="1362">
        <v>16.0</v>
      </c>
    </row>
    <row r="1359">
      <c r="A1359" s="1361"/>
      <c r="B1359" s="1361"/>
      <c r="C1359" s="1361"/>
      <c r="D1359" s="1361"/>
      <c r="E1359" s="1361"/>
      <c r="F1359" s="1361"/>
      <c r="G1359" s="1361"/>
      <c r="H1359" s="1361" t="s">
        <v>1814</v>
      </c>
      <c r="I1359" s="1361" t="s">
        <v>4205</v>
      </c>
      <c r="J1359" s="1361" t="s">
        <v>2246</v>
      </c>
      <c r="K1359" s="1361" t="s">
        <v>4192</v>
      </c>
      <c r="L1359" s="1361" t="s">
        <v>2536</v>
      </c>
      <c r="M1359" s="1362">
        <v>2.0</v>
      </c>
    </row>
    <row r="1360">
      <c r="A1360" s="1361"/>
      <c r="B1360" s="1361"/>
      <c r="C1360" s="1361"/>
      <c r="D1360" s="1361"/>
      <c r="E1360" s="1361"/>
      <c r="F1360" s="1361"/>
      <c r="G1360" s="1361"/>
      <c r="H1360" s="1361" t="s">
        <v>1814</v>
      </c>
      <c r="I1360" s="1361" t="s">
        <v>4205</v>
      </c>
      <c r="J1360" s="1361" t="s">
        <v>2246</v>
      </c>
      <c r="K1360" s="1361" t="s">
        <v>4194</v>
      </c>
      <c r="L1360" s="1361" t="s">
        <v>2536</v>
      </c>
      <c r="M1360" s="1362">
        <v>1.0</v>
      </c>
    </row>
    <row r="1361">
      <c r="A1361" s="1361"/>
      <c r="B1361" s="1361"/>
      <c r="C1361" s="1361"/>
      <c r="D1361" s="1361"/>
      <c r="E1361" s="1361"/>
      <c r="F1361" s="1361"/>
      <c r="G1361" s="1361"/>
      <c r="H1361" s="1361" t="s">
        <v>1814</v>
      </c>
      <c r="I1361" s="1361" t="s">
        <v>4205</v>
      </c>
      <c r="J1361" s="1361" t="s">
        <v>4195</v>
      </c>
      <c r="K1361" s="1361" t="s">
        <v>4201</v>
      </c>
      <c r="L1361" s="1361" t="s">
        <v>2536</v>
      </c>
      <c r="M1361" s="1362">
        <v>2.0</v>
      </c>
    </row>
    <row r="1362">
      <c r="A1362" s="1361"/>
      <c r="B1362" s="1361"/>
      <c r="C1362" s="1361"/>
      <c r="D1362" s="1361"/>
      <c r="E1362" s="1361"/>
      <c r="F1362" s="1361"/>
      <c r="G1362" s="1361"/>
      <c r="H1362" s="1361" t="s">
        <v>1814</v>
      </c>
      <c r="I1362" s="1361" t="s">
        <v>4205</v>
      </c>
      <c r="J1362" s="1361" t="s">
        <v>4195</v>
      </c>
      <c r="K1362" s="1361" t="s">
        <v>2243</v>
      </c>
      <c r="L1362" s="1361" t="s">
        <v>2321</v>
      </c>
      <c r="M1362" s="1362">
        <v>17.0</v>
      </c>
    </row>
    <row r="1363">
      <c r="A1363" s="1361"/>
      <c r="B1363" s="1361"/>
      <c r="C1363" s="1361"/>
      <c r="D1363" s="1361"/>
      <c r="E1363" s="1361"/>
      <c r="F1363" s="1361"/>
      <c r="G1363" s="1361"/>
      <c r="H1363" s="1361" t="s">
        <v>1815</v>
      </c>
      <c r="I1363" s="1361" t="s">
        <v>4189</v>
      </c>
      <c r="J1363" s="1361" t="s">
        <v>2246</v>
      </c>
      <c r="K1363" s="1361" t="s">
        <v>4197</v>
      </c>
      <c r="L1363" s="1361" t="s">
        <v>2536</v>
      </c>
      <c r="M1363" s="1362">
        <v>4.0</v>
      </c>
    </row>
    <row r="1364">
      <c r="A1364" s="1361"/>
      <c r="B1364" s="1361"/>
      <c r="C1364" s="1361"/>
      <c r="D1364" s="1361"/>
      <c r="E1364" s="1361"/>
      <c r="F1364" s="1361"/>
      <c r="G1364" s="1361"/>
      <c r="H1364" s="1361" t="s">
        <v>1815</v>
      </c>
      <c r="I1364" s="1361" t="s">
        <v>4189</v>
      </c>
      <c r="J1364" s="1361" t="s">
        <v>2246</v>
      </c>
      <c r="K1364" s="1361" t="s">
        <v>4190</v>
      </c>
      <c r="L1364" s="1361" t="s">
        <v>2536</v>
      </c>
      <c r="M1364" s="1362">
        <v>55.0</v>
      </c>
    </row>
    <row r="1365">
      <c r="A1365" s="1361"/>
      <c r="B1365" s="1361"/>
      <c r="C1365" s="1361"/>
      <c r="D1365" s="1361"/>
      <c r="E1365" s="1361"/>
      <c r="F1365" s="1361"/>
      <c r="G1365" s="1361"/>
      <c r="H1365" s="1361" t="s">
        <v>1815</v>
      </c>
      <c r="I1365" s="1361" t="s">
        <v>4189</v>
      </c>
      <c r="J1365" s="1361" t="s">
        <v>2246</v>
      </c>
      <c r="K1365" s="1361" t="s">
        <v>4191</v>
      </c>
      <c r="L1365" s="1361" t="s">
        <v>2321</v>
      </c>
      <c r="M1365" s="1362">
        <v>5.0</v>
      </c>
    </row>
    <row r="1366">
      <c r="A1366" s="1361"/>
      <c r="B1366" s="1361"/>
      <c r="C1366" s="1361"/>
      <c r="D1366" s="1361"/>
      <c r="E1366" s="1361"/>
      <c r="F1366" s="1361"/>
      <c r="G1366" s="1361"/>
      <c r="H1366" s="1361" t="s">
        <v>1815</v>
      </c>
      <c r="I1366" s="1361" t="s">
        <v>4189</v>
      </c>
      <c r="J1366" s="1361" t="s">
        <v>2246</v>
      </c>
      <c r="K1366" s="1361" t="s">
        <v>4192</v>
      </c>
      <c r="L1366" s="1361" t="s">
        <v>2536</v>
      </c>
      <c r="M1366" s="1362">
        <v>3.0</v>
      </c>
    </row>
    <row r="1367">
      <c r="A1367" s="1361"/>
      <c r="B1367" s="1361"/>
      <c r="C1367" s="1361"/>
      <c r="D1367" s="1361"/>
      <c r="E1367" s="1361"/>
      <c r="F1367" s="1361"/>
      <c r="G1367" s="1361"/>
      <c r="H1367" s="1361" t="s">
        <v>1815</v>
      </c>
      <c r="I1367" s="1361" t="s">
        <v>4189</v>
      </c>
      <c r="J1367" s="1361" t="s">
        <v>2246</v>
      </c>
      <c r="K1367" s="1361" t="s">
        <v>4199</v>
      </c>
      <c r="L1367" s="1361" t="s">
        <v>2536</v>
      </c>
      <c r="M1367" s="1362">
        <v>3.0</v>
      </c>
    </row>
    <row r="1368">
      <c r="A1368" s="1361"/>
      <c r="B1368" s="1361"/>
      <c r="C1368" s="1361"/>
      <c r="D1368" s="1361"/>
      <c r="E1368" s="1361"/>
      <c r="F1368" s="1361"/>
      <c r="G1368" s="1361"/>
      <c r="H1368" s="1361" t="s">
        <v>1815</v>
      </c>
      <c r="I1368" s="1361" t="s">
        <v>4189</v>
      </c>
      <c r="J1368" s="1361" t="s">
        <v>2246</v>
      </c>
      <c r="K1368" s="1361" t="s">
        <v>4200</v>
      </c>
      <c r="L1368" s="1361" t="s">
        <v>2536</v>
      </c>
      <c r="M1368" s="1362">
        <v>1.0</v>
      </c>
    </row>
    <row r="1369">
      <c r="A1369" s="1361"/>
      <c r="B1369" s="1361"/>
      <c r="C1369" s="1361"/>
      <c r="D1369" s="1361"/>
      <c r="E1369" s="1361"/>
      <c r="F1369" s="1361"/>
      <c r="G1369" s="1361"/>
      <c r="H1369" s="1361" t="s">
        <v>1815</v>
      </c>
      <c r="I1369" s="1361" t="s">
        <v>4189</v>
      </c>
      <c r="J1369" s="1361" t="s">
        <v>2246</v>
      </c>
      <c r="K1369" s="1361" t="s">
        <v>4194</v>
      </c>
      <c r="L1369" s="1361" t="s">
        <v>2536</v>
      </c>
      <c r="M1369" s="1362">
        <v>11.0</v>
      </c>
    </row>
    <row r="1370">
      <c r="A1370" s="1361"/>
      <c r="B1370" s="1361"/>
      <c r="C1370" s="1361"/>
      <c r="D1370" s="1361"/>
      <c r="E1370" s="1361"/>
      <c r="F1370" s="1361"/>
      <c r="G1370" s="1361"/>
      <c r="H1370" s="1361" t="s">
        <v>1815</v>
      </c>
      <c r="I1370" s="1361" t="s">
        <v>4189</v>
      </c>
      <c r="J1370" s="1361" t="s">
        <v>4195</v>
      </c>
      <c r="K1370" s="1361" t="s">
        <v>4201</v>
      </c>
      <c r="L1370" s="1361" t="s">
        <v>2536</v>
      </c>
      <c r="M1370" s="1362">
        <v>8.0</v>
      </c>
    </row>
    <row r="1371">
      <c r="A1371" s="1361"/>
      <c r="B1371" s="1361"/>
      <c r="C1371" s="1361"/>
      <c r="D1371" s="1361"/>
      <c r="E1371" s="1361"/>
      <c r="F1371" s="1361"/>
      <c r="G1371" s="1361"/>
      <c r="H1371" s="1361" t="s">
        <v>1815</v>
      </c>
      <c r="I1371" s="1361" t="s">
        <v>4189</v>
      </c>
      <c r="J1371" s="1361" t="s">
        <v>4195</v>
      </c>
      <c r="K1371" s="1361" t="s">
        <v>2243</v>
      </c>
      <c r="L1371" s="1361" t="s">
        <v>2321</v>
      </c>
      <c r="M1371" s="1362">
        <v>44.0</v>
      </c>
    </row>
    <row r="1372">
      <c r="A1372" s="1361"/>
      <c r="B1372" s="1361"/>
      <c r="C1372" s="1361"/>
      <c r="D1372" s="1361"/>
      <c r="E1372" s="1361"/>
      <c r="F1372" s="1361"/>
      <c r="G1372" s="1361"/>
      <c r="H1372" s="1361" t="s">
        <v>1815</v>
      </c>
      <c r="I1372" s="1361" t="s">
        <v>4189</v>
      </c>
      <c r="J1372" s="1361" t="s">
        <v>4195</v>
      </c>
      <c r="K1372" s="1361" t="s">
        <v>4195</v>
      </c>
      <c r="L1372" s="1361" t="s">
        <v>2536</v>
      </c>
      <c r="M1372" s="1362">
        <v>4.0</v>
      </c>
    </row>
    <row r="1373">
      <c r="A1373" s="1361"/>
      <c r="B1373" s="1361"/>
      <c r="C1373" s="1361"/>
      <c r="D1373" s="1361"/>
      <c r="E1373" s="1361"/>
      <c r="F1373" s="1361"/>
      <c r="G1373" s="1361"/>
      <c r="H1373" s="1361" t="s">
        <v>1816</v>
      </c>
      <c r="I1373" s="1361" t="s">
        <v>4205</v>
      </c>
      <c r="J1373" s="1361" t="s">
        <v>2246</v>
      </c>
      <c r="K1373" s="1361" t="s">
        <v>4197</v>
      </c>
      <c r="L1373" s="1361" t="s">
        <v>2536</v>
      </c>
      <c r="M1373" s="1362">
        <v>4.0</v>
      </c>
    </row>
    <row r="1374">
      <c r="A1374" s="1361"/>
      <c r="B1374" s="1361"/>
      <c r="C1374" s="1361"/>
      <c r="D1374" s="1361"/>
      <c r="E1374" s="1361"/>
      <c r="F1374" s="1361"/>
      <c r="G1374" s="1361"/>
      <c r="H1374" s="1361" t="s">
        <v>1816</v>
      </c>
      <c r="I1374" s="1361" t="s">
        <v>4205</v>
      </c>
      <c r="J1374" s="1361" t="s">
        <v>2246</v>
      </c>
      <c r="K1374" s="1361" t="s">
        <v>4190</v>
      </c>
      <c r="L1374" s="1361" t="s">
        <v>2536</v>
      </c>
      <c r="M1374" s="1362">
        <v>52.0</v>
      </c>
    </row>
    <row r="1375">
      <c r="A1375" s="1361"/>
      <c r="B1375" s="1361"/>
      <c r="C1375" s="1361"/>
      <c r="D1375" s="1361"/>
      <c r="E1375" s="1361"/>
      <c r="F1375" s="1361"/>
      <c r="G1375" s="1361"/>
      <c r="H1375" s="1361" t="s">
        <v>1816</v>
      </c>
      <c r="I1375" s="1361" t="s">
        <v>4205</v>
      </c>
      <c r="J1375" s="1361" t="s">
        <v>2246</v>
      </c>
      <c r="K1375" s="1361" t="s">
        <v>4191</v>
      </c>
      <c r="L1375" s="1361" t="s">
        <v>2321</v>
      </c>
      <c r="M1375" s="1362">
        <v>2.0</v>
      </c>
    </row>
    <row r="1376">
      <c r="A1376" s="1361"/>
      <c r="B1376" s="1361"/>
      <c r="C1376" s="1361"/>
      <c r="D1376" s="1361"/>
      <c r="E1376" s="1361"/>
      <c r="F1376" s="1361"/>
      <c r="G1376" s="1361"/>
      <c r="H1376" s="1361" t="s">
        <v>1816</v>
      </c>
      <c r="I1376" s="1361" t="s">
        <v>4205</v>
      </c>
      <c r="J1376" s="1361" t="s">
        <v>2246</v>
      </c>
      <c r="K1376" s="1361" t="s">
        <v>4192</v>
      </c>
      <c r="L1376" s="1361" t="s">
        <v>2536</v>
      </c>
      <c r="M1376" s="1362">
        <v>3.0</v>
      </c>
    </row>
    <row r="1377">
      <c r="A1377" s="1361"/>
      <c r="B1377" s="1361"/>
      <c r="C1377" s="1361"/>
      <c r="D1377" s="1361"/>
      <c r="E1377" s="1361"/>
      <c r="F1377" s="1361"/>
      <c r="G1377" s="1361"/>
      <c r="H1377" s="1361" t="s">
        <v>1816</v>
      </c>
      <c r="I1377" s="1361" t="s">
        <v>4205</v>
      </c>
      <c r="J1377" s="1361" t="s">
        <v>2246</v>
      </c>
      <c r="K1377" s="1361" t="s">
        <v>4193</v>
      </c>
      <c r="L1377" s="1361" t="s">
        <v>2321</v>
      </c>
      <c r="M1377" s="1362">
        <v>2.0</v>
      </c>
    </row>
    <row r="1378">
      <c r="A1378" s="1361"/>
      <c r="B1378" s="1361"/>
      <c r="C1378" s="1361"/>
      <c r="D1378" s="1361"/>
      <c r="E1378" s="1361"/>
      <c r="F1378" s="1361"/>
      <c r="G1378" s="1361"/>
      <c r="H1378" s="1361" t="s">
        <v>1816</v>
      </c>
      <c r="I1378" s="1361" t="s">
        <v>4205</v>
      </c>
      <c r="J1378" s="1361" t="s">
        <v>2246</v>
      </c>
      <c r="K1378" s="1361" t="s">
        <v>4199</v>
      </c>
      <c r="L1378" s="1361" t="s">
        <v>2536</v>
      </c>
      <c r="M1378" s="1362">
        <v>6.0</v>
      </c>
    </row>
    <row r="1379">
      <c r="A1379" s="1361"/>
      <c r="B1379" s="1361"/>
      <c r="C1379" s="1361"/>
      <c r="D1379" s="1361"/>
      <c r="E1379" s="1361"/>
      <c r="F1379" s="1361"/>
      <c r="G1379" s="1361"/>
      <c r="H1379" s="1361" t="s">
        <v>1816</v>
      </c>
      <c r="I1379" s="1361" t="s">
        <v>4205</v>
      </c>
      <c r="J1379" s="1361" t="s">
        <v>2246</v>
      </c>
      <c r="K1379" s="1361" t="s">
        <v>4200</v>
      </c>
      <c r="L1379" s="1361" t="s">
        <v>2536</v>
      </c>
      <c r="M1379" s="1362">
        <v>6.0</v>
      </c>
    </row>
    <row r="1380">
      <c r="A1380" s="1361"/>
      <c r="B1380" s="1361"/>
      <c r="C1380" s="1361"/>
      <c r="D1380" s="1361"/>
      <c r="E1380" s="1361"/>
      <c r="F1380" s="1361"/>
      <c r="G1380" s="1361"/>
      <c r="H1380" s="1361" t="s">
        <v>1816</v>
      </c>
      <c r="I1380" s="1361" t="s">
        <v>4205</v>
      </c>
      <c r="J1380" s="1361" t="s">
        <v>2246</v>
      </c>
      <c r="K1380" s="1361" t="s">
        <v>4194</v>
      </c>
      <c r="L1380" s="1361" t="s">
        <v>2536</v>
      </c>
      <c r="M1380" s="1362">
        <v>10.0</v>
      </c>
    </row>
    <row r="1381">
      <c r="A1381" s="1361"/>
      <c r="B1381" s="1361"/>
      <c r="C1381" s="1361"/>
      <c r="D1381" s="1361"/>
      <c r="E1381" s="1361"/>
      <c r="F1381" s="1361"/>
      <c r="G1381" s="1361"/>
      <c r="H1381" s="1361" t="s">
        <v>1816</v>
      </c>
      <c r="I1381" s="1361" t="s">
        <v>4205</v>
      </c>
      <c r="J1381" s="1361" t="s">
        <v>4195</v>
      </c>
      <c r="K1381" s="1361" t="s">
        <v>2243</v>
      </c>
      <c r="L1381" s="1361" t="s">
        <v>2321</v>
      </c>
      <c r="M1381" s="1362">
        <v>36.0</v>
      </c>
    </row>
    <row r="1382">
      <c r="A1382" s="1361"/>
      <c r="B1382" s="1361"/>
      <c r="C1382" s="1361"/>
      <c r="D1382" s="1361"/>
      <c r="E1382" s="1361"/>
      <c r="F1382" s="1361"/>
      <c r="G1382" s="1361"/>
      <c r="H1382" s="1361" t="s">
        <v>1816</v>
      </c>
      <c r="I1382" s="1361" t="s">
        <v>4205</v>
      </c>
      <c r="J1382" s="1361" t="s">
        <v>4195</v>
      </c>
      <c r="K1382" s="1361" t="s">
        <v>4195</v>
      </c>
      <c r="L1382" s="1361" t="s">
        <v>2536</v>
      </c>
      <c r="M1382" s="1362">
        <v>4.0</v>
      </c>
    </row>
    <row r="1383">
      <c r="A1383" s="1361"/>
      <c r="B1383" s="1361"/>
      <c r="C1383" s="1361"/>
      <c r="D1383" s="1361"/>
      <c r="E1383" s="1361"/>
      <c r="F1383" s="1361"/>
      <c r="G1383" s="1361"/>
      <c r="H1383" s="1361" t="s">
        <v>93</v>
      </c>
      <c r="I1383" s="1361" t="s">
        <v>4206</v>
      </c>
      <c r="J1383" s="1361" t="s">
        <v>2246</v>
      </c>
      <c r="K1383" s="1361" t="s">
        <v>4190</v>
      </c>
      <c r="L1383" s="1361" t="s">
        <v>2536</v>
      </c>
      <c r="M1383" s="1362">
        <v>15.0</v>
      </c>
    </row>
    <row r="1384">
      <c r="A1384" s="1361"/>
      <c r="B1384" s="1361"/>
      <c r="C1384" s="1361"/>
      <c r="D1384" s="1361"/>
      <c r="E1384" s="1361"/>
      <c r="F1384" s="1361"/>
      <c r="G1384" s="1361"/>
      <c r="H1384" s="1361" t="s">
        <v>93</v>
      </c>
      <c r="I1384" s="1361" t="s">
        <v>4206</v>
      </c>
      <c r="J1384" s="1361" t="s">
        <v>2246</v>
      </c>
      <c r="K1384" s="1361" t="s">
        <v>4191</v>
      </c>
      <c r="L1384" s="1361" t="s">
        <v>2321</v>
      </c>
      <c r="M1384" s="1362">
        <v>3.0</v>
      </c>
    </row>
    <row r="1385">
      <c r="A1385" s="1361"/>
      <c r="B1385" s="1361"/>
      <c r="C1385" s="1361"/>
      <c r="D1385" s="1361"/>
      <c r="E1385" s="1361"/>
      <c r="F1385" s="1361"/>
      <c r="G1385" s="1361"/>
      <c r="H1385" s="1361" t="s">
        <v>93</v>
      </c>
      <c r="I1385" s="1361" t="s">
        <v>4206</v>
      </c>
      <c r="J1385" s="1361" t="s">
        <v>2246</v>
      </c>
      <c r="K1385" s="1361" t="s">
        <v>4194</v>
      </c>
      <c r="L1385" s="1361" t="s">
        <v>2536</v>
      </c>
      <c r="M1385" s="1362">
        <v>1.0</v>
      </c>
    </row>
    <row r="1386">
      <c r="A1386" s="1361"/>
      <c r="B1386" s="1361"/>
      <c r="C1386" s="1361"/>
      <c r="D1386" s="1361"/>
      <c r="E1386" s="1361"/>
      <c r="F1386" s="1361"/>
      <c r="G1386" s="1361"/>
      <c r="H1386" s="1361" t="s">
        <v>93</v>
      </c>
      <c r="I1386" s="1361" t="s">
        <v>4206</v>
      </c>
      <c r="J1386" s="1361" t="s">
        <v>4195</v>
      </c>
      <c r="K1386" s="1361" t="s">
        <v>2243</v>
      </c>
      <c r="L1386" s="1361" t="s">
        <v>2321</v>
      </c>
      <c r="M1386" s="1362">
        <v>15.0</v>
      </c>
    </row>
    <row r="1387">
      <c r="A1387" s="1361"/>
      <c r="B1387" s="1361"/>
      <c r="C1387" s="1361"/>
      <c r="D1387" s="1361"/>
      <c r="E1387" s="1361"/>
      <c r="F1387" s="1361"/>
      <c r="G1387" s="1361"/>
      <c r="H1387" s="1361" t="s">
        <v>1817</v>
      </c>
      <c r="I1387" s="1361" t="s">
        <v>4206</v>
      </c>
      <c r="J1387" s="1361" t="s">
        <v>2246</v>
      </c>
      <c r="K1387" s="1361" t="s">
        <v>4190</v>
      </c>
      <c r="L1387" s="1361" t="s">
        <v>2536</v>
      </c>
      <c r="M1387" s="1362">
        <v>12.0</v>
      </c>
    </row>
    <row r="1388">
      <c r="A1388" s="1361"/>
      <c r="B1388" s="1361"/>
      <c r="C1388" s="1361"/>
      <c r="D1388" s="1361"/>
      <c r="E1388" s="1361"/>
      <c r="F1388" s="1361"/>
      <c r="G1388" s="1361"/>
      <c r="H1388" s="1361" t="s">
        <v>1817</v>
      </c>
      <c r="I1388" s="1361" t="s">
        <v>4206</v>
      </c>
      <c r="J1388" s="1361" t="s">
        <v>2246</v>
      </c>
      <c r="K1388" s="1361" t="s">
        <v>4191</v>
      </c>
      <c r="L1388" s="1361" t="s">
        <v>2321</v>
      </c>
      <c r="M1388" s="1362">
        <v>1.0</v>
      </c>
    </row>
    <row r="1389">
      <c r="A1389" s="1361"/>
      <c r="B1389" s="1361"/>
      <c r="C1389" s="1361"/>
      <c r="D1389" s="1361"/>
      <c r="E1389" s="1361"/>
      <c r="F1389" s="1361"/>
      <c r="G1389" s="1361"/>
      <c r="H1389" s="1361" t="s">
        <v>1817</v>
      </c>
      <c r="I1389" s="1361" t="s">
        <v>4206</v>
      </c>
      <c r="J1389" s="1361" t="s">
        <v>2246</v>
      </c>
      <c r="K1389" s="1361" t="s">
        <v>4199</v>
      </c>
      <c r="L1389" s="1361" t="s">
        <v>2536</v>
      </c>
      <c r="M1389" s="1362">
        <v>1.0</v>
      </c>
    </row>
    <row r="1390">
      <c r="A1390" s="1361"/>
      <c r="B1390" s="1361"/>
      <c r="C1390" s="1361"/>
      <c r="D1390" s="1361"/>
      <c r="E1390" s="1361"/>
      <c r="F1390" s="1361"/>
      <c r="G1390" s="1361"/>
      <c r="H1390" s="1361" t="s">
        <v>1817</v>
      </c>
      <c r="I1390" s="1361" t="s">
        <v>4206</v>
      </c>
      <c r="J1390" s="1361" t="s">
        <v>2246</v>
      </c>
      <c r="K1390" s="1361" t="s">
        <v>4200</v>
      </c>
      <c r="L1390" s="1361" t="s">
        <v>2536</v>
      </c>
      <c r="M1390" s="1362">
        <v>3.0</v>
      </c>
    </row>
    <row r="1391">
      <c r="A1391" s="1361"/>
      <c r="B1391" s="1361"/>
      <c r="C1391" s="1361"/>
      <c r="D1391" s="1361"/>
      <c r="E1391" s="1361"/>
      <c r="F1391" s="1361"/>
      <c r="G1391" s="1361"/>
      <c r="H1391" s="1361" t="s">
        <v>1817</v>
      </c>
      <c r="I1391" s="1361" t="s">
        <v>4206</v>
      </c>
      <c r="J1391" s="1361" t="s">
        <v>2246</v>
      </c>
      <c r="K1391" s="1361" t="s">
        <v>4194</v>
      </c>
      <c r="L1391" s="1361" t="s">
        <v>2536</v>
      </c>
      <c r="M1391" s="1362">
        <v>2.0</v>
      </c>
    </row>
    <row r="1392">
      <c r="A1392" s="1361"/>
      <c r="B1392" s="1361"/>
      <c r="C1392" s="1361"/>
      <c r="D1392" s="1361"/>
      <c r="E1392" s="1361"/>
      <c r="F1392" s="1361"/>
      <c r="G1392" s="1361"/>
      <c r="H1392" s="1361" t="s">
        <v>1817</v>
      </c>
      <c r="I1392" s="1361" t="s">
        <v>4206</v>
      </c>
      <c r="J1392" s="1361" t="s">
        <v>4195</v>
      </c>
      <c r="K1392" s="1361" t="s">
        <v>2243</v>
      </c>
      <c r="L1392" s="1361" t="s">
        <v>2321</v>
      </c>
      <c r="M1392" s="1362">
        <v>7.0</v>
      </c>
    </row>
    <row r="1393">
      <c r="A1393" s="1361"/>
      <c r="B1393" s="1361"/>
      <c r="C1393" s="1361"/>
      <c r="D1393" s="1361"/>
      <c r="E1393" s="1361"/>
      <c r="F1393" s="1361"/>
      <c r="G1393" s="1361"/>
      <c r="H1393" s="1361" t="s">
        <v>1415</v>
      </c>
      <c r="I1393" s="1361" t="s">
        <v>4196</v>
      </c>
      <c r="J1393" s="1361" t="s">
        <v>2246</v>
      </c>
      <c r="K1393" s="1361" t="s">
        <v>4197</v>
      </c>
      <c r="L1393" s="1361" t="s">
        <v>2536</v>
      </c>
      <c r="M1393" s="1362">
        <v>1.0</v>
      </c>
    </row>
    <row r="1394">
      <c r="A1394" s="1361"/>
      <c r="B1394" s="1361"/>
      <c r="C1394" s="1361"/>
      <c r="D1394" s="1361"/>
      <c r="E1394" s="1361"/>
      <c r="F1394" s="1361"/>
      <c r="G1394" s="1361"/>
      <c r="H1394" s="1361" t="s">
        <v>1415</v>
      </c>
      <c r="I1394" s="1361" t="s">
        <v>4196</v>
      </c>
      <c r="J1394" s="1361" t="s">
        <v>2246</v>
      </c>
      <c r="K1394" s="1361" t="s">
        <v>4190</v>
      </c>
      <c r="L1394" s="1361" t="s">
        <v>2536</v>
      </c>
      <c r="M1394" s="1362">
        <v>9.0</v>
      </c>
    </row>
    <row r="1395">
      <c r="A1395" s="1361"/>
      <c r="B1395" s="1361"/>
      <c r="C1395" s="1361"/>
      <c r="D1395" s="1361"/>
      <c r="E1395" s="1361"/>
      <c r="F1395" s="1361"/>
      <c r="G1395" s="1361"/>
      <c r="H1395" s="1361" t="s">
        <v>1415</v>
      </c>
      <c r="I1395" s="1361" t="s">
        <v>4196</v>
      </c>
      <c r="J1395" s="1361" t="s">
        <v>2246</v>
      </c>
      <c r="K1395" s="1361" t="s">
        <v>4192</v>
      </c>
      <c r="L1395" s="1361" t="s">
        <v>2536</v>
      </c>
      <c r="M1395" s="1362">
        <v>1.0</v>
      </c>
    </row>
    <row r="1396">
      <c r="A1396" s="1361"/>
      <c r="B1396" s="1361"/>
      <c r="C1396" s="1361"/>
      <c r="D1396" s="1361"/>
      <c r="E1396" s="1361"/>
      <c r="F1396" s="1361"/>
      <c r="G1396" s="1361"/>
      <c r="H1396" s="1361" t="s">
        <v>1415</v>
      </c>
      <c r="I1396" s="1361" t="s">
        <v>4196</v>
      </c>
      <c r="J1396" s="1361" t="s">
        <v>2246</v>
      </c>
      <c r="K1396" s="1361" t="s">
        <v>4199</v>
      </c>
      <c r="L1396" s="1361" t="s">
        <v>2536</v>
      </c>
      <c r="M1396" s="1362">
        <v>4.0</v>
      </c>
    </row>
    <row r="1397">
      <c r="A1397" s="1361"/>
      <c r="B1397" s="1361"/>
      <c r="C1397" s="1361"/>
      <c r="D1397" s="1361"/>
      <c r="E1397" s="1361"/>
      <c r="F1397" s="1361"/>
      <c r="G1397" s="1361"/>
      <c r="H1397" s="1361" t="s">
        <v>1415</v>
      </c>
      <c r="I1397" s="1361" t="s">
        <v>4196</v>
      </c>
      <c r="J1397" s="1361" t="s">
        <v>2246</v>
      </c>
      <c r="K1397" s="1361" t="s">
        <v>4195</v>
      </c>
      <c r="L1397" s="1361" t="s">
        <v>2536</v>
      </c>
      <c r="M1397" s="1362">
        <v>2.0</v>
      </c>
    </row>
    <row r="1398">
      <c r="A1398" s="1361"/>
      <c r="B1398" s="1361"/>
      <c r="C1398" s="1361"/>
      <c r="D1398" s="1361"/>
      <c r="E1398" s="1361"/>
      <c r="F1398" s="1361"/>
      <c r="G1398" s="1361"/>
      <c r="H1398" s="1361" t="s">
        <v>1415</v>
      </c>
      <c r="I1398" s="1361" t="s">
        <v>4196</v>
      </c>
      <c r="J1398" s="1361" t="s">
        <v>2246</v>
      </c>
      <c r="K1398" s="1361" t="s">
        <v>4194</v>
      </c>
      <c r="L1398" s="1361" t="s">
        <v>2536</v>
      </c>
      <c r="M1398" s="1362">
        <v>1.0</v>
      </c>
    </row>
    <row r="1399">
      <c r="A1399" s="1361"/>
      <c r="B1399" s="1361"/>
      <c r="C1399" s="1361"/>
      <c r="D1399" s="1361"/>
      <c r="E1399" s="1361"/>
      <c r="F1399" s="1361"/>
      <c r="G1399" s="1361"/>
      <c r="H1399" s="1361" t="s">
        <v>1415</v>
      </c>
      <c r="I1399" s="1361" t="s">
        <v>4196</v>
      </c>
      <c r="J1399" s="1361" t="s">
        <v>4195</v>
      </c>
      <c r="K1399" s="1361" t="s">
        <v>4208</v>
      </c>
      <c r="L1399" s="1361" t="s">
        <v>2536</v>
      </c>
      <c r="M1399" s="1362">
        <v>1.0</v>
      </c>
    </row>
    <row r="1400">
      <c r="A1400" s="1361"/>
      <c r="B1400" s="1361"/>
      <c r="C1400" s="1361"/>
      <c r="D1400" s="1361"/>
      <c r="E1400" s="1361"/>
      <c r="F1400" s="1361"/>
      <c r="G1400" s="1361"/>
      <c r="H1400" s="1361" t="s">
        <v>1415</v>
      </c>
      <c r="I1400" s="1361" t="s">
        <v>4196</v>
      </c>
      <c r="J1400" s="1361" t="s">
        <v>4195</v>
      </c>
      <c r="K1400" s="1361" t="s">
        <v>2243</v>
      </c>
      <c r="L1400" s="1361" t="s">
        <v>2321</v>
      </c>
      <c r="M1400" s="1362">
        <v>8.0</v>
      </c>
    </row>
    <row r="1401">
      <c r="A1401" s="1361"/>
      <c r="B1401" s="1361"/>
      <c r="C1401" s="1361"/>
      <c r="D1401" s="1361"/>
      <c r="E1401" s="1361"/>
      <c r="F1401" s="1361"/>
      <c r="G1401" s="1361"/>
      <c r="H1401" s="1361" t="s">
        <v>94</v>
      </c>
      <c r="I1401" s="1361" t="s">
        <v>4207</v>
      </c>
      <c r="J1401" s="1361" t="s">
        <v>2246</v>
      </c>
      <c r="K1401" s="1361" t="s">
        <v>4197</v>
      </c>
      <c r="L1401" s="1361" t="s">
        <v>2536</v>
      </c>
      <c r="M1401" s="1362">
        <v>2.0</v>
      </c>
    </row>
    <row r="1402">
      <c r="A1402" s="1361"/>
      <c r="B1402" s="1361"/>
      <c r="C1402" s="1361"/>
      <c r="D1402" s="1361"/>
      <c r="E1402" s="1361"/>
      <c r="F1402" s="1361"/>
      <c r="G1402" s="1361"/>
      <c r="H1402" s="1361" t="s">
        <v>94</v>
      </c>
      <c r="I1402" s="1361" t="s">
        <v>4207</v>
      </c>
      <c r="J1402" s="1361" t="s">
        <v>2246</v>
      </c>
      <c r="K1402" s="1361" t="s">
        <v>4190</v>
      </c>
      <c r="L1402" s="1361" t="s">
        <v>2536</v>
      </c>
      <c r="M1402" s="1362">
        <v>13.0</v>
      </c>
    </row>
    <row r="1403">
      <c r="A1403" s="1361"/>
      <c r="B1403" s="1361"/>
      <c r="C1403" s="1361"/>
      <c r="D1403" s="1361"/>
      <c r="E1403" s="1361"/>
      <c r="F1403" s="1361"/>
      <c r="G1403" s="1361"/>
      <c r="H1403" s="1361" t="s">
        <v>94</v>
      </c>
      <c r="I1403" s="1361" t="s">
        <v>4207</v>
      </c>
      <c r="J1403" s="1361" t="s">
        <v>2246</v>
      </c>
      <c r="K1403" s="1361" t="s">
        <v>4191</v>
      </c>
      <c r="L1403" s="1361" t="s">
        <v>2321</v>
      </c>
      <c r="M1403" s="1362">
        <v>4.0</v>
      </c>
    </row>
    <row r="1404">
      <c r="A1404" s="1361"/>
      <c r="B1404" s="1361"/>
      <c r="C1404" s="1361"/>
      <c r="D1404" s="1361"/>
      <c r="E1404" s="1361"/>
      <c r="F1404" s="1361"/>
      <c r="G1404" s="1361"/>
      <c r="H1404" s="1361" t="s">
        <v>94</v>
      </c>
      <c r="I1404" s="1361" t="s">
        <v>4207</v>
      </c>
      <c r="J1404" s="1361" t="s">
        <v>4195</v>
      </c>
      <c r="K1404" s="1361" t="s">
        <v>2243</v>
      </c>
      <c r="L1404" s="1361" t="s">
        <v>2321</v>
      </c>
      <c r="M1404" s="1362">
        <v>22.0</v>
      </c>
    </row>
    <row r="1405">
      <c r="A1405" s="1361"/>
      <c r="B1405" s="1361"/>
      <c r="C1405" s="1361"/>
      <c r="D1405" s="1361"/>
      <c r="E1405" s="1361"/>
      <c r="F1405" s="1361"/>
      <c r="G1405" s="1361"/>
      <c r="H1405" s="1361" t="s">
        <v>1818</v>
      </c>
      <c r="I1405" s="1361" t="s">
        <v>4202</v>
      </c>
      <c r="J1405" s="1361" t="s">
        <v>2246</v>
      </c>
      <c r="K1405" s="1361" t="s">
        <v>4197</v>
      </c>
      <c r="L1405" s="1361" t="s">
        <v>2536</v>
      </c>
      <c r="M1405" s="1362">
        <v>6.0</v>
      </c>
    </row>
    <row r="1406">
      <c r="A1406" s="1361"/>
      <c r="B1406" s="1361"/>
      <c r="C1406" s="1361"/>
      <c r="D1406" s="1361"/>
      <c r="E1406" s="1361"/>
      <c r="F1406" s="1361"/>
      <c r="G1406" s="1361"/>
      <c r="H1406" s="1361" t="s">
        <v>1818</v>
      </c>
      <c r="I1406" s="1361" t="s">
        <v>4202</v>
      </c>
      <c r="J1406" s="1361" t="s">
        <v>2246</v>
      </c>
      <c r="K1406" s="1361" t="s">
        <v>4190</v>
      </c>
      <c r="L1406" s="1361" t="s">
        <v>2536</v>
      </c>
      <c r="M1406" s="1362">
        <v>135.0</v>
      </c>
    </row>
    <row r="1407">
      <c r="A1407" s="1361"/>
      <c r="B1407" s="1361"/>
      <c r="C1407" s="1361"/>
      <c r="D1407" s="1361"/>
      <c r="E1407" s="1361"/>
      <c r="F1407" s="1361"/>
      <c r="G1407" s="1361"/>
      <c r="H1407" s="1361" t="s">
        <v>1818</v>
      </c>
      <c r="I1407" s="1361" t="s">
        <v>4202</v>
      </c>
      <c r="J1407" s="1361" t="s">
        <v>2246</v>
      </c>
      <c r="K1407" s="1361" t="s">
        <v>4191</v>
      </c>
      <c r="L1407" s="1361" t="s">
        <v>2321</v>
      </c>
      <c r="M1407" s="1362">
        <v>1.0</v>
      </c>
    </row>
    <row r="1408">
      <c r="A1408" s="1361"/>
      <c r="B1408" s="1361"/>
      <c r="C1408" s="1361"/>
      <c r="D1408" s="1361"/>
      <c r="E1408" s="1361"/>
      <c r="F1408" s="1361"/>
      <c r="G1408" s="1361"/>
      <c r="H1408" s="1361" t="s">
        <v>1818</v>
      </c>
      <c r="I1408" s="1361" t="s">
        <v>4202</v>
      </c>
      <c r="J1408" s="1361" t="s">
        <v>2246</v>
      </c>
      <c r="K1408" s="1361" t="s">
        <v>4192</v>
      </c>
      <c r="L1408" s="1361" t="s">
        <v>2536</v>
      </c>
      <c r="M1408" s="1362">
        <v>3.0</v>
      </c>
    </row>
    <row r="1409">
      <c r="A1409" s="1361"/>
      <c r="B1409" s="1361"/>
      <c r="C1409" s="1361"/>
      <c r="D1409" s="1361"/>
      <c r="E1409" s="1361"/>
      <c r="F1409" s="1361"/>
      <c r="G1409" s="1361"/>
      <c r="H1409" s="1361" t="s">
        <v>1818</v>
      </c>
      <c r="I1409" s="1361" t="s">
        <v>4202</v>
      </c>
      <c r="J1409" s="1361" t="s">
        <v>2246</v>
      </c>
      <c r="K1409" s="1361" t="s">
        <v>4193</v>
      </c>
      <c r="L1409" s="1361" t="s">
        <v>2321</v>
      </c>
      <c r="M1409" s="1362">
        <v>2.0</v>
      </c>
    </row>
    <row r="1410">
      <c r="A1410" s="1361"/>
      <c r="B1410" s="1361"/>
      <c r="C1410" s="1361"/>
      <c r="D1410" s="1361"/>
      <c r="E1410" s="1361"/>
      <c r="F1410" s="1361"/>
      <c r="G1410" s="1361"/>
      <c r="H1410" s="1361" t="s">
        <v>1818</v>
      </c>
      <c r="I1410" s="1361" t="s">
        <v>4202</v>
      </c>
      <c r="J1410" s="1361" t="s">
        <v>2246</v>
      </c>
      <c r="K1410" s="1361" t="s">
        <v>4199</v>
      </c>
      <c r="L1410" s="1361" t="s">
        <v>2536</v>
      </c>
      <c r="M1410" s="1362">
        <v>5.0</v>
      </c>
    </row>
    <row r="1411">
      <c r="A1411" s="1361"/>
      <c r="B1411" s="1361"/>
      <c r="C1411" s="1361"/>
      <c r="D1411" s="1361"/>
      <c r="E1411" s="1361"/>
      <c r="F1411" s="1361"/>
      <c r="G1411" s="1361"/>
      <c r="H1411" s="1361" t="s">
        <v>1818</v>
      </c>
      <c r="I1411" s="1361" t="s">
        <v>4202</v>
      </c>
      <c r="J1411" s="1361" t="s">
        <v>2246</v>
      </c>
      <c r="K1411" s="1361" t="s">
        <v>4200</v>
      </c>
      <c r="L1411" s="1361" t="s">
        <v>2536</v>
      </c>
      <c r="M1411" s="1362">
        <v>10.0</v>
      </c>
    </row>
    <row r="1412">
      <c r="A1412" s="1361"/>
      <c r="B1412" s="1361"/>
      <c r="C1412" s="1361"/>
      <c r="D1412" s="1361"/>
      <c r="E1412" s="1361"/>
      <c r="F1412" s="1361"/>
      <c r="G1412" s="1361"/>
      <c r="H1412" s="1361" t="s">
        <v>1818</v>
      </c>
      <c r="I1412" s="1361" t="s">
        <v>4202</v>
      </c>
      <c r="J1412" s="1361" t="s">
        <v>2246</v>
      </c>
      <c r="K1412" s="1361" t="s">
        <v>4195</v>
      </c>
      <c r="L1412" s="1361" t="s">
        <v>2536</v>
      </c>
      <c r="M1412" s="1362">
        <v>1.0</v>
      </c>
    </row>
    <row r="1413">
      <c r="A1413" s="1361"/>
      <c r="B1413" s="1361"/>
      <c r="C1413" s="1361"/>
      <c r="D1413" s="1361"/>
      <c r="E1413" s="1361"/>
      <c r="F1413" s="1361"/>
      <c r="G1413" s="1361"/>
      <c r="H1413" s="1361" t="s">
        <v>1818</v>
      </c>
      <c r="I1413" s="1361" t="s">
        <v>4202</v>
      </c>
      <c r="J1413" s="1361" t="s">
        <v>2246</v>
      </c>
      <c r="K1413" s="1361" t="s">
        <v>4194</v>
      </c>
      <c r="L1413" s="1361" t="s">
        <v>2536</v>
      </c>
      <c r="M1413" s="1362">
        <v>4.0</v>
      </c>
    </row>
    <row r="1414">
      <c r="A1414" s="1361"/>
      <c r="B1414" s="1361"/>
      <c r="C1414" s="1361"/>
      <c r="D1414" s="1361"/>
      <c r="E1414" s="1361"/>
      <c r="F1414" s="1361"/>
      <c r="G1414" s="1361"/>
      <c r="H1414" s="1361" t="s">
        <v>1818</v>
      </c>
      <c r="I1414" s="1361" t="s">
        <v>4202</v>
      </c>
      <c r="J1414" s="1361" t="s">
        <v>4195</v>
      </c>
      <c r="K1414" s="1361" t="s">
        <v>4201</v>
      </c>
      <c r="L1414" s="1361" t="s">
        <v>2536</v>
      </c>
      <c r="M1414" s="1362">
        <v>1.0</v>
      </c>
    </row>
    <row r="1415">
      <c r="A1415" s="1361"/>
      <c r="B1415" s="1361"/>
      <c r="C1415" s="1361"/>
      <c r="D1415" s="1361"/>
      <c r="E1415" s="1361"/>
      <c r="F1415" s="1361"/>
      <c r="G1415" s="1361"/>
      <c r="H1415" s="1361" t="s">
        <v>1818</v>
      </c>
      <c r="I1415" s="1361" t="s">
        <v>4202</v>
      </c>
      <c r="J1415" s="1361" t="s">
        <v>4195</v>
      </c>
      <c r="K1415" s="1361" t="s">
        <v>2243</v>
      </c>
      <c r="L1415" s="1361" t="s">
        <v>2321</v>
      </c>
      <c r="M1415" s="1362">
        <v>150.0</v>
      </c>
    </row>
    <row r="1416">
      <c r="A1416" s="1361"/>
      <c r="B1416" s="1361"/>
      <c r="C1416" s="1361"/>
      <c r="D1416" s="1361"/>
      <c r="E1416" s="1361"/>
      <c r="F1416" s="1361"/>
      <c r="G1416" s="1361"/>
      <c r="H1416" s="1361" t="s">
        <v>1818</v>
      </c>
      <c r="I1416" s="1361" t="s">
        <v>4202</v>
      </c>
      <c r="J1416" s="1361" t="s">
        <v>4195</v>
      </c>
      <c r="K1416" s="1361" t="s">
        <v>4195</v>
      </c>
      <c r="L1416" s="1361" t="s">
        <v>2536</v>
      </c>
      <c r="M1416" s="1362">
        <v>3.0</v>
      </c>
    </row>
    <row r="1417">
      <c r="A1417" s="1361"/>
      <c r="B1417" s="1361"/>
      <c r="C1417" s="1361"/>
      <c r="D1417" s="1361"/>
      <c r="E1417" s="1361"/>
      <c r="F1417" s="1361"/>
      <c r="G1417" s="1361"/>
      <c r="H1417" s="1361" t="s">
        <v>1819</v>
      </c>
      <c r="I1417" s="1361" t="s">
        <v>4206</v>
      </c>
      <c r="J1417" s="1361" t="s">
        <v>2246</v>
      </c>
      <c r="K1417" s="1361" t="s">
        <v>4190</v>
      </c>
      <c r="L1417" s="1361" t="s">
        <v>2536</v>
      </c>
      <c r="M1417" s="1362">
        <v>11.0</v>
      </c>
    </row>
    <row r="1418">
      <c r="A1418" s="1361"/>
      <c r="B1418" s="1361"/>
      <c r="C1418" s="1361"/>
      <c r="D1418" s="1361"/>
      <c r="E1418" s="1361"/>
      <c r="F1418" s="1361"/>
      <c r="G1418" s="1361"/>
      <c r="H1418" s="1361" t="s">
        <v>1819</v>
      </c>
      <c r="I1418" s="1361" t="s">
        <v>4206</v>
      </c>
      <c r="J1418" s="1361" t="s">
        <v>2246</v>
      </c>
      <c r="K1418" s="1361" t="s">
        <v>4191</v>
      </c>
      <c r="L1418" s="1361" t="s">
        <v>2321</v>
      </c>
      <c r="M1418" s="1362">
        <v>5.0</v>
      </c>
    </row>
    <row r="1419">
      <c r="A1419" s="1361"/>
      <c r="B1419" s="1361"/>
      <c r="C1419" s="1361"/>
      <c r="D1419" s="1361"/>
      <c r="E1419" s="1361"/>
      <c r="F1419" s="1361"/>
      <c r="G1419" s="1361"/>
      <c r="H1419" s="1361" t="s">
        <v>1819</v>
      </c>
      <c r="I1419" s="1361" t="s">
        <v>4206</v>
      </c>
      <c r="J1419" s="1361" t="s">
        <v>2246</v>
      </c>
      <c r="K1419" s="1361" t="s">
        <v>4199</v>
      </c>
      <c r="L1419" s="1361" t="s">
        <v>2536</v>
      </c>
      <c r="M1419" s="1362">
        <v>2.0</v>
      </c>
    </row>
    <row r="1420">
      <c r="A1420" s="1361"/>
      <c r="B1420" s="1361"/>
      <c r="C1420" s="1361"/>
      <c r="D1420" s="1361"/>
      <c r="E1420" s="1361"/>
      <c r="F1420" s="1361"/>
      <c r="G1420" s="1361"/>
      <c r="H1420" s="1361" t="s">
        <v>1819</v>
      </c>
      <c r="I1420" s="1361" t="s">
        <v>4206</v>
      </c>
      <c r="J1420" s="1361" t="s">
        <v>2246</v>
      </c>
      <c r="K1420" s="1361" t="s">
        <v>4194</v>
      </c>
      <c r="L1420" s="1361" t="s">
        <v>2536</v>
      </c>
      <c r="M1420" s="1362">
        <v>1.0</v>
      </c>
    </row>
    <row r="1421">
      <c r="A1421" s="1361"/>
      <c r="B1421" s="1361"/>
      <c r="C1421" s="1361"/>
      <c r="D1421" s="1361"/>
      <c r="E1421" s="1361"/>
      <c r="F1421" s="1361"/>
      <c r="G1421" s="1361"/>
      <c r="H1421" s="1361" t="s">
        <v>1819</v>
      </c>
      <c r="I1421" s="1361" t="s">
        <v>4206</v>
      </c>
      <c r="J1421" s="1361" t="s">
        <v>4195</v>
      </c>
      <c r="K1421" s="1361" t="s">
        <v>2243</v>
      </c>
      <c r="L1421" s="1361" t="s">
        <v>2321</v>
      </c>
      <c r="M1421" s="1362">
        <v>19.0</v>
      </c>
    </row>
    <row r="1422">
      <c r="A1422" s="1361"/>
      <c r="B1422" s="1361"/>
      <c r="C1422" s="1361"/>
      <c r="D1422" s="1361"/>
      <c r="E1422" s="1361"/>
      <c r="F1422" s="1361"/>
      <c r="G1422" s="1361"/>
      <c r="H1422" s="1361" t="s">
        <v>496</v>
      </c>
      <c r="I1422" s="1361" t="s">
        <v>4204</v>
      </c>
      <c r="J1422" s="1361" t="s">
        <v>2246</v>
      </c>
      <c r="K1422" s="1361" t="s">
        <v>4190</v>
      </c>
      <c r="L1422" s="1361" t="s">
        <v>2536</v>
      </c>
      <c r="M1422" s="1362">
        <v>6.0</v>
      </c>
    </row>
    <row r="1423">
      <c r="A1423" s="1361"/>
      <c r="B1423" s="1361"/>
      <c r="C1423" s="1361"/>
      <c r="D1423" s="1361"/>
      <c r="E1423" s="1361"/>
      <c r="F1423" s="1361"/>
      <c r="G1423" s="1361"/>
      <c r="H1423" s="1361" t="s">
        <v>751</v>
      </c>
      <c r="I1423" s="1361" t="s">
        <v>4203</v>
      </c>
      <c r="J1423" s="1361" t="s">
        <v>2246</v>
      </c>
      <c r="K1423" s="1361" t="s">
        <v>4197</v>
      </c>
      <c r="L1423" s="1361" t="s">
        <v>2536</v>
      </c>
      <c r="M1423" s="1362">
        <v>10.0</v>
      </c>
    </row>
    <row r="1424">
      <c r="A1424" s="1361"/>
      <c r="B1424" s="1361"/>
      <c r="C1424" s="1361"/>
      <c r="D1424" s="1361"/>
      <c r="E1424" s="1361"/>
      <c r="F1424" s="1361"/>
      <c r="G1424" s="1361"/>
      <c r="H1424" s="1361" t="s">
        <v>751</v>
      </c>
      <c r="I1424" s="1361" t="s">
        <v>4203</v>
      </c>
      <c r="J1424" s="1361" t="s">
        <v>2246</v>
      </c>
      <c r="K1424" s="1361" t="s">
        <v>4190</v>
      </c>
      <c r="L1424" s="1361" t="s">
        <v>2536</v>
      </c>
      <c r="M1424" s="1362">
        <v>121.0</v>
      </c>
    </row>
    <row r="1425">
      <c r="A1425" s="1361"/>
      <c r="B1425" s="1361"/>
      <c r="C1425" s="1361"/>
      <c r="D1425" s="1361"/>
      <c r="E1425" s="1361"/>
      <c r="F1425" s="1361"/>
      <c r="G1425" s="1361"/>
      <c r="H1425" s="1361" t="s">
        <v>751</v>
      </c>
      <c r="I1425" s="1361" t="s">
        <v>4203</v>
      </c>
      <c r="J1425" s="1361" t="s">
        <v>2246</v>
      </c>
      <c r="K1425" s="1361" t="s">
        <v>4191</v>
      </c>
      <c r="L1425" s="1361" t="s">
        <v>2321</v>
      </c>
      <c r="M1425" s="1362">
        <v>3.0</v>
      </c>
    </row>
    <row r="1426">
      <c r="A1426" s="1361"/>
      <c r="B1426" s="1361"/>
      <c r="C1426" s="1361"/>
      <c r="D1426" s="1361"/>
      <c r="E1426" s="1361"/>
      <c r="F1426" s="1361"/>
      <c r="G1426" s="1361"/>
      <c r="H1426" s="1361" t="s">
        <v>751</v>
      </c>
      <c r="I1426" s="1361" t="s">
        <v>4203</v>
      </c>
      <c r="J1426" s="1361" t="s">
        <v>2246</v>
      </c>
      <c r="K1426" s="1361" t="s">
        <v>4192</v>
      </c>
      <c r="L1426" s="1361" t="s">
        <v>2536</v>
      </c>
      <c r="M1426" s="1362">
        <v>3.0</v>
      </c>
    </row>
    <row r="1427">
      <c r="A1427" s="1361"/>
      <c r="B1427" s="1361"/>
      <c r="C1427" s="1361"/>
      <c r="D1427" s="1361"/>
      <c r="E1427" s="1361"/>
      <c r="F1427" s="1361"/>
      <c r="G1427" s="1361"/>
      <c r="H1427" s="1361" t="s">
        <v>751</v>
      </c>
      <c r="I1427" s="1361" t="s">
        <v>4203</v>
      </c>
      <c r="J1427" s="1361" t="s">
        <v>2246</v>
      </c>
      <c r="K1427" s="1361" t="s">
        <v>4193</v>
      </c>
      <c r="L1427" s="1361" t="s">
        <v>2321</v>
      </c>
      <c r="M1427" s="1362">
        <v>3.0</v>
      </c>
    </row>
    <row r="1428">
      <c r="A1428" s="1361"/>
      <c r="B1428" s="1361"/>
      <c r="C1428" s="1361"/>
      <c r="D1428" s="1361"/>
      <c r="E1428" s="1361"/>
      <c r="F1428" s="1361"/>
      <c r="G1428" s="1361"/>
      <c r="H1428" s="1361" t="s">
        <v>751</v>
      </c>
      <c r="I1428" s="1361" t="s">
        <v>4203</v>
      </c>
      <c r="J1428" s="1361" t="s">
        <v>2246</v>
      </c>
      <c r="K1428" s="1361" t="s">
        <v>4199</v>
      </c>
      <c r="L1428" s="1361" t="s">
        <v>2536</v>
      </c>
      <c r="M1428" s="1362">
        <v>3.0</v>
      </c>
    </row>
    <row r="1429">
      <c r="A1429" s="1361"/>
      <c r="B1429" s="1361"/>
      <c r="C1429" s="1361"/>
      <c r="D1429" s="1361"/>
      <c r="E1429" s="1361"/>
      <c r="F1429" s="1361"/>
      <c r="G1429" s="1361"/>
      <c r="H1429" s="1361" t="s">
        <v>751</v>
      </c>
      <c r="I1429" s="1361" t="s">
        <v>4203</v>
      </c>
      <c r="J1429" s="1361" t="s">
        <v>2246</v>
      </c>
      <c r="K1429" s="1361" t="s">
        <v>4200</v>
      </c>
      <c r="L1429" s="1361" t="s">
        <v>2536</v>
      </c>
      <c r="M1429" s="1362">
        <v>5.0</v>
      </c>
    </row>
    <row r="1430">
      <c r="A1430" s="1361"/>
      <c r="B1430" s="1361"/>
      <c r="C1430" s="1361"/>
      <c r="D1430" s="1361"/>
      <c r="E1430" s="1361"/>
      <c r="F1430" s="1361"/>
      <c r="G1430" s="1361"/>
      <c r="H1430" s="1361" t="s">
        <v>751</v>
      </c>
      <c r="I1430" s="1361" t="s">
        <v>4203</v>
      </c>
      <c r="J1430" s="1361" t="s">
        <v>2246</v>
      </c>
      <c r="K1430" s="1361" t="s">
        <v>4194</v>
      </c>
      <c r="L1430" s="1361" t="s">
        <v>2536</v>
      </c>
      <c r="M1430" s="1362">
        <v>19.0</v>
      </c>
    </row>
    <row r="1431">
      <c r="A1431" s="1361"/>
      <c r="B1431" s="1361"/>
      <c r="C1431" s="1361"/>
      <c r="D1431" s="1361"/>
      <c r="E1431" s="1361"/>
      <c r="F1431" s="1361"/>
      <c r="G1431" s="1361"/>
      <c r="H1431" s="1361" t="s">
        <v>751</v>
      </c>
      <c r="I1431" s="1361" t="s">
        <v>4203</v>
      </c>
      <c r="J1431" s="1361" t="s">
        <v>4195</v>
      </c>
      <c r="K1431" s="1361" t="s">
        <v>4201</v>
      </c>
      <c r="L1431" s="1361" t="s">
        <v>2536</v>
      </c>
      <c r="M1431" s="1362">
        <v>2.0</v>
      </c>
    </row>
    <row r="1432">
      <c r="A1432" s="1361"/>
      <c r="B1432" s="1361"/>
      <c r="C1432" s="1361"/>
      <c r="D1432" s="1361"/>
      <c r="E1432" s="1361"/>
      <c r="F1432" s="1361"/>
      <c r="G1432" s="1361"/>
      <c r="H1432" s="1361" t="s">
        <v>751</v>
      </c>
      <c r="I1432" s="1361" t="s">
        <v>4203</v>
      </c>
      <c r="J1432" s="1361" t="s">
        <v>4195</v>
      </c>
      <c r="K1432" s="1361" t="s">
        <v>4208</v>
      </c>
      <c r="L1432" s="1361" t="s">
        <v>2536</v>
      </c>
      <c r="M1432" s="1362">
        <v>1.0</v>
      </c>
    </row>
    <row r="1433">
      <c r="A1433" s="1361"/>
      <c r="B1433" s="1361"/>
      <c r="C1433" s="1361"/>
      <c r="D1433" s="1361"/>
      <c r="E1433" s="1361"/>
      <c r="F1433" s="1361"/>
      <c r="G1433" s="1361"/>
      <c r="H1433" s="1361" t="s">
        <v>751</v>
      </c>
      <c r="I1433" s="1361" t="s">
        <v>4203</v>
      </c>
      <c r="J1433" s="1361" t="s">
        <v>4195</v>
      </c>
      <c r="K1433" s="1361" t="s">
        <v>2243</v>
      </c>
      <c r="L1433" s="1361" t="s">
        <v>2321</v>
      </c>
      <c r="M1433" s="1362">
        <v>109.0</v>
      </c>
    </row>
    <row r="1434">
      <c r="A1434" s="1361"/>
      <c r="B1434" s="1361"/>
      <c r="C1434" s="1361"/>
      <c r="D1434" s="1361"/>
      <c r="E1434" s="1361"/>
      <c r="F1434" s="1361"/>
      <c r="G1434" s="1361"/>
      <c r="H1434" s="1361" t="s">
        <v>751</v>
      </c>
      <c r="I1434" s="1361" t="s">
        <v>4203</v>
      </c>
      <c r="J1434" s="1361" t="s">
        <v>4195</v>
      </c>
      <c r="K1434" s="1361" t="s">
        <v>4195</v>
      </c>
      <c r="L1434" s="1361" t="s">
        <v>2536</v>
      </c>
      <c r="M1434" s="1362">
        <v>2.0</v>
      </c>
    </row>
    <row r="1435">
      <c r="A1435" s="1361"/>
      <c r="B1435" s="1361"/>
      <c r="C1435" s="1361"/>
      <c r="D1435" s="1361"/>
      <c r="E1435" s="1361"/>
      <c r="F1435" s="1361"/>
      <c r="G1435" s="1361"/>
      <c r="H1435" s="1361" t="s">
        <v>1820</v>
      </c>
      <c r="I1435" s="1361" t="s">
        <v>4203</v>
      </c>
      <c r="J1435" s="1361" t="s">
        <v>2246</v>
      </c>
      <c r="K1435" s="1361" t="s">
        <v>4190</v>
      </c>
      <c r="L1435" s="1361" t="s">
        <v>2536</v>
      </c>
      <c r="M1435" s="1362">
        <v>22.0</v>
      </c>
    </row>
    <row r="1436">
      <c r="A1436" s="1361"/>
      <c r="B1436" s="1361"/>
      <c r="C1436" s="1361"/>
      <c r="D1436" s="1361"/>
      <c r="E1436" s="1361"/>
      <c r="F1436" s="1361"/>
      <c r="G1436" s="1361"/>
      <c r="H1436" s="1361" t="s">
        <v>1820</v>
      </c>
      <c r="I1436" s="1361" t="s">
        <v>4203</v>
      </c>
      <c r="J1436" s="1361" t="s">
        <v>2246</v>
      </c>
      <c r="K1436" s="1361" t="s">
        <v>4191</v>
      </c>
      <c r="L1436" s="1361" t="s">
        <v>2321</v>
      </c>
      <c r="M1436" s="1362">
        <v>2.0</v>
      </c>
    </row>
    <row r="1437">
      <c r="A1437" s="1361"/>
      <c r="B1437" s="1361"/>
      <c r="C1437" s="1361"/>
      <c r="D1437" s="1361"/>
      <c r="E1437" s="1361"/>
      <c r="F1437" s="1361"/>
      <c r="G1437" s="1361"/>
      <c r="H1437" s="1361" t="s">
        <v>1820</v>
      </c>
      <c r="I1437" s="1361" t="s">
        <v>4203</v>
      </c>
      <c r="J1437" s="1361" t="s">
        <v>2246</v>
      </c>
      <c r="K1437" s="1361" t="s">
        <v>4199</v>
      </c>
      <c r="L1437" s="1361" t="s">
        <v>2536</v>
      </c>
      <c r="M1437" s="1362">
        <v>2.0</v>
      </c>
    </row>
    <row r="1438">
      <c r="A1438" s="1361"/>
      <c r="B1438" s="1361"/>
      <c r="C1438" s="1361"/>
      <c r="D1438" s="1361"/>
      <c r="E1438" s="1361"/>
      <c r="F1438" s="1361"/>
      <c r="G1438" s="1361"/>
      <c r="H1438" s="1361" t="s">
        <v>1820</v>
      </c>
      <c r="I1438" s="1361" t="s">
        <v>4203</v>
      </c>
      <c r="J1438" s="1361" t="s">
        <v>2246</v>
      </c>
      <c r="K1438" s="1361" t="s">
        <v>4194</v>
      </c>
      <c r="L1438" s="1361" t="s">
        <v>2536</v>
      </c>
      <c r="M1438" s="1362">
        <v>1.0</v>
      </c>
    </row>
    <row r="1439">
      <c r="A1439" s="1361"/>
      <c r="B1439" s="1361"/>
      <c r="C1439" s="1361"/>
      <c r="D1439" s="1361"/>
      <c r="E1439" s="1361"/>
      <c r="F1439" s="1361"/>
      <c r="G1439" s="1361"/>
      <c r="H1439" s="1361" t="s">
        <v>1820</v>
      </c>
      <c r="I1439" s="1361" t="s">
        <v>4203</v>
      </c>
      <c r="J1439" s="1361" t="s">
        <v>4195</v>
      </c>
      <c r="K1439" s="1361" t="s">
        <v>2243</v>
      </c>
      <c r="L1439" s="1361" t="s">
        <v>2321</v>
      </c>
      <c r="M1439" s="1362">
        <v>12.0</v>
      </c>
    </row>
    <row r="1440">
      <c r="A1440" s="1361"/>
      <c r="B1440" s="1361"/>
      <c r="C1440" s="1361"/>
      <c r="D1440" s="1361"/>
      <c r="E1440" s="1361"/>
      <c r="F1440" s="1361"/>
      <c r="G1440" s="1361"/>
      <c r="H1440" s="1361" t="s">
        <v>1821</v>
      </c>
      <c r="I1440" s="1361" t="s">
        <v>4202</v>
      </c>
      <c r="J1440" s="1361" t="s">
        <v>2246</v>
      </c>
      <c r="K1440" s="1361" t="s">
        <v>4190</v>
      </c>
      <c r="L1440" s="1361" t="s">
        <v>2536</v>
      </c>
      <c r="M1440" s="1362">
        <v>12.0</v>
      </c>
    </row>
    <row r="1441">
      <c r="A1441" s="1361"/>
      <c r="B1441" s="1361"/>
      <c r="C1441" s="1361"/>
      <c r="D1441" s="1361"/>
      <c r="E1441" s="1361"/>
      <c r="F1441" s="1361"/>
      <c r="G1441" s="1361"/>
      <c r="H1441" s="1361" t="s">
        <v>1821</v>
      </c>
      <c r="I1441" s="1361" t="s">
        <v>4202</v>
      </c>
      <c r="J1441" s="1361" t="s">
        <v>2246</v>
      </c>
      <c r="K1441" s="1361" t="s">
        <v>4192</v>
      </c>
      <c r="L1441" s="1361" t="s">
        <v>2536</v>
      </c>
      <c r="M1441" s="1362">
        <v>1.0</v>
      </c>
    </row>
    <row r="1442">
      <c r="A1442" s="1361"/>
      <c r="B1442" s="1361"/>
      <c r="C1442" s="1361"/>
      <c r="D1442" s="1361"/>
      <c r="E1442" s="1361"/>
      <c r="F1442" s="1361"/>
      <c r="G1442" s="1361"/>
      <c r="H1442" s="1361" t="s">
        <v>1821</v>
      </c>
      <c r="I1442" s="1361" t="s">
        <v>4202</v>
      </c>
      <c r="J1442" s="1361" t="s">
        <v>4195</v>
      </c>
      <c r="K1442" s="1361" t="s">
        <v>2243</v>
      </c>
      <c r="L1442" s="1361" t="s">
        <v>2321</v>
      </c>
      <c r="M1442" s="1362">
        <v>9.0</v>
      </c>
    </row>
    <row r="1443">
      <c r="A1443" s="1361"/>
      <c r="B1443" s="1361"/>
      <c r="C1443" s="1361"/>
      <c r="D1443" s="1361"/>
      <c r="E1443" s="1361"/>
      <c r="F1443" s="1361"/>
      <c r="G1443" s="1361"/>
      <c r="H1443" s="1361" t="s">
        <v>594</v>
      </c>
      <c r="I1443" s="1361" t="s">
        <v>4207</v>
      </c>
      <c r="J1443" s="1361" t="s">
        <v>2246</v>
      </c>
      <c r="K1443" s="1361" t="s">
        <v>4197</v>
      </c>
      <c r="L1443" s="1361" t="s">
        <v>2536</v>
      </c>
      <c r="M1443" s="1362">
        <v>5.0</v>
      </c>
    </row>
    <row r="1444">
      <c r="A1444" s="1361"/>
      <c r="B1444" s="1361"/>
      <c r="C1444" s="1361"/>
      <c r="D1444" s="1361"/>
      <c r="E1444" s="1361"/>
      <c r="F1444" s="1361"/>
      <c r="G1444" s="1361"/>
      <c r="H1444" s="1361" t="s">
        <v>594</v>
      </c>
      <c r="I1444" s="1361" t="s">
        <v>4207</v>
      </c>
      <c r="J1444" s="1361" t="s">
        <v>2246</v>
      </c>
      <c r="K1444" s="1361" t="s">
        <v>4190</v>
      </c>
      <c r="L1444" s="1361" t="s">
        <v>2536</v>
      </c>
      <c r="M1444" s="1362">
        <v>36.0</v>
      </c>
    </row>
    <row r="1445">
      <c r="A1445" s="1361"/>
      <c r="B1445" s="1361"/>
      <c r="C1445" s="1361"/>
      <c r="D1445" s="1361"/>
      <c r="E1445" s="1361"/>
      <c r="F1445" s="1361"/>
      <c r="G1445" s="1361"/>
      <c r="H1445" s="1361" t="s">
        <v>594</v>
      </c>
      <c r="I1445" s="1361" t="s">
        <v>4207</v>
      </c>
      <c r="J1445" s="1361" t="s">
        <v>2246</v>
      </c>
      <c r="K1445" s="1361" t="s">
        <v>4191</v>
      </c>
      <c r="L1445" s="1361" t="s">
        <v>2321</v>
      </c>
      <c r="M1445" s="1362">
        <v>8.0</v>
      </c>
    </row>
    <row r="1446">
      <c r="A1446" s="1361"/>
      <c r="B1446" s="1361"/>
      <c r="C1446" s="1361"/>
      <c r="D1446" s="1361"/>
      <c r="E1446" s="1361"/>
      <c r="F1446" s="1361"/>
      <c r="G1446" s="1361"/>
      <c r="H1446" s="1361" t="s">
        <v>594</v>
      </c>
      <c r="I1446" s="1361" t="s">
        <v>4207</v>
      </c>
      <c r="J1446" s="1361" t="s">
        <v>2246</v>
      </c>
      <c r="K1446" s="1361" t="s">
        <v>4192</v>
      </c>
      <c r="L1446" s="1361" t="s">
        <v>2536</v>
      </c>
      <c r="M1446" s="1362">
        <v>5.0</v>
      </c>
    </row>
    <row r="1447">
      <c r="A1447" s="1361"/>
      <c r="B1447" s="1361"/>
      <c r="C1447" s="1361"/>
      <c r="D1447" s="1361"/>
      <c r="E1447" s="1361"/>
      <c r="F1447" s="1361"/>
      <c r="G1447" s="1361"/>
      <c r="H1447" s="1361" t="s">
        <v>594</v>
      </c>
      <c r="I1447" s="1361" t="s">
        <v>4207</v>
      </c>
      <c r="J1447" s="1361" t="s">
        <v>2246</v>
      </c>
      <c r="K1447" s="1361" t="s">
        <v>4199</v>
      </c>
      <c r="L1447" s="1361" t="s">
        <v>2536</v>
      </c>
      <c r="M1447" s="1362">
        <v>4.0</v>
      </c>
    </row>
    <row r="1448">
      <c r="A1448" s="1361"/>
      <c r="B1448" s="1361"/>
      <c r="C1448" s="1361"/>
      <c r="D1448" s="1361"/>
      <c r="E1448" s="1361"/>
      <c r="F1448" s="1361"/>
      <c r="G1448" s="1361"/>
      <c r="H1448" s="1361" t="s">
        <v>594</v>
      </c>
      <c r="I1448" s="1361" t="s">
        <v>4207</v>
      </c>
      <c r="J1448" s="1361" t="s">
        <v>2246</v>
      </c>
      <c r="K1448" s="1361" t="s">
        <v>4200</v>
      </c>
      <c r="L1448" s="1361" t="s">
        <v>2536</v>
      </c>
      <c r="M1448" s="1362">
        <v>7.0</v>
      </c>
    </row>
    <row r="1449">
      <c r="A1449" s="1361"/>
      <c r="B1449" s="1361"/>
      <c r="C1449" s="1361"/>
      <c r="D1449" s="1361"/>
      <c r="E1449" s="1361"/>
      <c r="F1449" s="1361"/>
      <c r="G1449" s="1361"/>
      <c r="H1449" s="1361" t="s">
        <v>594</v>
      </c>
      <c r="I1449" s="1361" t="s">
        <v>4207</v>
      </c>
      <c r="J1449" s="1361" t="s">
        <v>2246</v>
      </c>
      <c r="K1449" s="1361" t="s">
        <v>4194</v>
      </c>
      <c r="L1449" s="1361" t="s">
        <v>2536</v>
      </c>
      <c r="M1449" s="1362">
        <v>23.0</v>
      </c>
    </row>
    <row r="1450">
      <c r="A1450" s="1361"/>
      <c r="B1450" s="1361"/>
      <c r="C1450" s="1361"/>
      <c r="D1450" s="1361"/>
      <c r="E1450" s="1361"/>
      <c r="F1450" s="1361"/>
      <c r="G1450" s="1361"/>
      <c r="H1450" s="1361" t="s">
        <v>594</v>
      </c>
      <c r="I1450" s="1361" t="s">
        <v>4207</v>
      </c>
      <c r="J1450" s="1361" t="s">
        <v>4195</v>
      </c>
      <c r="K1450" s="1361" t="s">
        <v>4201</v>
      </c>
      <c r="L1450" s="1361" t="s">
        <v>2536</v>
      </c>
      <c r="M1450" s="1362">
        <v>1.0</v>
      </c>
    </row>
    <row r="1451">
      <c r="A1451" s="1361"/>
      <c r="B1451" s="1361"/>
      <c r="C1451" s="1361"/>
      <c r="D1451" s="1361"/>
      <c r="E1451" s="1361"/>
      <c r="F1451" s="1361"/>
      <c r="G1451" s="1361"/>
      <c r="H1451" s="1361" t="s">
        <v>594</v>
      </c>
      <c r="I1451" s="1361" t="s">
        <v>4207</v>
      </c>
      <c r="J1451" s="1361" t="s">
        <v>4195</v>
      </c>
      <c r="K1451" s="1361" t="s">
        <v>2243</v>
      </c>
      <c r="L1451" s="1361" t="s">
        <v>2321</v>
      </c>
      <c r="M1451" s="1362">
        <v>79.0</v>
      </c>
    </row>
    <row r="1452">
      <c r="A1452" s="1361"/>
      <c r="B1452" s="1361"/>
      <c r="C1452" s="1361"/>
      <c r="D1452" s="1361"/>
      <c r="E1452" s="1361"/>
      <c r="F1452" s="1361"/>
      <c r="G1452" s="1361"/>
      <c r="H1452" s="1361" t="s">
        <v>594</v>
      </c>
      <c r="I1452" s="1361" t="s">
        <v>4207</v>
      </c>
      <c r="J1452" s="1361" t="s">
        <v>4195</v>
      </c>
      <c r="K1452" s="1361" t="s">
        <v>4195</v>
      </c>
      <c r="L1452" s="1361" t="s">
        <v>2536</v>
      </c>
      <c r="M1452" s="1362">
        <v>8.0</v>
      </c>
    </row>
    <row r="1453">
      <c r="A1453" s="1361"/>
      <c r="B1453" s="1361"/>
      <c r="C1453" s="1361"/>
      <c r="D1453" s="1361"/>
      <c r="E1453" s="1361"/>
      <c r="F1453" s="1361"/>
      <c r="G1453" s="1361"/>
      <c r="H1453" s="1361" t="s">
        <v>752</v>
      </c>
      <c r="I1453" s="1361" t="s">
        <v>4205</v>
      </c>
      <c r="J1453" s="1361" t="s">
        <v>2246</v>
      </c>
      <c r="K1453" s="1361" t="s">
        <v>4190</v>
      </c>
      <c r="L1453" s="1361" t="s">
        <v>2536</v>
      </c>
      <c r="M1453" s="1362">
        <v>15.0</v>
      </c>
    </row>
    <row r="1454">
      <c r="A1454" s="1361"/>
      <c r="B1454" s="1361"/>
      <c r="C1454" s="1361"/>
      <c r="D1454" s="1361"/>
      <c r="E1454" s="1361"/>
      <c r="F1454" s="1361"/>
      <c r="G1454" s="1361"/>
      <c r="H1454" s="1361" t="s">
        <v>752</v>
      </c>
      <c r="I1454" s="1361" t="s">
        <v>4205</v>
      </c>
      <c r="J1454" s="1361" t="s">
        <v>2246</v>
      </c>
      <c r="K1454" s="1361" t="s">
        <v>4191</v>
      </c>
      <c r="L1454" s="1361" t="s">
        <v>2321</v>
      </c>
      <c r="M1454" s="1362">
        <v>7.0</v>
      </c>
    </row>
    <row r="1455">
      <c r="A1455" s="1361"/>
      <c r="B1455" s="1361"/>
      <c r="C1455" s="1361"/>
      <c r="D1455" s="1361"/>
      <c r="E1455" s="1361"/>
      <c r="F1455" s="1361"/>
      <c r="G1455" s="1361"/>
      <c r="H1455" s="1361" t="s">
        <v>752</v>
      </c>
      <c r="I1455" s="1361" t="s">
        <v>4205</v>
      </c>
      <c r="J1455" s="1361" t="s">
        <v>2246</v>
      </c>
      <c r="K1455" s="1361" t="s">
        <v>4199</v>
      </c>
      <c r="L1455" s="1361" t="s">
        <v>2536</v>
      </c>
      <c r="M1455" s="1362">
        <v>3.0</v>
      </c>
    </row>
    <row r="1456">
      <c r="A1456" s="1361"/>
      <c r="B1456" s="1361"/>
      <c r="C1456" s="1361"/>
      <c r="D1456" s="1361"/>
      <c r="E1456" s="1361"/>
      <c r="F1456" s="1361"/>
      <c r="G1456" s="1361"/>
      <c r="H1456" s="1361" t="s">
        <v>752</v>
      </c>
      <c r="I1456" s="1361" t="s">
        <v>4205</v>
      </c>
      <c r="J1456" s="1361" t="s">
        <v>2246</v>
      </c>
      <c r="K1456" s="1361" t="s">
        <v>4200</v>
      </c>
      <c r="L1456" s="1361" t="s">
        <v>2536</v>
      </c>
      <c r="M1456" s="1362">
        <v>3.0</v>
      </c>
    </row>
    <row r="1457">
      <c r="A1457" s="1361"/>
      <c r="B1457" s="1361"/>
      <c r="C1457" s="1361"/>
      <c r="D1457" s="1361"/>
      <c r="E1457" s="1361"/>
      <c r="F1457" s="1361"/>
      <c r="G1457" s="1361"/>
      <c r="H1457" s="1361" t="s">
        <v>752</v>
      </c>
      <c r="I1457" s="1361" t="s">
        <v>4205</v>
      </c>
      <c r="J1457" s="1361" t="s">
        <v>2246</v>
      </c>
      <c r="K1457" s="1361" t="s">
        <v>4194</v>
      </c>
      <c r="L1457" s="1361" t="s">
        <v>2536</v>
      </c>
      <c r="M1457" s="1362">
        <v>3.0</v>
      </c>
    </row>
    <row r="1458">
      <c r="A1458" s="1361"/>
      <c r="B1458" s="1361"/>
      <c r="C1458" s="1361"/>
      <c r="D1458" s="1361"/>
      <c r="E1458" s="1361"/>
      <c r="F1458" s="1361"/>
      <c r="G1458" s="1361"/>
      <c r="H1458" s="1361" t="s">
        <v>752</v>
      </c>
      <c r="I1458" s="1361" t="s">
        <v>4205</v>
      </c>
      <c r="J1458" s="1361" t="s">
        <v>4195</v>
      </c>
      <c r="K1458" s="1361" t="s">
        <v>4201</v>
      </c>
      <c r="L1458" s="1361" t="s">
        <v>2536</v>
      </c>
      <c r="M1458" s="1362">
        <v>2.0</v>
      </c>
    </row>
    <row r="1459">
      <c r="A1459" s="1361"/>
      <c r="B1459" s="1361"/>
      <c r="C1459" s="1361"/>
      <c r="D1459" s="1361"/>
      <c r="E1459" s="1361"/>
      <c r="F1459" s="1361"/>
      <c r="G1459" s="1361"/>
      <c r="H1459" s="1361" t="s">
        <v>752</v>
      </c>
      <c r="I1459" s="1361" t="s">
        <v>4205</v>
      </c>
      <c r="J1459" s="1361" t="s">
        <v>4195</v>
      </c>
      <c r="K1459" s="1361" t="s">
        <v>4208</v>
      </c>
      <c r="L1459" s="1361" t="s">
        <v>2536</v>
      </c>
      <c r="M1459" s="1362">
        <v>3.0</v>
      </c>
    </row>
    <row r="1460">
      <c r="A1460" s="1361"/>
      <c r="B1460" s="1361"/>
      <c r="C1460" s="1361"/>
      <c r="D1460" s="1361"/>
      <c r="E1460" s="1361"/>
      <c r="F1460" s="1361"/>
      <c r="G1460" s="1361"/>
      <c r="H1460" s="1361" t="s">
        <v>752</v>
      </c>
      <c r="I1460" s="1361" t="s">
        <v>4205</v>
      </c>
      <c r="J1460" s="1361" t="s">
        <v>4195</v>
      </c>
      <c r="K1460" s="1361" t="s">
        <v>2243</v>
      </c>
      <c r="L1460" s="1361" t="s">
        <v>2321</v>
      </c>
      <c r="M1460" s="1362">
        <v>17.0</v>
      </c>
    </row>
    <row r="1461">
      <c r="A1461" s="1361"/>
      <c r="B1461" s="1361"/>
      <c r="C1461" s="1361"/>
      <c r="D1461" s="1361"/>
      <c r="E1461" s="1361"/>
      <c r="F1461" s="1361"/>
      <c r="G1461" s="1361"/>
      <c r="H1461" s="1361" t="s">
        <v>1822</v>
      </c>
      <c r="I1461" s="1361" t="s">
        <v>4196</v>
      </c>
      <c r="J1461" s="1361" t="s">
        <v>2246</v>
      </c>
      <c r="K1461" s="1361" t="s">
        <v>4190</v>
      </c>
      <c r="L1461" s="1361" t="s">
        <v>2536</v>
      </c>
      <c r="M1461" s="1362">
        <v>7.0</v>
      </c>
    </row>
    <row r="1462">
      <c r="A1462" s="1361"/>
      <c r="B1462" s="1361"/>
      <c r="C1462" s="1361"/>
      <c r="D1462" s="1361"/>
      <c r="E1462" s="1361"/>
      <c r="F1462" s="1361"/>
      <c r="G1462" s="1361"/>
      <c r="H1462" s="1361" t="s">
        <v>1822</v>
      </c>
      <c r="I1462" s="1361" t="s">
        <v>4196</v>
      </c>
      <c r="J1462" s="1361" t="s">
        <v>2246</v>
      </c>
      <c r="K1462" s="1361" t="s">
        <v>4192</v>
      </c>
      <c r="L1462" s="1361" t="s">
        <v>2536</v>
      </c>
      <c r="M1462" s="1362">
        <v>2.0</v>
      </c>
    </row>
    <row r="1463">
      <c r="A1463" s="1361"/>
      <c r="B1463" s="1361"/>
      <c r="C1463" s="1361"/>
      <c r="D1463" s="1361"/>
      <c r="E1463" s="1361"/>
      <c r="F1463" s="1361"/>
      <c r="G1463" s="1361"/>
      <c r="H1463" s="1361" t="s">
        <v>1822</v>
      </c>
      <c r="I1463" s="1361" t="s">
        <v>4196</v>
      </c>
      <c r="J1463" s="1361" t="s">
        <v>4195</v>
      </c>
      <c r="K1463" s="1361" t="s">
        <v>2243</v>
      </c>
      <c r="L1463" s="1361" t="s">
        <v>2321</v>
      </c>
      <c r="M1463" s="1362">
        <v>4.0</v>
      </c>
    </row>
    <row r="1464">
      <c r="A1464" s="1361"/>
      <c r="B1464" s="1361"/>
      <c r="C1464" s="1361"/>
      <c r="D1464" s="1361"/>
      <c r="E1464" s="1361"/>
      <c r="F1464" s="1361"/>
      <c r="G1464" s="1361"/>
      <c r="H1464" s="1361" t="s">
        <v>1823</v>
      </c>
      <c r="I1464" s="1361" t="s">
        <v>4210</v>
      </c>
      <c r="J1464" s="1361" t="s">
        <v>2246</v>
      </c>
      <c r="K1464" s="1361" t="s">
        <v>4197</v>
      </c>
      <c r="L1464" s="1361" t="s">
        <v>2536</v>
      </c>
      <c r="M1464" s="1362">
        <v>1.0</v>
      </c>
    </row>
    <row r="1465">
      <c r="A1465" s="1361"/>
      <c r="B1465" s="1361"/>
      <c r="C1465" s="1361"/>
      <c r="D1465" s="1361"/>
      <c r="E1465" s="1361"/>
      <c r="F1465" s="1361"/>
      <c r="G1465" s="1361"/>
      <c r="H1465" s="1361" t="s">
        <v>1823</v>
      </c>
      <c r="I1465" s="1361" t="s">
        <v>4210</v>
      </c>
      <c r="J1465" s="1361" t="s">
        <v>2246</v>
      </c>
      <c r="K1465" s="1361" t="s">
        <v>4190</v>
      </c>
      <c r="L1465" s="1361" t="s">
        <v>2536</v>
      </c>
      <c r="M1465" s="1362">
        <v>30.0</v>
      </c>
    </row>
    <row r="1466">
      <c r="A1466" s="1361"/>
      <c r="B1466" s="1361"/>
      <c r="C1466" s="1361"/>
      <c r="D1466" s="1361"/>
      <c r="E1466" s="1361"/>
      <c r="F1466" s="1361"/>
      <c r="G1466" s="1361"/>
      <c r="H1466" s="1361" t="s">
        <v>1823</v>
      </c>
      <c r="I1466" s="1361" t="s">
        <v>4210</v>
      </c>
      <c r="J1466" s="1361" t="s">
        <v>2246</v>
      </c>
      <c r="K1466" s="1361" t="s">
        <v>4191</v>
      </c>
      <c r="L1466" s="1361" t="s">
        <v>2321</v>
      </c>
      <c r="M1466" s="1362">
        <v>3.0</v>
      </c>
    </row>
    <row r="1467">
      <c r="A1467" s="1361"/>
      <c r="B1467" s="1361"/>
      <c r="C1467" s="1361"/>
      <c r="D1467" s="1361"/>
      <c r="E1467" s="1361"/>
      <c r="F1467" s="1361"/>
      <c r="G1467" s="1361"/>
      <c r="H1467" s="1361" t="s">
        <v>1823</v>
      </c>
      <c r="I1467" s="1361" t="s">
        <v>4210</v>
      </c>
      <c r="J1467" s="1361" t="s">
        <v>2246</v>
      </c>
      <c r="K1467" s="1361" t="s">
        <v>4192</v>
      </c>
      <c r="L1467" s="1361" t="s">
        <v>2536</v>
      </c>
      <c r="M1467" s="1362">
        <v>4.0</v>
      </c>
    </row>
    <row r="1468">
      <c r="A1468" s="1361"/>
      <c r="B1468" s="1361"/>
      <c r="C1468" s="1361"/>
      <c r="D1468" s="1361"/>
      <c r="E1468" s="1361"/>
      <c r="F1468" s="1361"/>
      <c r="G1468" s="1361"/>
      <c r="H1468" s="1361" t="s">
        <v>1823</v>
      </c>
      <c r="I1468" s="1361" t="s">
        <v>4210</v>
      </c>
      <c r="J1468" s="1361" t="s">
        <v>2246</v>
      </c>
      <c r="K1468" s="1361" t="s">
        <v>4199</v>
      </c>
      <c r="L1468" s="1361" t="s">
        <v>2536</v>
      </c>
      <c r="M1468" s="1362">
        <v>4.0</v>
      </c>
    </row>
    <row r="1469">
      <c r="A1469" s="1361"/>
      <c r="B1469" s="1361"/>
      <c r="C1469" s="1361"/>
      <c r="D1469" s="1361"/>
      <c r="E1469" s="1361"/>
      <c r="F1469" s="1361"/>
      <c r="G1469" s="1361"/>
      <c r="H1469" s="1361" t="s">
        <v>1823</v>
      </c>
      <c r="I1469" s="1361" t="s">
        <v>4210</v>
      </c>
      <c r="J1469" s="1361" t="s">
        <v>2246</v>
      </c>
      <c r="K1469" s="1361" t="s">
        <v>4200</v>
      </c>
      <c r="L1469" s="1361" t="s">
        <v>2536</v>
      </c>
      <c r="M1469" s="1362">
        <v>5.0</v>
      </c>
    </row>
    <row r="1470">
      <c r="A1470" s="1361"/>
      <c r="B1470" s="1361"/>
      <c r="C1470" s="1361"/>
      <c r="D1470" s="1361"/>
      <c r="E1470" s="1361"/>
      <c r="F1470" s="1361"/>
      <c r="G1470" s="1361"/>
      <c r="H1470" s="1361" t="s">
        <v>1823</v>
      </c>
      <c r="I1470" s="1361" t="s">
        <v>4210</v>
      </c>
      <c r="J1470" s="1361" t="s">
        <v>2246</v>
      </c>
      <c r="K1470" s="1361" t="s">
        <v>4194</v>
      </c>
      <c r="L1470" s="1361" t="s">
        <v>2536</v>
      </c>
      <c r="M1470" s="1362">
        <v>5.0</v>
      </c>
    </row>
    <row r="1471">
      <c r="A1471" s="1361"/>
      <c r="B1471" s="1361"/>
      <c r="C1471" s="1361"/>
      <c r="D1471" s="1361"/>
      <c r="E1471" s="1361"/>
      <c r="F1471" s="1361"/>
      <c r="G1471" s="1361"/>
      <c r="H1471" s="1361" t="s">
        <v>1823</v>
      </c>
      <c r="I1471" s="1361" t="s">
        <v>4210</v>
      </c>
      <c r="J1471" s="1361" t="s">
        <v>4195</v>
      </c>
      <c r="K1471" s="1361" t="s">
        <v>2243</v>
      </c>
      <c r="L1471" s="1361" t="s">
        <v>2321</v>
      </c>
      <c r="M1471" s="1362">
        <v>34.0</v>
      </c>
    </row>
    <row r="1472">
      <c r="A1472" s="1361"/>
      <c r="B1472" s="1361"/>
      <c r="C1472" s="1361"/>
      <c r="D1472" s="1361"/>
      <c r="E1472" s="1361"/>
      <c r="F1472" s="1361"/>
      <c r="G1472" s="1361"/>
      <c r="H1472" s="1361" t="s">
        <v>1451</v>
      </c>
      <c r="I1472" s="1361" t="s">
        <v>4189</v>
      </c>
      <c r="J1472" s="1361" t="s">
        <v>2246</v>
      </c>
      <c r="K1472" s="1361" t="s">
        <v>4190</v>
      </c>
      <c r="L1472" s="1361" t="s">
        <v>2536</v>
      </c>
      <c r="M1472" s="1362">
        <v>8.0</v>
      </c>
    </row>
    <row r="1473">
      <c r="A1473" s="1361"/>
      <c r="B1473" s="1361"/>
      <c r="C1473" s="1361"/>
      <c r="D1473" s="1361"/>
      <c r="E1473" s="1361"/>
      <c r="F1473" s="1361"/>
      <c r="G1473" s="1361"/>
      <c r="H1473" s="1361" t="s">
        <v>1451</v>
      </c>
      <c r="I1473" s="1361" t="s">
        <v>4189</v>
      </c>
      <c r="J1473" s="1361" t="s">
        <v>2246</v>
      </c>
      <c r="K1473" s="1361" t="s">
        <v>4191</v>
      </c>
      <c r="L1473" s="1361" t="s">
        <v>2321</v>
      </c>
      <c r="M1473" s="1362">
        <v>1.0</v>
      </c>
    </row>
    <row r="1474">
      <c r="A1474" s="1363"/>
      <c r="B1474" s="1363"/>
      <c r="C1474" s="1363"/>
      <c r="D1474" s="1363"/>
      <c r="E1474" s="1363"/>
      <c r="F1474" s="1363"/>
      <c r="G1474" s="1363"/>
      <c r="H1474" s="1361" t="s">
        <v>1451</v>
      </c>
      <c r="I1474" s="1361" t="s">
        <v>4189</v>
      </c>
      <c r="J1474" s="1361" t="s">
        <v>2246</v>
      </c>
      <c r="K1474" s="1361" t="s">
        <v>4192</v>
      </c>
      <c r="L1474" s="1361" t="s">
        <v>2536</v>
      </c>
      <c r="M1474" s="1362">
        <v>8.0</v>
      </c>
    </row>
    <row r="1475">
      <c r="A1475" s="1363"/>
      <c r="B1475" s="1363"/>
      <c r="C1475" s="1363"/>
      <c r="D1475" s="1363"/>
      <c r="E1475" s="1363"/>
      <c r="F1475" s="1363"/>
      <c r="G1475" s="1363"/>
      <c r="H1475" s="1364" t="s">
        <v>1451</v>
      </c>
      <c r="I1475" s="1364" t="s">
        <v>4189</v>
      </c>
      <c r="J1475" s="1364" t="s">
        <v>2246</v>
      </c>
      <c r="K1475" s="1361" t="s">
        <v>4193</v>
      </c>
      <c r="L1475" s="1361" t="s">
        <v>2321</v>
      </c>
      <c r="M1475" s="1362">
        <v>1.0</v>
      </c>
      <c r="N1475" s="1085"/>
      <c r="O1475" s="1085"/>
      <c r="P1475" s="1085"/>
      <c r="Q1475" s="1085"/>
      <c r="R1475" s="1085"/>
      <c r="S1475" s="1085"/>
      <c r="T1475" s="1085"/>
      <c r="U1475" s="1085"/>
      <c r="V1475" s="1085"/>
      <c r="W1475" s="1085"/>
      <c r="X1475" s="1085"/>
      <c r="Y1475" s="1085"/>
      <c r="Z1475" s="1085"/>
      <c r="AA1475" s="1085"/>
      <c r="AB1475" s="1085"/>
      <c r="AC1475" s="1085"/>
      <c r="AD1475" s="1085"/>
      <c r="AE1475" s="1085"/>
      <c r="AF1475" s="1085"/>
    </row>
    <row r="1476">
      <c r="A1476" s="1363"/>
      <c r="B1476" s="1363"/>
      <c r="C1476" s="1363"/>
      <c r="D1476" s="1363"/>
      <c r="E1476" s="1363"/>
      <c r="F1476" s="1363"/>
      <c r="G1476" s="1363"/>
      <c r="H1476" s="1361" t="s">
        <v>1451</v>
      </c>
      <c r="I1476" s="1361" t="s">
        <v>4189</v>
      </c>
      <c r="J1476" s="1361" t="s">
        <v>2246</v>
      </c>
      <c r="K1476" s="1361" t="s">
        <v>4200</v>
      </c>
      <c r="L1476" s="1361" t="s">
        <v>2536</v>
      </c>
      <c r="M1476" s="1362">
        <v>1.0</v>
      </c>
      <c r="O1476" s="1085"/>
      <c r="P1476" s="1085"/>
      <c r="Q1476" s="1085"/>
      <c r="R1476" s="1085"/>
      <c r="S1476" s="1085"/>
      <c r="T1476" s="1085"/>
      <c r="U1476" s="1085"/>
      <c r="V1476" s="1085"/>
      <c r="W1476" s="1085"/>
      <c r="X1476" s="1085"/>
      <c r="Y1476" s="1085"/>
      <c r="Z1476" s="1085"/>
      <c r="AA1476" s="1085"/>
      <c r="AB1476" s="1085"/>
      <c r="AC1476" s="1085"/>
      <c r="AD1476" s="1085"/>
      <c r="AE1476" s="1085"/>
      <c r="AF1476" s="1085"/>
    </row>
    <row r="1477">
      <c r="A1477" s="1363"/>
      <c r="B1477" s="1363"/>
      <c r="C1477" s="1363"/>
      <c r="D1477" s="1363"/>
      <c r="E1477" s="1363"/>
      <c r="F1477" s="1363"/>
      <c r="G1477" s="1363"/>
      <c r="H1477" s="1361" t="s">
        <v>1451</v>
      </c>
      <c r="I1477" s="1361" t="s">
        <v>4189</v>
      </c>
      <c r="J1477" s="1361" t="s">
        <v>2246</v>
      </c>
      <c r="K1477" s="1361" t="s">
        <v>4194</v>
      </c>
      <c r="L1477" s="1361" t="s">
        <v>2536</v>
      </c>
      <c r="M1477" s="1362">
        <v>2.0</v>
      </c>
      <c r="O1477" s="1085"/>
      <c r="P1477" s="1085"/>
      <c r="Q1477" s="1085"/>
      <c r="R1477" s="1085"/>
      <c r="S1477" s="1085"/>
      <c r="T1477" s="1085"/>
      <c r="U1477" s="1085"/>
      <c r="V1477" s="1085"/>
      <c r="W1477" s="1085"/>
      <c r="X1477" s="1085"/>
      <c r="Y1477" s="1085"/>
      <c r="Z1477" s="1085"/>
      <c r="AA1477" s="1085"/>
      <c r="AB1477" s="1085"/>
      <c r="AC1477" s="1085"/>
      <c r="AD1477" s="1085"/>
      <c r="AE1477" s="1085"/>
      <c r="AF1477" s="1085"/>
    </row>
    <row r="1478">
      <c r="A1478" s="1363"/>
      <c r="B1478" s="1363"/>
      <c r="C1478" s="1363"/>
      <c r="D1478" s="1363"/>
      <c r="E1478" s="1363"/>
      <c r="F1478" s="1363"/>
      <c r="G1478" s="1363"/>
      <c r="H1478" s="1361" t="s">
        <v>1451</v>
      </c>
      <c r="I1478" s="1361" t="s">
        <v>4189</v>
      </c>
      <c r="J1478" s="1361" t="s">
        <v>4195</v>
      </c>
      <c r="K1478" s="1361" t="s">
        <v>2243</v>
      </c>
      <c r="L1478" s="1361" t="s">
        <v>2321</v>
      </c>
      <c r="M1478" s="1362">
        <v>21.0</v>
      </c>
      <c r="O1478" s="1085"/>
      <c r="P1478" s="1085"/>
      <c r="Q1478" s="1085"/>
      <c r="R1478" s="1085"/>
      <c r="S1478" s="1085"/>
      <c r="T1478" s="1085"/>
      <c r="U1478" s="1085"/>
      <c r="V1478" s="1085"/>
      <c r="W1478" s="1085"/>
      <c r="X1478" s="1085"/>
      <c r="Y1478" s="1085"/>
      <c r="Z1478" s="1085"/>
      <c r="AA1478" s="1085"/>
      <c r="AB1478" s="1085"/>
      <c r="AC1478" s="1085"/>
      <c r="AD1478" s="1085"/>
      <c r="AE1478" s="1085"/>
      <c r="AF1478" s="1085"/>
    </row>
    <row r="1479">
      <c r="A1479" s="1363"/>
      <c r="B1479" s="1363"/>
      <c r="C1479" s="1363"/>
      <c r="D1479" s="1363"/>
      <c r="E1479" s="1363"/>
      <c r="F1479" s="1363"/>
      <c r="G1479" s="1363"/>
      <c r="H1479" s="1361" t="s">
        <v>1451</v>
      </c>
      <c r="I1479" s="1361" t="s">
        <v>4189</v>
      </c>
      <c r="J1479" s="1361" t="s">
        <v>4195</v>
      </c>
      <c r="K1479" s="1361" t="s">
        <v>4195</v>
      </c>
      <c r="L1479" s="1361" t="s">
        <v>2536</v>
      </c>
      <c r="M1479" s="1362">
        <v>2.0</v>
      </c>
      <c r="O1479" s="1085"/>
      <c r="P1479" s="1085"/>
      <c r="Q1479" s="1085"/>
      <c r="R1479" s="1085"/>
      <c r="S1479" s="1085"/>
      <c r="T1479" s="1085"/>
      <c r="U1479" s="1085"/>
      <c r="V1479" s="1085"/>
      <c r="W1479" s="1085"/>
      <c r="X1479" s="1085"/>
      <c r="Y1479" s="1085"/>
      <c r="Z1479" s="1085"/>
      <c r="AA1479" s="1085"/>
      <c r="AB1479" s="1085"/>
      <c r="AC1479" s="1085"/>
      <c r="AD1479" s="1085"/>
      <c r="AE1479" s="1085"/>
      <c r="AF1479" s="1085"/>
    </row>
    <row r="1480">
      <c r="A1480" s="1363"/>
      <c r="B1480" s="1363"/>
      <c r="C1480" s="1363"/>
      <c r="D1480" s="1363"/>
      <c r="E1480" s="1363"/>
      <c r="F1480" s="1363"/>
      <c r="G1480" s="1363"/>
      <c r="H1480" s="1361" t="s">
        <v>1824</v>
      </c>
      <c r="I1480" s="1361" t="s">
        <v>4204</v>
      </c>
      <c r="J1480" s="1361" t="s">
        <v>2246</v>
      </c>
      <c r="K1480" s="1361" t="s">
        <v>4197</v>
      </c>
      <c r="L1480" s="1361" t="s">
        <v>2536</v>
      </c>
      <c r="M1480" s="1362">
        <v>2.0</v>
      </c>
      <c r="O1480" s="1085"/>
      <c r="P1480" s="1085"/>
      <c r="Q1480" s="1085"/>
      <c r="R1480" s="1085"/>
      <c r="S1480" s="1085"/>
      <c r="T1480" s="1085"/>
      <c r="U1480" s="1085"/>
      <c r="V1480" s="1085"/>
      <c r="W1480" s="1085"/>
      <c r="X1480" s="1085"/>
      <c r="Y1480" s="1085"/>
      <c r="Z1480" s="1085"/>
      <c r="AA1480" s="1085"/>
      <c r="AB1480" s="1085"/>
      <c r="AC1480" s="1085"/>
      <c r="AD1480" s="1085"/>
      <c r="AE1480" s="1085"/>
      <c r="AF1480" s="1085"/>
    </row>
    <row r="1481">
      <c r="A1481" s="1363"/>
      <c r="B1481" s="1363"/>
      <c r="C1481" s="1363"/>
      <c r="D1481" s="1363"/>
      <c r="E1481" s="1363"/>
      <c r="F1481" s="1363"/>
      <c r="G1481" s="1363"/>
      <c r="H1481" s="1361" t="s">
        <v>1824</v>
      </c>
      <c r="I1481" s="1361" t="s">
        <v>4204</v>
      </c>
      <c r="J1481" s="1361" t="s">
        <v>2246</v>
      </c>
      <c r="K1481" s="1361" t="s">
        <v>4190</v>
      </c>
      <c r="L1481" s="1361" t="s">
        <v>2536</v>
      </c>
      <c r="M1481" s="1362">
        <v>1.0</v>
      </c>
      <c r="O1481" s="1085"/>
      <c r="P1481" s="1085"/>
      <c r="Q1481" s="1085"/>
      <c r="R1481" s="1085"/>
      <c r="S1481" s="1085"/>
      <c r="T1481" s="1085"/>
      <c r="U1481" s="1085"/>
      <c r="V1481" s="1085"/>
      <c r="W1481" s="1085"/>
      <c r="X1481" s="1085"/>
      <c r="Y1481" s="1085"/>
      <c r="Z1481" s="1085"/>
      <c r="AA1481" s="1085"/>
      <c r="AB1481" s="1085"/>
      <c r="AC1481" s="1085"/>
      <c r="AD1481" s="1085"/>
      <c r="AE1481" s="1085"/>
      <c r="AF1481" s="1085"/>
    </row>
    <row r="1482">
      <c r="A1482" s="1363"/>
      <c r="B1482" s="1363"/>
      <c r="C1482" s="1363"/>
      <c r="D1482" s="1363"/>
      <c r="E1482" s="1363"/>
      <c r="F1482" s="1363"/>
      <c r="G1482" s="1363"/>
      <c r="H1482" s="1361" t="s">
        <v>1824</v>
      </c>
      <c r="I1482" s="1361" t="s">
        <v>4204</v>
      </c>
      <c r="J1482" s="1361" t="s">
        <v>2246</v>
      </c>
      <c r="K1482" s="1361" t="s">
        <v>4194</v>
      </c>
      <c r="L1482" s="1361" t="s">
        <v>2536</v>
      </c>
      <c r="M1482" s="1362">
        <v>1.0</v>
      </c>
      <c r="O1482" s="1085"/>
      <c r="P1482" s="1085"/>
      <c r="Q1482" s="1085"/>
      <c r="R1482" s="1085"/>
      <c r="S1482" s="1085"/>
      <c r="T1482" s="1085"/>
      <c r="U1482" s="1085"/>
      <c r="V1482" s="1085"/>
      <c r="W1482" s="1085"/>
      <c r="X1482" s="1085"/>
      <c r="Y1482" s="1085"/>
      <c r="Z1482" s="1085"/>
      <c r="AA1482" s="1085"/>
      <c r="AB1482" s="1085"/>
      <c r="AC1482" s="1085"/>
      <c r="AD1482" s="1085"/>
      <c r="AE1482" s="1085"/>
      <c r="AF1482" s="1085"/>
    </row>
    <row r="1483">
      <c r="A1483" s="1363"/>
      <c r="B1483" s="1363"/>
      <c r="C1483" s="1363"/>
      <c r="D1483" s="1363"/>
      <c r="E1483" s="1363"/>
      <c r="F1483" s="1363"/>
      <c r="G1483" s="1363"/>
      <c r="H1483" s="1361" t="s">
        <v>1824</v>
      </c>
      <c r="I1483" s="1361" t="s">
        <v>4204</v>
      </c>
      <c r="J1483" s="1361" t="s">
        <v>4195</v>
      </c>
      <c r="K1483" s="1361" t="s">
        <v>2243</v>
      </c>
      <c r="L1483" s="1361" t="s">
        <v>2321</v>
      </c>
      <c r="M1483" s="1362">
        <v>5.0</v>
      </c>
      <c r="O1483" s="1085"/>
      <c r="P1483" s="1085"/>
      <c r="Q1483" s="1085"/>
      <c r="R1483" s="1085"/>
      <c r="S1483" s="1085"/>
      <c r="T1483" s="1085"/>
      <c r="U1483" s="1085"/>
      <c r="V1483" s="1085"/>
      <c r="W1483" s="1085"/>
      <c r="X1483" s="1085"/>
      <c r="Y1483" s="1085"/>
      <c r="Z1483" s="1085"/>
      <c r="AA1483" s="1085"/>
      <c r="AB1483" s="1085"/>
      <c r="AC1483" s="1085"/>
      <c r="AD1483" s="1085"/>
      <c r="AE1483" s="1085"/>
      <c r="AF1483" s="1085"/>
    </row>
    <row r="1484">
      <c r="A1484" s="1363"/>
      <c r="B1484" s="1363"/>
      <c r="C1484" s="1363"/>
      <c r="D1484" s="1363"/>
      <c r="E1484" s="1363"/>
      <c r="F1484" s="1363"/>
      <c r="G1484" s="1363"/>
      <c r="H1484" s="1361" t="s">
        <v>1825</v>
      </c>
      <c r="I1484" s="1361" t="s">
        <v>4203</v>
      </c>
      <c r="J1484" s="1361" t="s">
        <v>2246</v>
      </c>
      <c r="K1484" s="1361" t="s">
        <v>4190</v>
      </c>
      <c r="L1484" s="1361" t="s">
        <v>2536</v>
      </c>
      <c r="M1484" s="1362">
        <v>23.0</v>
      </c>
      <c r="O1484" s="1085"/>
      <c r="P1484" s="1085"/>
      <c r="Q1484" s="1085"/>
      <c r="R1484" s="1085"/>
      <c r="S1484" s="1085"/>
      <c r="T1484" s="1085"/>
      <c r="U1484" s="1085"/>
      <c r="V1484" s="1085"/>
      <c r="W1484" s="1085"/>
      <c r="X1484" s="1085"/>
      <c r="Y1484" s="1085"/>
      <c r="Z1484" s="1085"/>
      <c r="AA1484" s="1085"/>
      <c r="AB1484" s="1085"/>
      <c r="AC1484" s="1085"/>
      <c r="AD1484" s="1085"/>
      <c r="AE1484" s="1085"/>
      <c r="AF1484" s="1085"/>
    </row>
    <row r="1485">
      <c r="A1485" s="1363"/>
      <c r="B1485" s="1363"/>
      <c r="C1485" s="1363"/>
      <c r="D1485" s="1363"/>
      <c r="E1485" s="1363"/>
      <c r="F1485" s="1363"/>
      <c r="G1485" s="1363"/>
      <c r="H1485" s="1361" t="s">
        <v>1825</v>
      </c>
      <c r="I1485" s="1361" t="s">
        <v>4203</v>
      </c>
      <c r="J1485" s="1361" t="s">
        <v>2246</v>
      </c>
      <c r="K1485" s="1361" t="s">
        <v>4191</v>
      </c>
      <c r="L1485" s="1361" t="s">
        <v>2321</v>
      </c>
      <c r="M1485" s="1362">
        <v>1.0</v>
      </c>
      <c r="O1485" s="1085"/>
      <c r="P1485" s="1085"/>
      <c r="Q1485" s="1085"/>
      <c r="R1485" s="1085"/>
      <c r="S1485" s="1085"/>
      <c r="T1485" s="1085"/>
      <c r="U1485" s="1085"/>
      <c r="V1485" s="1085"/>
      <c r="W1485" s="1085"/>
      <c r="X1485" s="1085"/>
      <c r="Y1485" s="1085"/>
      <c r="Z1485" s="1085"/>
      <c r="AA1485" s="1085"/>
      <c r="AB1485" s="1085"/>
      <c r="AC1485" s="1085"/>
      <c r="AD1485" s="1085"/>
      <c r="AE1485" s="1085"/>
      <c r="AF1485" s="1085"/>
    </row>
    <row r="1486">
      <c r="A1486" s="1363"/>
      <c r="B1486" s="1363"/>
      <c r="C1486" s="1363"/>
      <c r="D1486" s="1363"/>
      <c r="E1486" s="1363"/>
      <c r="F1486" s="1363"/>
      <c r="G1486" s="1363"/>
      <c r="H1486" s="1361" t="s">
        <v>1825</v>
      </c>
      <c r="I1486" s="1361" t="s">
        <v>4203</v>
      </c>
      <c r="J1486" s="1361" t="s">
        <v>2246</v>
      </c>
      <c r="K1486" s="1361" t="s">
        <v>4194</v>
      </c>
      <c r="L1486" s="1361" t="s">
        <v>2536</v>
      </c>
      <c r="M1486" s="1362">
        <v>2.0</v>
      </c>
      <c r="O1486" s="1085"/>
      <c r="P1486" s="1085"/>
      <c r="Q1486" s="1085"/>
      <c r="R1486" s="1085"/>
      <c r="S1486" s="1085"/>
      <c r="T1486" s="1085"/>
      <c r="U1486" s="1085"/>
      <c r="V1486" s="1085"/>
      <c r="W1486" s="1085"/>
      <c r="X1486" s="1085"/>
      <c r="Y1486" s="1085"/>
      <c r="Z1486" s="1085"/>
      <c r="AA1486" s="1085"/>
      <c r="AB1486" s="1085"/>
      <c r="AC1486" s="1085"/>
      <c r="AD1486" s="1085"/>
      <c r="AE1486" s="1085"/>
      <c r="AF1486" s="1085"/>
    </row>
    <row r="1487">
      <c r="A1487" s="1363"/>
      <c r="B1487" s="1363"/>
      <c r="C1487" s="1363"/>
      <c r="D1487" s="1363"/>
      <c r="E1487" s="1363"/>
      <c r="F1487" s="1363"/>
      <c r="G1487" s="1363"/>
      <c r="H1487" s="1361" t="s">
        <v>1825</v>
      </c>
      <c r="I1487" s="1361" t="s">
        <v>4203</v>
      </c>
      <c r="J1487" s="1361" t="s">
        <v>4195</v>
      </c>
      <c r="K1487" s="1361" t="s">
        <v>2243</v>
      </c>
      <c r="L1487" s="1361" t="s">
        <v>2321</v>
      </c>
      <c r="M1487" s="1362">
        <v>10.0</v>
      </c>
      <c r="O1487" s="1085"/>
      <c r="P1487" s="1085"/>
      <c r="Q1487" s="1085"/>
      <c r="R1487" s="1085"/>
      <c r="S1487" s="1085"/>
      <c r="T1487" s="1085"/>
      <c r="U1487" s="1085"/>
      <c r="V1487" s="1085"/>
      <c r="W1487" s="1085"/>
      <c r="X1487" s="1085"/>
      <c r="Y1487" s="1085"/>
      <c r="Z1487" s="1085"/>
      <c r="AA1487" s="1085"/>
      <c r="AB1487" s="1085"/>
      <c r="AC1487" s="1085"/>
      <c r="AD1487" s="1085"/>
      <c r="AE1487" s="1085"/>
      <c r="AF1487" s="1085"/>
    </row>
    <row r="1488">
      <c r="A1488" s="1363"/>
      <c r="B1488" s="1363"/>
      <c r="C1488" s="1363"/>
      <c r="D1488" s="1363"/>
      <c r="E1488" s="1363"/>
      <c r="F1488" s="1363"/>
      <c r="G1488" s="1363"/>
      <c r="H1488" s="1361" t="s">
        <v>1826</v>
      </c>
      <c r="I1488" s="1361" t="s">
        <v>4202</v>
      </c>
      <c r="J1488" s="1361" t="s">
        <v>2246</v>
      </c>
      <c r="K1488" s="1361" t="s">
        <v>4190</v>
      </c>
      <c r="L1488" s="1361" t="s">
        <v>2536</v>
      </c>
      <c r="M1488" s="1362">
        <v>4.0</v>
      </c>
      <c r="O1488" s="1085"/>
      <c r="P1488" s="1085"/>
      <c r="Q1488" s="1085"/>
      <c r="R1488" s="1085"/>
      <c r="S1488" s="1085"/>
      <c r="T1488" s="1085"/>
      <c r="U1488" s="1085"/>
      <c r="V1488" s="1085"/>
      <c r="W1488" s="1085"/>
      <c r="X1488" s="1085"/>
      <c r="Y1488" s="1085"/>
      <c r="Z1488" s="1085"/>
      <c r="AA1488" s="1085"/>
      <c r="AB1488" s="1085"/>
      <c r="AC1488" s="1085"/>
      <c r="AD1488" s="1085"/>
      <c r="AE1488" s="1085"/>
      <c r="AF1488" s="1085"/>
    </row>
    <row r="1489">
      <c r="A1489" s="1363"/>
      <c r="B1489" s="1363"/>
      <c r="C1489" s="1363"/>
      <c r="D1489" s="1363"/>
      <c r="E1489" s="1363"/>
      <c r="F1489" s="1363"/>
      <c r="G1489" s="1363"/>
      <c r="H1489" s="1361" t="s">
        <v>1826</v>
      </c>
      <c r="I1489" s="1361" t="s">
        <v>4202</v>
      </c>
      <c r="J1489" s="1361" t="s">
        <v>2246</v>
      </c>
      <c r="K1489" s="1361" t="s">
        <v>4194</v>
      </c>
      <c r="L1489" s="1361" t="s">
        <v>2536</v>
      </c>
      <c r="M1489" s="1362">
        <v>1.0</v>
      </c>
      <c r="O1489" s="1085"/>
      <c r="P1489" s="1085"/>
      <c r="Q1489" s="1085"/>
      <c r="R1489" s="1085"/>
      <c r="S1489" s="1085"/>
      <c r="T1489" s="1085"/>
      <c r="U1489" s="1085"/>
      <c r="V1489" s="1085"/>
      <c r="W1489" s="1085"/>
      <c r="X1489" s="1085"/>
      <c r="Y1489" s="1085"/>
      <c r="Z1489" s="1085"/>
      <c r="AA1489" s="1085"/>
      <c r="AB1489" s="1085"/>
      <c r="AC1489" s="1085"/>
      <c r="AD1489" s="1085"/>
      <c r="AE1489" s="1085"/>
      <c r="AF1489" s="1085"/>
    </row>
    <row r="1490">
      <c r="A1490" s="1363"/>
      <c r="B1490" s="1363"/>
      <c r="C1490" s="1363"/>
      <c r="D1490" s="1363"/>
      <c r="E1490" s="1363"/>
      <c r="F1490" s="1363"/>
      <c r="G1490" s="1363"/>
      <c r="H1490" s="1361" t="s">
        <v>1826</v>
      </c>
      <c r="I1490" s="1361" t="s">
        <v>4202</v>
      </c>
      <c r="J1490" s="1361" t="s">
        <v>4195</v>
      </c>
      <c r="K1490" s="1361" t="s">
        <v>2243</v>
      </c>
      <c r="L1490" s="1361" t="s">
        <v>2321</v>
      </c>
      <c r="M1490" s="1362">
        <v>21.0</v>
      </c>
      <c r="O1490" s="1085"/>
      <c r="P1490" s="1085"/>
      <c r="Q1490" s="1085"/>
      <c r="R1490" s="1085"/>
      <c r="S1490" s="1085"/>
      <c r="T1490" s="1085"/>
      <c r="U1490" s="1085"/>
      <c r="V1490" s="1085"/>
      <c r="W1490" s="1085"/>
      <c r="X1490" s="1085"/>
      <c r="Y1490" s="1085"/>
      <c r="Z1490" s="1085"/>
      <c r="AA1490" s="1085"/>
      <c r="AB1490" s="1085"/>
      <c r="AC1490" s="1085"/>
      <c r="AD1490" s="1085"/>
      <c r="AE1490" s="1085"/>
      <c r="AF1490" s="1085"/>
    </row>
    <row r="1491">
      <c r="A1491" s="1363"/>
      <c r="B1491" s="1363"/>
      <c r="C1491" s="1363"/>
      <c r="D1491" s="1363"/>
      <c r="E1491" s="1363"/>
      <c r="F1491" s="1363"/>
      <c r="G1491" s="1363"/>
      <c r="H1491" s="1361" t="s">
        <v>1827</v>
      </c>
      <c r="I1491" s="1361" t="s">
        <v>4205</v>
      </c>
      <c r="J1491" s="1361" t="s">
        <v>2246</v>
      </c>
      <c r="K1491" s="1361" t="s">
        <v>4190</v>
      </c>
      <c r="L1491" s="1361" t="s">
        <v>2536</v>
      </c>
      <c r="M1491" s="1362">
        <v>6.0</v>
      </c>
      <c r="O1491" s="1085"/>
      <c r="P1491" s="1085"/>
      <c r="Q1491" s="1085"/>
      <c r="R1491" s="1085"/>
      <c r="S1491" s="1085"/>
      <c r="T1491" s="1085"/>
      <c r="U1491" s="1085"/>
      <c r="V1491" s="1085"/>
      <c r="W1491" s="1085"/>
      <c r="X1491" s="1085"/>
      <c r="Y1491" s="1085"/>
      <c r="Z1491" s="1085"/>
      <c r="AA1491" s="1085"/>
      <c r="AB1491" s="1085"/>
      <c r="AC1491" s="1085"/>
      <c r="AD1491" s="1085"/>
      <c r="AE1491" s="1085"/>
      <c r="AF1491" s="1085"/>
    </row>
    <row r="1492">
      <c r="A1492" s="1363"/>
      <c r="B1492" s="1363"/>
      <c r="C1492" s="1363"/>
      <c r="D1492" s="1363"/>
      <c r="E1492" s="1363"/>
      <c r="F1492" s="1363"/>
      <c r="G1492" s="1363"/>
      <c r="H1492" s="1361" t="s">
        <v>1827</v>
      </c>
      <c r="I1492" s="1361" t="s">
        <v>4205</v>
      </c>
      <c r="J1492" s="1361" t="s">
        <v>2246</v>
      </c>
      <c r="K1492" s="1361" t="s">
        <v>4195</v>
      </c>
      <c r="L1492" s="1361" t="s">
        <v>2536</v>
      </c>
      <c r="M1492" s="1362">
        <v>2.0</v>
      </c>
      <c r="O1492" s="1085"/>
      <c r="P1492" s="1085"/>
      <c r="Q1492" s="1085"/>
      <c r="R1492" s="1085"/>
      <c r="S1492" s="1085"/>
      <c r="T1492" s="1085"/>
      <c r="U1492" s="1085"/>
      <c r="V1492" s="1085"/>
      <c r="W1492" s="1085"/>
      <c r="X1492" s="1085"/>
      <c r="Y1492" s="1085"/>
      <c r="Z1492" s="1085"/>
      <c r="AA1492" s="1085"/>
      <c r="AB1492" s="1085"/>
      <c r="AC1492" s="1085"/>
      <c r="AD1492" s="1085"/>
      <c r="AE1492" s="1085"/>
      <c r="AF1492" s="1085"/>
    </row>
    <row r="1493">
      <c r="A1493" s="1363"/>
      <c r="B1493" s="1363"/>
      <c r="C1493" s="1363"/>
      <c r="D1493" s="1363"/>
      <c r="E1493" s="1363"/>
      <c r="F1493" s="1363"/>
      <c r="G1493" s="1363"/>
      <c r="H1493" s="1361" t="s">
        <v>1827</v>
      </c>
      <c r="I1493" s="1361" t="s">
        <v>4205</v>
      </c>
      <c r="J1493" s="1361" t="s">
        <v>4195</v>
      </c>
      <c r="K1493" s="1361" t="s">
        <v>2243</v>
      </c>
      <c r="L1493" s="1361" t="s">
        <v>2321</v>
      </c>
      <c r="M1493" s="1362">
        <v>21.0</v>
      </c>
      <c r="O1493" s="1085"/>
      <c r="P1493" s="1085"/>
      <c r="Q1493" s="1085"/>
      <c r="R1493" s="1085"/>
      <c r="S1493" s="1085"/>
      <c r="T1493" s="1085"/>
      <c r="U1493" s="1085"/>
      <c r="V1493" s="1085"/>
      <c r="W1493" s="1085"/>
      <c r="X1493" s="1085"/>
      <c r="Y1493" s="1085"/>
      <c r="Z1493" s="1085"/>
      <c r="AA1493" s="1085"/>
      <c r="AB1493" s="1085"/>
      <c r="AC1493" s="1085"/>
      <c r="AD1493" s="1085"/>
      <c r="AE1493" s="1085"/>
      <c r="AF1493" s="1085"/>
    </row>
    <row r="1494">
      <c r="A1494" s="1363"/>
      <c r="B1494" s="1363"/>
      <c r="C1494" s="1363"/>
      <c r="D1494" s="1363"/>
      <c r="E1494" s="1363"/>
      <c r="F1494" s="1363"/>
      <c r="G1494" s="1363"/>
      <c r="H1494" s="1361" t="s">
        <v>1827</v>
      </c>
      <c r="I1494" s="1361" t="s">
        <v>4205</v>
      </c>
      <c r="J1494" s="1361" t="s">
        <v>4195</v>
      </c>
      <c r="K1494" s="1361" t="s">
        <v>4195</v>
      </c>
      <c r="L1494" s="1361" t="s">
        <v>2536</v>
      </c>
      <c r="M1494" s="1362">
        <v>1.0</v>
      </c>
      <c r="O1494" s="1085"/>
      <c r="P1494" s="1085"/>
      <c r="Q1494" s="1085"/>
      <c r="R1494" s="1085"/>
      <c r="S1494" s="1085"/>
      <c r="T1494" s="1085"/>
      <c r="U1494" s="1085"/>
      <c r="V1494" s="1085"/>
      <c r="W1494" s="1085"/>
      <c r="X1494" s="1085"/>
      <c r="Y1494" s="1085"/>
      <c r="Z1494" s="1085"/>
      <c r="AA1494" s="1085"/>
      <c r="AB1494" s="1085"/>
      <c r="AC1494" s="1085"/>
      <c r="AD1494" s="1085"/>
      <c r="AE1494" s="1085"/>
      <c r="AF1494" s="1085"/>
    </row>
    <row r="1495">
      <c r="A1495" s="1363"/>
      <c r="B1495" s="1363"/>
      <c r="C1495" s="1363"/>
      <c r="D1495" s="1363"/>
      <c r="E1495" s="1363"/>
      <c r="F1495" s="1363"/>
      <c r="G1495" s="1363"/>
      <c r="H1495" s="1363"/>
      <c r="I1495" s="1363"/>
      <c r="J1495" s="1363"/>
      <c r="K1495" s="1363"/>
      <c r="L1495" s="1363"/>
      <c r="M1495" s="1052"/>
      <c r="O1495" s="1085"/>
      <c r="P1495" s="1085"/>
      <c r="Q1495" s="1085"/>
      <c r="R1495" s="1085"/>
      <c r="S1495" s="1085"/>
      <c r="T1495" s="1085"/>
      <c r="U1495" s="1085"/>
      <c r="V1495" s="1085"/>
      <c r="W1495" s="1085"/>
      <c r="X1495" s="1085"/>
      <c r="Y1495" s="1085"/>
      <c r="Z1495" s="1085"/>
      <c r="AA1495" s="1085"/>
      <c r="AB1495" s="1085"/>
      <c r="AC1495" s="1085"/>
      <c r="AD1495" s="1085"/>
      <c r="AE1495" s="1085"/>
      <c r="AF1495" s="1085"/>
    </row>
    <row r="1496">
      <c r="A1496" s="1365" t="s">
        <v>4211</v>
      </c>
      <c r="B1496" s="1366"/>
      <c r="C1496" s="1366"/>
      <c r="D1496" s="1366"/>
      <c r="E1496" s="1366"/>
      <c r="F1496" s="1366"/>
      <c r="G1496" s="1365" t="s">
        <v>2234</v>
      </c>
      <c r="H1496" s="1367">
        <v>45441.0</v>
      </c>
      <c r="I1496" s="1366"/>
      <c r="J1496" s="1366" t="s">
        <v>2120</v>
      </c>
      <c r="K1496" s="1367">
        <v>45291.0</v>
      </c>
      <c r="L1496" s="1366"/>
      <c r="M1496" s="136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63"/>
      <c r="B1497" s="1363"/>
      <c r="C1497" s="1363"/>
      <c r="D1497" s="1363"/>
      <c r="E1497" s="1363"/>
      <c r="F1497" s="1363"/>
      <c r="G1497" s="1363"/>
      <c r="H1497" s="1363"/>
      <c r="I1497" s="1363"/>
      <c r="J1497" s="1363"/>
      <c r="K1497" s="1363"/>
      <c r="L1497" s="1363"/>
      <c r="M1497" s="1052"/>
    </row>
    <row r="1498">
      <c r="A1498" s="1369" t="s">
        <v>688</v>
      </c>
      <c r="B1498" s="1370">
        <f t="shared" ref="B1498:B1701" si="17">sumif($E$1500:$E$2313,A1498,$H$1500:$H$2313)</f>
        <v>70</v>
      </c>
      <c r="C1498" s="1363"/>
      <c r="D1498" s="1363"/>
      <c r="E1498" s="1363"/>
      <c r="F1498" s="1363"/>
      <c r="G1498" s="1363"/>
      <c r="H1498" s="1363"/>
      <c r="I1498" s="1363"/>
      <c r="J1498" s="1363"/>
      <c r="K1498" s="1363"/>
      <c r="L1498" s="1363"/>
      <c r="M1498" s="1052"/>
    </row>
    <row r="1499">
      <c r="A1499" s="1371" t="s">
        <v>1670</v>
      </c>
      <c r="B1499" s="1370">
        <f t="shared" si="17"/>
        <v>41</v>
      </c>
      <c r="C1499" s="1363"/>
      <c r="D1499" s="1363" t="s">
        <v>4212</v>
      </c>
      <c r="E1499" s="1363" t="s">
        <v>2093</v>
      </c>
      <c r="F1499" s="1363" t="s">
        <v>2526</v>
      </c>
      <c r="G1499" s="1363" t="s">
        <v>4213</v>
      </c>
      <c r="H1499" s="1363" t="s">
        <v>4214</v>
      </c>
      <c r="I1499" s="1363" t="s">
        <v>4215</v>
      </c>
      <c r="J1499" s="1363"/>
      <c r="K1499" s="1363"/>
      <c r="L1499" s="1363"/>
      <c r="M1499" s="1052"/>
    </row>
    <row r="1500">
      <c r="A1500" s="1371" t="s">
        <v>1671</v>
      </c>
      <c r="B1500" s="1370">
        <f t="shared" si="17"/>
        <v>330</v>
      </c>
      <c r="C1500" s="1363"/>
      <c r="D1500" s="1363">
        <v>2023.0</v>
      </c>
      <c r="E1500" s="1363" t="s">
        <v>688</v>
      </c>
      <c r="F1500" s="1363" t="s">
        <v>4189</v>
      </c>
      <c r="G1500" s="1363" t="s">
        <v>4216</v>
      </c>
      <c r="H1500" s="1363">
        <v>13.0</v>
      </c>
      <c r="I1500" s="1363">
        <v>13.0</v>
      </c>
      <c r="J1500" s="1363"/>
      <c r="K1500" s="1363"/>
      <c r="L1500" s="1363"/>
      <c r="M1500" s="1052"/>
    </row>
    <row r="1501">
      <c r="A1501" s="1371" t="s">
        <v>1672</v>
      </c>
      <c r="B1501" s="1370">
        <f t="shared" si="17"/>
        <v>90</v>
      </c>
      <c r="C1501" s="1363"/>
      <c r="D1501" s="1363">
        <v>2023.0</v>
      </c>
      <c r="E1501" s="1363" t="s">
        <v>688</v>
      </c>
      <c r="F1501" s="1363" t="s">
        <v>4189</v>
      </c>
      <c r="G1501" s="1363" t="s">
        <v>4217</v>
      </c>
      <c r="H1501" s="1363">
        <v>37.0</v>
      </c>
      <c r="I1501" s="1363">
        <v>38.0</v>
      </c>
      <c r="J1501" s="1363"/>
      <c r="K1501" s="1363"/>
      <c r="L1501" s="1363"/>
      <c r="M1501" s="1052"/>
    </row>
    <row r="1502">
      <c r="A1502" s="1371" t="s">
        <v>1673</v>
      </c>
      <c r="B1502" s="1370">
        <f t="shared" si="17"/>
        <v>15</v>
      </c>
      <c r="C1502" s="1363"/>
      <c r="D1502" s="1363">
        <v>2023.0</v>
      </c>
      <c r="E1502" s="1363" t="s">
        <v>688</v>
      </c>
      <c r="F1502" s="1363" t="s">
        <v>4189</v>
      </c>
      <c r="G1502" s="1363" t="s">
        <v>2269</v>
      </c>
      <c r="H1502" s="1363">
        <v>12.0</v>
      </c>
      <c r="I1502" s="1363">
        <v>12.0</v>
      </c>
      <c r="J1502" s="1363"/>
      <c r="K1502" s="1363"/>
      <c r="L1502" s="1363"/>
      <c r="M1502" s="1052"/>
    </row>
    <row r="1503">
      <c r="A1503" s="1371" t="s">
        <v>1535</v>
      </c>
      <c r="B1503" s="1370">
        <f t="shared" si="17"/>
        <v>6</v>
      </c>
      <c r="C1503" s="1363"/>
      <c r="D1503" s="1363">
        <v>2023.0</v>
      </c>
      <c r="E1503" s="1363" t="s">
        <v>688</v>
      </c>
      <c r="F1503" s="1363" t="s">
        <v>4189</v>
      </c>
      <c r="G1503" s="1363" t="s">
        <v>2319</v>
      </c>
      <c r="H1503" s="1363">
        <v>8.0</v>
      </c>
      <c r="I1503" s="1363">
        <v>8.0</v>
      </c>
      <c r="J1503" s="1363"/>
      <c r="K1503" s="1363"/>
      <c r="L1503" s="1363"/>
      <c r="M1503" s="1052"/>
    </row>
    <row r="1504">
      <c r="A1504" s="1371" t="s">
        <v>1674</v>
      </c>
      <c r="B1504" s="1370">
        <f t="shared" si="17"/>
        <v>247</v>
      </c>
      <c r="C1504" s="1363"/>
      <c r="D1504" s="1363">
        <v>2023.0</v>
      </c>
      <c r="E1504" s="1363" t="s">
        <v>1670</v>
      </c>
      <c r="F1504" s="1363" t="s">
        <v>4196</v>
      </c>
      <c r="G1504" s="1363" t="s">
        <v>4217</v>
      </c>
      <c r="H1504" s="1363">
        <v>11.0</v>
      </c>
      <c r="I1504" s="1363">
        <v>12.0</v>
      </c>
      <c r="J1504" s="1363"/>
      <c r="K1504" s="1363"/>
      <c r="L1504" s="1363"/>
      <c r="M1504" s="1052"/>
    </row>
    <row r="1505">
      <c r="A1505" s="1371" t="s">
        <v>1675</v>
      </c>
      <c r="B1505" s="1370">
        <f t="shared" si="17"/>
        <v>39</v>
      </c>
      <c r="C1505" s="1363"/>
      <c r="D1505" s="1363">
        <v>2023.0</v>
      </c>
      <c r="E1505" s="1363" t="s">
        <v>1670</v>
      </c>
      <c r="F1505" s="1363" t="s">
        <v>4196</v>
      </c>
      <c r="G1505" s="1363" t="s">
        <v>2269</v>
      </c>
      <c r="H1505" s="1363">
        <v>26.0</v>
      </c>
      <c r="I1505" s="1363">
        <v>26.0</v>
      </c>
      <c r="J1505" s="1363"/>
      <c r="K1505" s="1363"/>
      <c r="L1505" s="1363"/>
      <c r="M1505" s="1052"/>
    </row>
    <row r="1506">
      <c r="A1506" s="1371" t="s">
        <v>1676</v>
      </c>
      <c r="B1506" s="1370">
        <f t="shared" si="17"/>
        <v>12</v>
      </c>
      <c r="C1506" s="1363"/>
      <c r="D1506" s="1363">
        <v>2023.0</v>
      </c>
      <c r="E1506" s="1363" t="s">
        <v>1670</v>
      </c>
      <c r="F1506" s="1363" t="s">
        <v>4196</v>
      </c>
      <c r="G1506" s="1363" t="s">
        <v>2319</v>
      </c>
      <c r="H1506" s="1363">
        <v>4.0</v>
      </c>
      <c r="I1506" s="1363">
        <v>4.0</v>
      </c>
      <c r="J1506" s="1363"/>
      <c r="K1506" s="1363"/>
      <c r="L1506" s="1363"/>
      <c r="M1506" s="1052"/>
    </row>
    <row r="1507">
      <c r="A1507" s="1371" t="s">
        <v>1677</v>
      </c>
      <c r="B1507" s="1370">
        <f t="shared" si="17"/>
        <v>52</v>
      </c>
      <c r="C1507" s="1363"/>
      <c r="D1507" s="1363">
        <v>2023.0</v>
      </c>
      <c r="E1507" s="1363" t="s">
        <v>1671</v>
      </c>
      <c r="F1507" s="1363" t="s">
        <v>4198</v>
      </c>
      <c r="G1507" s="1363" t="s">
        <v>4216</v>
      </c>
      <c r="H1507" s="1363">
        <v>81.0</v>
      </c>
      <c r="I1507" s="1363">
        <v>91.0</v>
      </c>
      <c r="J1507" s="1363"/>
      <c r="K1507" s="1363"/>
      <c r="L1507" s="1363"/>
      <c r="M1507" s="1052"/>
    </row>
    <row r="1508">
      <c r="A1508" s="1371" t="s">
        <v>1678</v>
      </c>
      <c r="B1508" s="1370">
        <f t="shared" si="17"/>
        <v>91</v>
      </c>
      <c r="C1508" s="1363"/>
      <c r="D1508" s="1363">
        <v>2023.0</v>
      </c>
      <c r="E1508" s="1363" t="s">
        <v>1671</v>
      </c>
      <c r="F1508" s="1363" t="s">
        <v>4198</v>
      </c>
      <c r="G1508" s="1363" t="s">
        <v>4217</v>
      </c>
      <c r="H1508" s="1363">
        <v>152.0</v>
      </c>
      <c r="I1508" s="1363">
        <v>158.0</v>
      </c>
      <c r="J1508" s="1363"/>
      <c r="K1508" s="1363"/>
      <c r="L1508" s="1363"/>
      <c r="M1508" s="1052"/>
    </row>
    <row r="1509">
      <c r="A1509" s="1371" t="s">
        <v>1680</v>
      </c>
      <c r="B1509" s="1370">
        <f t="shared" si="17"/>
        <v>113</v>
      </c>
      <c r="C1509" s="1363"/>
      <c r="D1509" s="1363">
        <v>2023.0</v>
      </c>
      <c r="E1509" s="1363" t="s">
        <v>1671</v>
      </c>
      <c r="F1509" s="1363" t="s">
        <v>4198</v>
      </c>
      <c r="G1509" s="1363" t="s">
        <v>2269</v>
      </c>
      <c r="H1509" s="1363">
        <v>75.0</v>
      </c>
      <c r="I1509" s="1363">
        <v>76.0</v>
      </c>
      <c r="J1509" s="1363"/>
      <c r="K1509" s="1363"/>
      <c r="L1509" s="1363"/>
      <c r="M1509" s="1052"/>
    </row>
    <row r="1510">
      <c r="A1510" s="1371" t="s">
        <v>760</v>
      </c>
      <c r="B1510" s="1370">
        <f t="shared" si="17"/>
        <v>906</v>
      </c>
      <c r="C1510" s="1363"/>
      <c r="D1510" s="1363">
        <v>2023.0</v>
      </c>
      <c r="E1510" s="1363" t="s">
        <v>1671</v>
      </c>
      <c r="F1510" s="1363" t="s">
        <v>4198</v>
      </c>
      <c r="G1510" s="1363" t="s">
        <v>2319</v>
      </c>
      <c r="H1510" s="1363">
        <v>22.0</v>
      </c>
      <c r="I1510" s="1363">
        <v>23.0</v>
      </c>
      <c r="J1510" s="1363"/>
      <c r="K1510" s="1363"/>
      <c r="L1510" s="1363"/>
      <c r="M1510" s="1052"/>
    </row>
    <row r="1511">
      <c r="A1511" s="1371" t="s">
        <v>1681</v>
      </c>
      <c r="B1511" s="1370">
        <f t="shared" si="17"/>
        <v>5652</v>
      </c>
      <c r="C1511" s="1363"/>
      <c r="D1511" s="1363">
        <v>2023.0</v>
      </c>
      <c r="E1511" s="1363" t="s">
        <v>1672</v>
      </c>
      <c r="F1511" s="1363" t="s">
        <v>4202</v>
      </c>
      <c r="G1511" s="1363" t="s">
        <v>4217</v>
      </c>
      <c r="H1511" s="1363">
        <v>45.0</v>
      </c>
      <c r="I1511" s="1363">
        <v>45.0</v>
      </c>
      <c r="J1511" s="1363"/>
      <c r="K1511" s="1363"/>
      <c r="L1511" s="1363"/>
      <c r="M1511" s="1052"/>
    </row>
    <row r="1512">
      <c r="A1512" s="1371" t="s">
        <v>1682</v>
      </c>
      <c r="B1512" s="1370">
        <f t="shared" si="17"/>
        <v>8</v>
      </c>
      <c r="C1512" s="1363"/>
      <c r="D1512" s="1363">
        <v>2023.0</v>
      </c>
      <c r="E1512" s="1363" t="s">
        <v>1672</v>
      </c>
      <c r="F1512" s="1363" t="s">
        <v>4202</v>
      </c>
      <c r="G1512" s="1363" t="s">
        <v>2269</v>
      </c>
      <c r="H1512" s="1363">
        <v>44.0</v>
      </c>
      <c r="I1512" s="1363">
        <v>46.0</v>
      </c>
      <c r="J1512" s="1363"/>
      <c r="K1512" s="1363"/>
      <c r="L1512" s="1363"/>
      <c r="M1512" s="1052"/>
    </row>
    <row r="1513">
      <c r="A1513" s="1371" t="s">
        <v>1684</v>
      </c>
      <c r="B1513" s="1370">
        <f t="shared" si="17"/>
        <v>44</v>
      </c>
      <c r="C1513" s="1363"/>
      <c r="D1513" s="1363">
        <v>2023.0</v>
      </c>
      <c r="E1513" s="1363" t="s">
        <v>1672</v>
      </c>
      <c r="F1513" s="1363" t="s">
        <v>4202</v>
      </c>
      <c r="G1513" s="1363" t="s">
        <v>2319</v>
      </c>
      <c r="H1513" s="1363">
        <v>1.0</v>
      </c>
      <c r="I1513" s="1363">
        <v>1.0</v>
      </c>
      <c r="J1513" s="1363"/>
      <c r="K1513" s="1363"/>
      <c r="L1513" s="1363"/>
      <c r="M1513" s="1052"/>
    </row>
    <row r="1514">
      <c r="A1514" s="1371" t="s">
        <v>1685</v>
      </c>
      <c r="B1514" s="1370">
        <f t="shared" si="17"/>
        <v>234</v>
      </c>
      <c r="C1514" s="1363"/>
      <c r="D1514" s="1363">
        <v>2023.0</v>
      </c>
      <c r="E1514" s="1363" t="s">
        <v>1673</v>
      </c>
      <c r="F1514" s="1363" t="s">
        <v>4203</v>
      </c>
      <c r="G1514" s="1363" t="s">
        <v>4217</v>
      </c>
      <c r="H1514" s="1363">
        <v>11.0</v>
      </c>
      <c r="I1514" s="1363">
        <v>11.0</v>
      </c>
      <c r="J1514" s="1363"/>
      <c r="K1514" s="1363"/>
      <c r="L1514" s="1363"/>
      <c r="M1514" s="1052"/>
    </row>
    <row r="1515">
      <c r="A1515" s="1371" t="s">
        <v>1686</v>
      </c>
      <c r="B1515" s="1370">
        <f t="shared" si="17"/>
        <v>433</v>
      </c>
      <c r="C1515" s="1363"/>
      <c r="D1515" s="1363">
        <v>2023.0</v>
      </c>
      <c r="E1515" s="1363" t="s">
        <v>1673</v>
      </c>
      <c r="F1515" s="1363" t="s">
        <v>4203</v>
      </c>
      <c r="G1515" s="1363" t="s">
        <v>2269</v>
      </c>
      <c r="H1515" s="1363">
        <v>4.0</v>
      </c>
      <c r="I1515" s="1363">
        <v>5.0</v>
      </c>
      <c r="J1515" s="1363"/>
      <c r="K1515" s="1363"/>
      <c r="L1515" s="1363"/>
      <c r="M1515" s="1052"/>
    </row>
    <row r="1516">
      <c r="A1516" s="1371" t="s">
        <v>1687</v>
      </c>
      <c r="B1516" s="1370">
        <f t="shared" si="17"/>
        <v>194</v>
      </c>
      <c r="C1516" s="1363"/>
      <c r="D1516" s="1363">
        <v>2023.0</v>
      </c>
      <c r="E1516" s="1363" t="s">
        <v>1535</v>
      </c>
      <c r="F1516" s="1363" t="s">
        <v>4204</v>
      </c>
      <c r="G1516" s="1363" t="s">
        <v>4217</v>
      </c>
      <c r="H1516" s="1363">
        <v>5.0</v>
      </c>
      <c r="I1516" s="1363">
        <v>5.0</v>
      </c>
      <c r="J1516" s="1363"/>
      <c r="K1516" s="1363"/>
      <c r="L1516" s="1363"/>
      <c r="M1516" s="1052"/>
    </row>
    <row r="1517">
      <c r="A1517" s="1371" t="s">
        <v>1688</v>
      </c>
      <c r="B1517" s="1370">
        <f t="shared" si="17"/>
        <v>8</v>
      </c>
      <c r="C1517" s="1363"/>
      <c r="D1517" s="1363">
        <v>2023.0</v>
      </c>
      <c r="E1517" s="1363" t="s">
        <v>1535</v>
      </c>
      <c r="F1517" s="1363" t="s">
        <v>4204</v>
      </c>
      <c r="G1517" s="1363" t="s">
        <v>2269</v>
      </c>
      <c r="H1517" s="1363">
        <v>1.0</v>
      </c>
      <c r="I1517" s="1363">
        <v>1.0</v>
      </c>
      <c r="J1517" s="1363"/>
      <c r="K1517" s="1363"/>
      <c r="L1517" s="1363"/>
      <c r="M1517" s="1052"/>
    </row>
    <row r="1518">
      <c r="A1518" s="1371" t="s">
        <v>403</v>
      </c>
      <c r="B1518" s="1370">
        <f t="shared" si="17"/>
        <v>72</v>
      </c>
      <c r="C1518" s="1363"/>
      <c r="D1518" s="1363">
        <v>2023.0</v>
      </c>
      <c r="E1518" s="1363" t="s">
        <v>1674</v>
      </c>
      <c r="F1518" s="1363" t="s">
        <v>4205</v>
      </c>
      <c r="G1518" s="1363" t="s">
        <v>4216</v>
      </c>
      <c r="H1518" s="1363">
        <v>8.0</v>
      </c>
      <c r="I1518" s="1363">
        <v>8.0</v>
      </c>
      <c r="J1518" s="1363"/>
      <c r="K1518" s="1363"/>
      <c r="L1518" s="1363"/>
      <c r="M1518" s="1052"/>
    </row>
    <row r="1519">
      <c r="A1519" s="1371" t="s">
        <v>545</v>
      </c>
      <c r="B1519" s="1370">
        <f t="shared" si="17"/>
        <v>137</v>
      </c>
      <c r="C1519" s="1363"/>
      <c r="D1519" s="1363">
        <v>2023.0</v>
      </c>
      <c r="E1519" s="1363" t="s">
        <v>1674</v>
      </c>
      <c r="F1519" s="1363" t="s">
        <v>4205</v>
      </c>
      <c r="G1519" s="1363" t="s">
        <v>4217</v>
      </c>
      <c r="H1519" s="1363">
        <v>30.0</v>
      </c>
      <c r="I1519" s="1363">
        <v>30.0</v>
      </c>
      <c r="J1519" s="1363"/>
      <c r="K1519" s="1363"/>
      <c r="L1519" s="1363"/>
      <c r="M1519" s="1052"/>
    </row>
    <row r="1520">
      <c r="A1520" s="1371" t="s">
        <v>1690</v>
      </c>
      <c r="B1520" s="1370">
        <f t="shared" si="17"/>
        <v>22</v>
      </c>
      <c r="C1520" s="1363"/>
      <c r="D1520" s="1363">
        <v>2023.0</v>
      </c>
      <c r="E1520" s="1363" t="s">
        <v>1674</v>
      </c>
      <c r="F1520" s="1363" t="s">
        <v>4205</v>
      </c>
      <c r="G1520" s="1363" t="s">
        <v>2269</v>
      </c>
      <c r="H1520" s="1363">
        <v>200.0</v>
      </c>
      <c r="I1520" s="1363">
        <v>203.0</v>
      </c>
      <c r="J1520" s="1363"/>
      <c r="K1520" s="1363"/>
      <c r="L1520" s="1363"/>
      <c r="M1520" s="1052"/>
    </row>
    <row r="1521">
      <c r="A1521" s="1371" t="s">
        <v>767</v>
      </c>
      <c r="B1521" s="1370">
        <f t="shared" si="17"/>
        <v>94</v>
      </c>
      <c r="C1521" s="1363"/>
      <c r="D1521" s="1363">
        <v>2023.0</v>
      </c>
      <c r="E1521" s="1363" t="s">
        <v>1674</v>
      </c>
      <c r="F1521" s="1363" t="s">
        <v>4205</v>
      </c>
      <c r="G1521" s="1363" t="s">
        <v>4218</v>
      </c>
      <c r="H1521" s="1363">
        <v>1.0</v>
      </c>
      <c r="I1521" s="1363">
        <v>1.0</v>
      </c>
      <c r="J1521" s="1363"/>
      <c r="K1521" s="1363"/>
      <c r="L1521" s="1363"/>
      <c r="M1521" s="1052"/>
    </row>
    <row r="1522">
      <c r="A1522" s="1371" t="s">
        <v>37</v>
      </c>
      <c r="B1522" s="1370">
        <f t="shared" si="17"/>
        <v>26</v>
      </c>
      <c r="C1522" s="1363"/>
      <c r="D1522" s="1363">
        <v>2023.0</v>
      </c>
      <c r="E1522" s="1363" t="s">
        <v>1674</v>
      </c>
      <c r="F1522" s="1363" t="s">
        <v>4205</v>
      </c>
      <c r="G1522" s="1363" t="s">
        <v>2319</v>
      </c>
      <c r="H1522" s="1363">
        <v>8.0</v>
      </c>
      <c r="I1522" s="1363">
        <v>8.0</v>
      </c>
      <c r="J1522" s="1363"/>
      <c r="K1522" s="1363"/>
      <c r="L1522" s="1363"/>
      <c r="M1522" s="1052"/>
    </row>
    <row r="1523">
      <c r="A1523" s="1371" t="s">
        <v>1692</v>
      </c>
      <c r="B1523" s="1370">
        <f t="shared" si="17"/>
        <v>92</v>
      </c>
      <c r="C1523" s="1363"/>
      <c r="D1523" s="1363">
        <v>2023.0</v>
      </c>
      <c r="E1523" s="1363" t="s">
        <v>1675</v>
      </c>
      <c r="F1523" s="1363" t="s">
        <v>4206</v>
      </c>
      <c r="G1523" s="1363" t="s">
        <v>4216</v>
      </c>
      <c r="H1523" s="1363">
        <v>3.0</v>
      </c>
      <c r="I1523" s="1363">
        <v>3.0</v>
      </c>
      <c r="J1523" s="1363"/>
      <c r="K1523" s="1363"/>
      <c r="L1523" s="1363"/>
      <c r="M1523" s="1052"/>
    </row>
    <row r="1524">
      <c r="A1524" s="1371" t="s">
        <v>823</v>
      </c>
      <c r="B1524" s="1370">
        <f t="shared" si="17"/>
        <v>1038</v>
      </c>
      <c r="C1524" s="1363"/>
      <c r="D1524" s="1363">
        <v>2023.0</v>
      </c>
      <c r="E1524" s="1363" t="s">
        <v>1675</v>
      </c>
      <c r="F1524" s="1363" t="s">
        <v>4206</v>
      </c>
      <c r="G1524" s="1363" t="s">
        <v>4217</v>
      </c>
      <c r="H1524" s="1363">
        <v>16.0</v>
      </c>
      <c r="I1524" s="1363">
        <v>16.0</v>
      </c>
      <c r="J1524" s="1363"/>
      <c r="K1524" s="1363"/>
      <c r="L1524" s="1363"/>
      <c r="M1524" s="1052"/>
    </row>
    <row r="1525">
      <c r="A1525" s="1371" t="s">
        <v>1693</v>
      </c>
      <c r="B1525" s="1370">
        <f t="shared" si="17"/>
        <v>41</v>
      </c>
      <c r="C1525" s="1363"/>
      <c r="D1525" s="1363">
        <v>2023.0</v>
      </c>
      <c r="E1525" s="1363" t="s">
        <v>1675</v>
      </c>
      <c r="F1525" s="1363" t="s">
        <v>4206</v>
      </c>
      <c r="G1525" s="1363" t="s">
        <v>2269</v>
      </c>
      <c r="H1525" s="1363">
        <v>15.0</v>
      </c>
      <c r="I1525" s="1363">
        <v>15.0</v>
      </c>
      <c r="J1525" s="1363"/>
      <c r="K1525" s="1363"/>
      <c r="L1525" s="1363"/>
      <c r="M1525" s="1052"/>
    </row>
    <row r="1526">
      <c r="A1526" s="1371" t="s">
        <v>1694</v>
      </c>
      <c r="B1526" s="1370">
        <f t="shared" si="17"/>
        <v>4</v>
      </c>
      <c r="C1526" s="1363"/>
      <c r="D1526" s="1363">
        <v>2023.0</v>
      </c>
      <c r="E1526" s="1363" t="s">
        <v>1675</v>
      </c>
      <c r="F1526" s="1363" t="s">
        <v>4206</v>
      </c>
      <c r="G1526" s="1363" t="s">
        <v>2319</v>
      </c>
      <c r="H1526" s="1363">
        <v>5.0</v>
      </c>
      <c r="I1526" s="1363">
        <v>5.0</v>
      </c>
      <c r="J1526" s="1363"/>
      <c r="K1526" s="1363"/>
      <c r="L1526" s="1363"/>
      <c r="M1526" s="1052"/>
    </row>
    <row r="1527">
      <c r="A1527" s="1371" t="s">
        <v>547</v>
      </c>
      <c r="B1527" s="1370">
        <f t="shared" si="17"/>
        <v>76</v>
      </c>
      <c r="C1527" s="1363"/>
      <c r="D1527" s="1363">
        <v>2023.0</v>
      </c>
      <c r="E1527" s="1363" t="s">
        <v>1676</v>
      </c>
      <c r="F1527" s="1363" t="s">
        <v>4204</v>
      </c>
      <c r="G1527" s="1363" t="s">
        <v>2269</v>
      </c>
      <c r="H1527" s="1363">
        <v>12.0</v>
      </c>
      <c r="I1527" s="1363">
        <v>12.0</v>
      </c>
      <c r="J1527" s="1363"/>
      <c r="K1527" s="1363"/>
      <c r="L1527" s="1363"/>
      <c r="M1527" s="1052"/>
    </row>
    <row r="1528">
      <c r="A1528" s="1371" t="s">
        <v>38</v>
      </c>
      <c r="B1528" s="1370">
        <f t="shared" si="17"/>
        <v>58</v>
      </c>
      <c r="C1528" s="1363"/>
      <c r="D1528" s="1363">
        <v>2023.0</v>
      </c>
      <c r="E1528" s="1363" t="s">
        <v>1677</v>
      </c>
      <c r="F1528" s="1363" t="s">
        <v>4205</v>
      </c>
      <c r="G1528" s="1363" t="s">
        <v>4216</v>
      </c>
      <c r="H1528" s="1363">
        <v>1.0</v>
      </c>
      <c r="I1528" s="1363">
        <v>1.0</v>
      </c>
      <c r="J1528" s="1363"/>
      <c r="K1528" s="1363"/>
      <c r="L1528" s="1363"/>
      <c r="M1528" s="1052"/>
    </row>
    <row r="1529">
      <c r="A1529" s="1371" t="s">
        <v>39</v>
      </c>
      <c r="B1529" s="1370">
        <f t="shared" si="17"/>
        <v>157</v>
      </c>
      <c r="C1529" s="1363"/>
      <c r="D1529" s="1363">
        <v>2023.0</v>
      </c>
      <c r="E1529" s="1363" t="s">
        <v>1677</v>
      </c>
      <c r="F1529" s="1363" t="s">
        <v>4205</v>
      </c>
      <c r="G1529" s="1363" t="s">
        <v>4217</v>
      </c>
      <c r="H1529" s="1363">
        <v>29.0</v>
      </c>
      <c r="I1529" s="1363">
        <v>34.0</v>
      </c>
      <c r="J1529" s="1363"/>
      <c r="K1529" s="1363"/>
      <c r="L1529" s="1363"/>
      <c r="M1529" s="1052"/>
    </row>
    <row r="1530">
      <c r="A1530" s="1371" t="s">
        <v>1696</v>
      </c>
      <c r="B1530" s="1370">
        <f t="shared" si="17"/>
        <v>35</v>
      </c>
      <c r="C1530" s="1363"/>
      <c r="D1530" s="1363">
        <v>2023.0</v>
      </c>
      <c r="E1530" s="1363" t="s">
        <v>1677</v>
      </c>
      <c r="F1530" s="1363" t="s">
        <v>4205</v>
      </c>
      <c r="G1530" s="1363" t="s">
        <v>2269</v>
      </c>
      <c r="H1530" s="1363">
        <v>20.0</v>
      </c>
      <c r="I1530" s="1363">
        <v>20.0</v>
      </c>
      <c r="J1530" s="1363"/>
      <c r="K1530" s="1363"/>
      <c r="L1530" s="1363"/>
      <c r="M1530" s="1052"/>
    </row>
    <row r="1531">
      <c r="A1531" s="1371" t="s">
        <v>43</v>
      </c>
      <c r="B1531" s="1370">
        <f t="shared" si="17"/>
        <v>25</v>
      </c>
      <c r="C1531" s="1363"/>
      <c r="D1531" s="1363">
        <v>2023.0</v>
      </c>
      <c r="E1531" s="1363" t="s">
        <v>1677</v>
      </c>
      <c r="F1531" s="1363" t="s">
        <v>4205</v>
      </c>
      <c r="G1531" s="1363" t="s">
        <v>4218</v>
      </c>
      <c r="H1531" s="1363">
        <v>1.0</v>
      </c>
      <c r="I1531" s="1363">
        <v>1.0</v>
      </c>
      <c r="J1531" s="1363"/>
      <c r="K1531" s="1363"/>
      <c r="L1531" s="1363"/>
      <c r="M1531" s="1052"/>
    </row>
    <row r="1532">
      <c r="A1532" s="1371" t="s">
        <v>1698</v>
      </c>
      <c r="B1532" s="1370">
        <f t="shared" si="17"/>
        <v>3</v>
      </c>
      <c r="C1532" s="1363"/>
      <c r="D1532" s="1363">
        <v>2023.0</v>
      </c>
      <c r="E1532" s="1363" t="s">
        <v>1677</v>
      </c>
      <c r="F1532" s="1363" t="s">
        <v>4205</v>
      </c>
      <c r="G1532" s="1363" t="s">
        <v>2319</v>
      </c>
      <c r="H1532" s="1363">
        <v>1.0</v>
      </c>
      <c r="I1532" s="1363">
        <v>1.0</v>
      </c>
      <c r="J1532" s="1363"/>
      <c r="K1532" s="1363"/>
      <c r="L1532" s="1363"/>
      <c r="M1532" s="1052"/>
    </row>
    <row r="1533">
      <c r="A1533" s="1371" t="s">
        <v>1699</v>
      </c>
      <c r="B1533" s="1370">
        <f t="shared" si="17"/>
        <v>18</v>
      </c>
      <c r="C1533" s="1363"/>
      <c r="D1533" s="1363">
        <v>2023.0</v>
      </c>
      <c r="E1533" s="1363" t="s">
        <v>1678</v>
      </c>
      <c r="F1533" s="1363" t="s">
        <v>4207</v>
      </c>
      <c r="G1533" s="1363" t="s">
        <v>4216</v>
      </c>
      <c r="H1533" s="1363">
        <v>7.0</v>
      </c>
      <c r="I1533" s="1363">
        <v>7.0</v>
      </c>
      <c r="J1533" s="1363"/>
      <c r="K1533" s="1363"/>
      <c r="L1533" s="1363"/>
      <c r="M1533" s="1052"/>
    </row>
    <row r="1534">
      <c r="A1534" s="1371" t="s">
        <v>1700</v>
      </c>
      <c r="B1534" s="1370">
        <f t="shared" si="17"/>
        <v>602</v>
      </c>
      <c r="C1534" s="1363"/>
      <c r="D1534" s="1363">
        <v>2023.0</v>
      </c>
      <c r="E1534" s="1363" t="s">
        <v>1678</v>
      </c>
      <c r="F1534" s="1363" t="s">
        <v>4207</v>
      </c>
      <c r="G1534" s="1363" t="s">
        <v>4217</v>
      </c>
      <c r="H1534" s="1363">
        <v>22.0</v>
      </c>
      <c r="I1534" s="1363">
        <v>22.0</v>
      </c>
      <c r="J1534" s="1363"/>
      <c r="K1534" s="1363"/>
      <c r="L1534" s="1363"/>
      <c r="M1534" s="1052"/>
    </row>
    <row r="1535">
      <c r="A1535" s="1371" t="s">
        <v>1701</v>
      </c>
      <c r="B1535" s="1370">
        <f t="shared" si="17"/>
        <v>15</v>
      </c>
      <c r="C1535" s="1363"/>
      <c r="D1535" s="1363">
        <v>2023.0</v>
      </c>
      <c r="E1535" s="1363" t="s">
        <v>1678</v>
      </c>
      <c r="F1535" s="1363" t="s">
        <v>4207</v>
      </c>
      <c r="G1535" s="1363" t="s">
        <v>2269</v>
      </c>
      <c r="H1535" s="1363">
        <v>55.0</v>
      </c>
      <c r="I1535" s="1363">
        <v>55.0</v>
      </c>
      <c r="J1535" s="1363"/>
      <c r="K1535" s="1363"/>
      <c r="L1535" s="1363"/>
      <c r="M1535" s="1052"/>
    </row>
    <row r="1536">
      <c r="A1536" s="1371" t="s">
        <v>265</v>
      </c>
      <c r="B1536" s="1370">
        <f t="shared" si="17"/>
        <v>35</v>
      </c>
      <c r="C1536" s="1363"/>
      <c r="D1536" s="1363">
        <v>2023.0</v>
      </c>
      <c r="E1536" s="1363" t="s">
        <v>1678</v>
      </c>
      <c r="F1536" s="1363" t="s">
        <v>4207</v>
      </c>
      <c r="G1536" s="1363" t="s">
        <v>2319</v>
      </c>
      <c r="H1536" s="1363">
        <v>7.0</v>
      </c>
      <c r="I1536" s="1363">
        <v>7.0</v>
      </c>
      <c r="J1536" s="1363"/>
      <c r="K1536" s="1363"/>
      <c r="L1536" s="1363"/>
      <c r="M1536" s="1052"/>
    </row>
    <row r="1537">
      <c r="A1537" s="1371" t="s">
        <v>1702</v>
      </c>
      <c r="B1537" s="1370">
        <f t="shared" si="17"/>
        <v>355</v>
      </c>
      <c r="C1537" s="1363"/>
      <c r="D1537" s="1363">
        <v>2023.0</v>
      </c>
      <c r="E1537" s="1363" t="s">
        <v>1679</v>
      </c>
      <c r="F1537" s="1363" t="s">
        <v>4203</v>
      </c>
      <c r="G1537" s="1363" t="s">
        <v>4217</v>
      </c>
      <c r="H1537" s="1363">
        <v>14.0</v>
      </c>
      <c r="I1537" s="1363">
        <v>14.0</v>
      </c>
      <c r="J1537" s="1363"/>
      <c r="K1537" s="1363"/>
      <c r="L1537" s="1363"/>
      <c r="M1537" s="1052"/>
    </row>
    <row r="1538">
      <c r="A1538" s="1371" t="s">
        <v>697</v>
      </c>
      <c r="B1538" s="1370">
        <f t="shared" si="17"/>
        <v>47</v>
      </c>
      <c r="C1538" s="1363"/>
      <c r="D1538" s="1363">
        <v>2023.0</v>
      </c>
      <c r="E1538" s="1363" t="s">
        <v>1679</v>
      </c>
      <c r="F1538" s="1363" t="s">
        <v>4203</v>
      </c>
      <c r="G1538" s="1363" t="s">
        <v>2269</v>
      </c>
      <c r="H1538" s="1363">
        <v>5.0</v>
      </c>
      <c r="I1538" s="1363">
        <v>5.0</v>
      </c>
      <c r="J1538" s="1363"/>
      <c r="K1538" s="1363"/>
      <c r="L1538" s="1363"/>
      <c r="M1538" s="1052"/>
    </row>
    <row r="1539">
      <c r="A1539" s="1371" t="s">
        <v>1704</v>
      </c>
      <c r="B1539" s="1370">
        <f t="shared" si="17"/>
        <v>116</v>
      </c>
      <c r="C1539" s="1363"/>
      <c r="D1539" s="1363">
        <v>2023.0</v>
      </c>
      <c r="E1539" s="1363" t="s">
        <v>1680</v>
      </c>
      <c r="F1539" s="1363" t="s">
        <v>4202</v>
      </c>
      <c r="G1539" s="1363" t="s">
        <v>4216</v>
      </c>
      <c r="H1539" s="1363">
        <v>6.0</v>
      </c>
      <c r="I1539" s="1363">
        <v>6.0</v>
      </c>
      <c r="J1539" s="1363"/>
      <c r="K1539" s="1363"/>
      <c r="L1539" s="1363"/>
      <c r="M1539" s="1052"/>
    </row>
    <row r="1540">
      <c r="A1540" s="1371" t="s">
        <v>1705</v>
      </c>
      <c r="B1540" s="1370">
        <f t="shared" si="17"/>
        <v>219</v>
      </c>
      <c r="C1540" s="1363"/>
      <c r="D1540" s="1363">
        <v>2023.0</v>
      </c>
      <c r="E1540" s="1363" t="s">
        <v>1680</v>
      </c>
      <c r="F1540" s="1363" t="s">
        <v>4202</v>
      </c>
      <c r="G1540" s="1363" t="s">
        <v>4217</v>
      </c>
      <c r="H1540" s="1363">
        <v>18.0</v>
      </c>
      <c r="I1540" s="1363">
        <v>18.0</v>
      </c>
      <c r="J1540" s="1363"/>
      <c r="K1540" s="1363"/>
      <c r="L1540" s="1363"/>
      <c r="M1540" s="1052"/>
    </row>
    <row r="1541">
      <c r="A1541" s="1371" t="s">
        <v>1647</v>
      </c>
      <c r="B1541" s="1370">
        <f t="shared" si="17"/>
        <v>8</v>
      </c>
      <c r="C1541" s="1363"/>
      <c r="D1541" s="1363">
        <v>2023.0</v>
      </c>
      <c r="E1541" s="1363" t="s">
        <v>1680</v>
      </c>
      <c r="F1541" s="1363" t="s">
        <v>4202</v>
      </c>
      <c r="G1541" s="1363" t="s">
        <v>2269</v>
      </c>
      <c r="H1541" s="1363">
        <v>88.0</v>
      </c>
      <c r="I1541" s="1363">
        <v>91.0</v>
      </c>
      <c r="J1541" s="1363"/>
      <c r="K1541" s="1363"/>
      <c r="L1541" s="1363"/>
      <c r="M1541" s="1052"/>
    </row>
    <row r="1542">
      <c r="A1542" s="1371" t="s">
        <v>1708</v>
      </c>
      <c r="B1542" s="1370">
        <f t="shared" si="17"/>
        <v>18</v>
      </c>
      <c r="C1542" s="1363"/>
      <c r="D1542" s="1363">
        <v>2023.0</v>
      </c>
      <c r="E1542" s="1363" t="s">
        <v>1680</v>
      </c>
      <c r="F1542" s="1363" t="s">
        <v>4202</v>
      </c>
      <c r="G1542" s="1363" t="s">
        <v>2319</v>
      </c>
      <c r="H1542" s="1363">
        <v>1.0</v>
      </c>
      <c r="I1542" s="1363">
        <v>1.0</v>
      </c>
      <c r="J1542" s="1363"/>
      <c r="K1542" s="1363"/>
      <c r="L1542" s="1363"/>
      <c r="M1542" s="1052"/>
    </row>
    <row r="1543">
      <c r="A1543" s="1371" t="s">
        <v>1710</v>
      </c>
      <c r="B1543" s="1370">
        <f t="shared" si="17"/>
        <v>27</v>
      </c>
      <c r="C1543" s="1363"/>
      <c r="D1543" s="1363">
        <v>2023.0</v>
      </c>
      <c r="E1543" s="1363" t="s">
        <v>760</v>
      </c>
      <c r="F1543" s="1363" t="s">
        <v>4207</v>
      </c>
      <c r="G1543" s="1363" t="s">
        <v>4216</v>
      </c>
      <c r="H1543" s="1363">
        <v>357.0</v>
      </c>
      <c r="I1543" s="1363">
        <v>372.0</v>
      </c>
      <c r="J1543" s="1363"/>
      <c r="K1543" s="1363"/>
      <c r="L1543" s="1363"/>
      <c r="M1543" s="1052"/>
    </row>
    <row r="1544">
      <c r="A1544" s="1371" t="s">
        <v>53</v>
      </c>
      <c r="B1544" s="1370">
        <f t="shared" si="17"/>
        <v>3426</v>
      </c>
      <c r="C1544" s="1363"/>
      <c r="D1544" s="1363">
        <v>2023.0</v>
      </c>
      <c r="E1544" s="1363" t="s">
        <v>760</v>
      </c>
      <c r="F1544" s="1363" t="s">
        <v>4207</v>
      </c>
      <c r="G1544" s="1363" t="s">
        <v>4217</v>
      </c>
      <c r="H1544" s="1363">
        <v>195.0</v>
      </c>
      <c r="I1544" s="1363">
        <v>195.0</v>
      </c>
      <c r="J1544" s="1363"/>
      <c r="K1544" s="1363"/>
      <c r="L1544" s="1363"/>
      <c r="M1544" s="1052"/>
    </row>
    <row r="1545">
      <c r="A1545" s="1371" t="s">
        <v>423</v>
      </c>
      <c r="B1545" s="1370">
        <f t="shared" si="17"/>
        <v>18</v>
      </c>
      <c r="C1545" s="1363"/>
      <c r="D1545" s="1363">
        <v>2023.0</v>
      </c>
      <c r="E1545" s="1363" t="s">
        <v>760</v>
      </c>
      <c r="F1545" s="1363" t="s">
        <v>4207</v>
      </c>
      <c r="G1545" s="1363" t="s">
        <v>2074</v>
      </c>
      <c r="H1545" s="1363">
        <v>8.0</v>
      </c>
      <c r="I1545" s="1363">
        <v>8.0</v>
      </c>
      <c r="J1545" s="1363"/>
      <c r="K1545" s="1363"/>
      <c r="L1545" s="1363"/>
      <c r="M1545" s="1052"/>
    </row>
    <row r="1546">
      <c r="A1546" s="1371" t="s">
        <v>1711</v>
      </c>
      <c r="B1546" s="1370">
        <f t="shared" si="17"/>
        <v>64</v>
      </c>
      <c r="C1546" s="1363"/>
      <c r="D1546" s="1363">
        <v>2023.0</v>
      </c>
      <c r="E1546" s="1363" t="s">
        <v>760</v>
      </c>
      <c r="F1546" s="1363" t="s">
        <v>4207</v>
      </c>
      <c r="G1546" s="1363" t="s">
        <v>2269</v>
      </c>
      <c r="H1546" s="1363">
        <v>222.0</v>
      </c>
      <c r="I1546" s="1363">
        <v>224.0</v>
      </c>
      <c r="J1546" s="1363"/>
      <c r="K1546" s="1363"/>
      <c r="L1546" s="1363"/>
      <c r="M1546" s="1052"/>
    </row>
    <row r="1547">
      <c r="A1547" s="1371" t="s">
        <v>1712</v>
      </c>
      <c r="B1547" s="1370">
        <f t="shared" si="17"/>
        <v>932</v>
      </c>
      <c r="C1547" s="1363"/>
      <c r="D1547" s="1363">
        <v>2023.0</v>
      </c>
      <c r="E1547" s="1363" t="s">
        <v>760</v>
      </c>
      <c r="F1547" s="1363" t="s">
        <v>4207</v>
      </c>
      <c r="G1547" s="1363" t="s">
        <v>2319</v>
      </c>
      <c r="H1547" s="1363">
        <v>124.0</v>
      </c>
      <c r="I1547" s="1363">
        <v>137.0</v>
      </c>
      <c r="J1547" s="1363"/>
      <c r="K1547" s="1363"/>
      <c r="L1547" s="1363"/>
      <c r="M1547" s="1052"/>
    </row>
    <row r="1548">
      <c r="A1548" s="1371" t="s">
        <v>2560</v>
      </c>
      <c r="B1548" s="1370">
        <f t="shared" si="17"/>
        <v>39</v>
      </c>
      <c r="C1548" s="1363"/>
      <c r="D1548" s="1363">
        <v>2023.0</v>
      </c>
      <c r="E1548" s="1363" t="s">
        <v>1681</v>
      </c>
      <c r="F1548" s="1363" t="s">
        <v>4205</v>
      </c>
      <c r="G1548" s="1363" t="s">
        <v>4216</v>
      </c>
      <c r="H1548" s="1363">
        <v>506.0</v>
      </c>
      <c r="I1548" s="1363">
        <v>515.0</v>
      </c>
      <c r="J1548" s="1363"/>
      <c r="K1548" s="1363"/>
      <c r="L1548" s="1363"/>
      <c r="M1548" s="1052"/>
    </row>
    <row r="1549">
      <c r="A1549" s="1371" t="s">
        <v>1715</v>
      </c>
      <c r="B1549" s="1370">
        <f t="shared" si="17"/>
        <v>43</v>
      </c>
      <c r="C1549" s="1363"/>
      <c r="D1549" s="1363">
        <v>2023.0</v>
      </c>
      <c r="E1549" s="1363" t="s">
        <v>1681</v>
      </c>
      <c r="F1549" s="1363" t="s">
        <v>4205</v>
      </c>
      <c r="G1549" s="1363" t="s">
        <v>4217</v>
      </c>
      <c r="H1549" s="1363">
        <v>600.0</v>
      </c>
      <c r="I1549" s="1363">
        <v>621.0</v>
      </c>
      <c r="J1549" s="1363"/>
      <c r="K1549" s="1363"/>
      <c r="L1549" s="1363"/>
      <c r="M1549" s="1052"/>
    </row>
    <row r="1550">
      <c r="A1550" s="1371" t="s">
        <v>1716</v>
      </c>
      <c r="B1550" s="1370">
        <f t="shared" si="17"/>
        <v>17</v>
      </c>
      <c r="C1550" s="1363"/>
      <c r="D1550" s="1363">
        <v>2023.0</v>
      </c>
      <c r="E1550" s="1363" t="s">
        <v>1681</v>
      </c>
      <c r="F1550" s="1363" t="s">
        <v>4205</v>
      </c>
      <c r="G1550" s="1363" t="s">
        <v>2074</v>
      </c>
      <c r="H1550" s="1363">
        <v>16.0</v>
      </c>
      <c r="I1550" s="1363">
        <v>16.0</v>
      </c>
      <c r="J1550" s="1363"/>
      <c r="K1550" s="1363"/>
      <c r="L1550" s="1363"/>
      <c r="M1550" s="1052"/>
    </row>
    <row r="1551">
      <c r="A1551" s="1371" t="s">
        <v>353</v>
      </c>
      <c r="B1551" s="1370">
        <f t="shared" si="17"/>
        <v>68</v>
      </c>
      <c r="C1551" s="1363"/>
      <c r="D1551" s="1363">
        <v>2023.0</v>
      </c>
      <c r="E1551" s="1363" t="s">
        <v>1681</v>
      </c>
      <c r="F1551" s="1363" t="s">
        <v>4205</v>
      </c>
      <c r="G1551" s="1363" t="s">
        <v>2269</v>
      </c>
      <c r="H1551" s="1363">
        <v>4236.0</v>
      </c>
      <c r="I1551" s="1363">
        <v>4347.0</v>
      </c>
      <c r="J1551" s="1363"/>
      <c r="K1551" s="1363"/>
      <c r="L1551" s="1363"/>
      <c r="M1551" s="1052"/>
    </row>
    <row r="1552">
      <c r="A1552" s="1371" t="s">
        <v>1717</v>
      </c>
      <c r="B1552" s="1370">
        <f t="shared" si="17"/>
        <v>68</v>
      </c>
      <c r="C1552" s="1363"/>
      <c r="D1552" s="1363">
        <v>2023.0</v>
      </c>
      <c r="E1552" s="1363" t="s">
        <v>1681</v>
      </c>
      <c r="F1552" s="1363" t="s">
        <v>4205</v>
      </c>
      <c r="G1552" s="1363" t="s">
        <v>4218</v>
      </c>
      <c r="H1552" s="1363">
        <v>1.0</v>
      </c>
      <c r="I1552" s="1363">
        <v>1.0</v>
      </c>
      <c r="J1552" s="1363"/>
      <c r="K1552" s="1363"/>
      <c r="L1552" s="1363"/>
      <c r="M1552" s="1052"/>
    </row>
    <row r="1553">
      <c r="A1553" s="1371" t="s">
        <v>1718</v>
      </c>
      <c r="B1553" s="1370">
        <f t="shared" si="17"/>
        <v>480</v>
      </c>
      <c r="C1553" s="1363"/>
      <c r="D1553" s="1363">
        <v>2023.0</v>
      </c>
      <c r="E1553" s="1363" t="s">
        <v>1681</v>
      </c>
      <c r="F1553" s="1363" t="s">
        <v>4205</v>
      </c>
      <c r="G1553" s="1363" t="s">
        <v>2319</v>
      </c>
      <c r="H1553" s="1363">
        <v>293.0</v>
      </c>
      <c r="I1553" s="1363">
        <v>305.0</v>
      </c>
      <c r="J1553" s="1363"/>
      <c r="K1553" s="1363"/>
      <c r="L1553" s="1363"/>
      <c r="M1553" s="1052"/>
    </row>
    <row r="1554">
      <c r="A1554" s="1371" t="s">
        <v>556</v>
      </c>
      <c r="B1554" s="1370">
        <f t="shared" si="17"/>
        <v>9</v>
      </c>
      <c r="C1554" s="1363"/>
      <c r="D1554" s="1363">
        <v>2023.0</v>
      </c>
      <c r="E1554" s="1363" t="s">
        <v>1682</v>
      </c>
      <c r="F1554" s="1363" t="s">
        <v>4207</v>
      </c>
      <c r="G1554" s="1363" t="s">
        <v>4217</v>
      </c>
      <c r="H1554" s="1363">
        <v>5.0</v>
      </c>
      <c r="I1554" s="1363">
        <v>5.0</v>
      </c>
      <c r="J1554" s="1363"/>
      <c r="K1554" s="1363"/>
      <c r="L1554" s="1363"/>
      <c r="M1554" s="1052"/>
    </row>
    <row r="1555">
      <c r="A1555" s="1371" t="s">
        <v>289</v>
      </c>
      <c r="B1555" s="1370">
        <f t="shared" si="17"/>
        <v>2490</v>
      </c>
      <c r="C1555" s="1363"/>
      <c r="D1555" s="1363">
        <v>2023.0</v>
      </c>
      <c r="E1555" s="1363" t="s">
        <v>1682</v>
      </c>
      <c r="F1555" s="1363" t="s">
        <v>4207</v>
      </c>
      <c r="G1555" s="1363" t="s">
        <v>2269</v>
      </c>
      <c r="H1555" s="1363">
        <v>3.0</v>
      </c>
      <c r="I1555" s="1363">
        <v>3.0</v>
      </c>
      <c r="J1555" s="1363"/>
      <c r="K1555" s="1363"/>
      <c r="L1555" s="1363"/>
      <c r="M1555" s="1052"/>
    </row>
    <row r="1556">
      <c r="A1556" s="1371" t="s">
        <v>701</v>
      </c>
      <c r="B1556" s="1370">
        <f t="shared" si="17"/>
        <v>295</v>
      </c>
      <c r="C1556" s="1363"/>
      <c r="D1556" s="1363">
        <v>2023.0</v>
      </c>
      <c r="E1556" s="1363" t="s">
        <v>1684</v>
      </c>
      <c r="F1556" s="1363" t="s">
        <v>4207</v>
      </c>
      <c r="G1556" s="1363" t="s">
        <v>4216</v>
      </c>
      <c r="H1556" s="1363">
        <v>4.0</v>
      </c>
      <c r="I1556" s="1363">
        <v>4.0</v>
      </c>
      <c r="J1556" s="1363"/>
      <c r="K1556" s="1363"/>
      <c r="L1556" s="1363"/>
      <c r="M1556" s="1052"/>
    </row>
    <row r="1557">
      <c r="A1557" s="1371" t="s">
        <v>1719</v>
      </c>
      <c r="B1557" s="1370">
        <f t="shared" si="17"/>
        <v>78</v>
      </c>
      <c r="C1557" s="1363"/>
      <c r="D1557" s="1363">
        <v>2023.0</v>
      </c>
      <c r="E1557" s="1363" t="s">
        <v>1684</v>
      </c>
      <c r="F1557" s="1363" t="s">
        <v>4207</v>
      </c>
      <c r="G1557" s="1363" t="s">
        <v>4217</v>
      </c>
      <c r="H1557" s="1363">
        <v>34.0</v>
      </c>
      <c r="I1557" s="1363">
        <v>34.0</v>
      </c>
      <c r="J1557" s="1363"/>
      <c r="K1557" s="1363"/>
      <c r="L1557" s="1363"/>
      <c r="M1557" s="1052"/>
    </row>
    <row r="1558">
      <c r="A1558" s="1371" t="s">
        <v>1720</v>
      </c>
      <c r="B1558" s="1370">
        <f t="shared" si="17"/>
        <v>11</v>
      </c>
      <c r="C1558" s="1363"/>
      <c r="D1558" s="1363">
        <v>2023.0</v>
      </c>
      <c r="E1558" s="1363" t="s">
        <v>1684</v>
      </c>
      <c r="F1558" s="1363" t="s">
        <v>4207</v>
      </c>
      <c r="G1558" s="1363" t="s">
        <v>2269</v>
      </c>
      <c r="H1558" s="1363">
        <v>3.0</v>
      </c>
      <c r="I1558" s="1363">
        <v>3.0</v>
      </c>
      <c r="J1558" s="1363"/>
      <c r="K1558" s="1363"/>
      <c r="L1558" s="1363"/>
      <c r="M1558" s="1052"/>
    </row>
    <row r="1559">
      <c r="A1559" s="1371" t="s">
        <v>433</v>
      </c>
      <c r="B1559" s="1370">
        <f t="shared" si="17"/>
        <v>17</v>
      </c>
      <c r="C1559" s="1363"/>
      <c r="D1559" s="1363">
        <v>2023.0</v>
      </c>
      <c r="E1559" s="1363" t="s">
        <v>1684</v>
      </c>
      <c r="F1559" s="1363" t="s">
        <v>4207</v>
      </c>
      <c r="G1559" s="1363" t="s">
        <v>2319</v>
      </c>
      <c r="H1559" s="1363">
        <v>3.0</v>
      </c>
      <c r="I1559" s="1363">
        <v>3.0</v>
      </c>
      <c r="J1559" s="1363"/>
      <c r="K1559" s="1363"/>
      <c r="L1559" s="1363"/>
      <c r="M1559" s="1052"/>
    </row>
    <row r="1560">
      <c r="A1560" s="1371" t="s">
        <v>58</v>
      </c>
      <c r="B1560" s="1370">
        <f t="shared" si="17"/>
        <v>23</v>
      </c>
      <c r="C1560" s="1363"/>
      <c r="D1560" s="1363">
        <v>2023.0</v>
      </c>
      <c r="E1560" s="1363" t="s">
        <v>1685</v>
      </c>
      <c r="F1560" s="1363" t="s">
        <v>4189</v>
      </c>
      <c r="G1560" s="1363" t="s">
        <v>4216</v>
      </c>
      <c r="H1560" s="1363">
        <v>105.0</v>
      </c>
      <c r="I1560" s="1363">
        <v>113.0</v>
      </c>
      <c r="J1560" s="1363"/>
      <c r="K1560" s="1363"/>
      <c r="L1560" s="1363"/>
      <c r="M1560" s="1052"/>
    </row>
    <row r="1561">
      <c r="A1561" s="1371" t="s">
        <v>434</v>
      </c>
      <c r="B1561" s="1370">
        <f t="shared" si="17"/>
        <v>22</v>
      </c>
      <c r="C1561" s="1363"/>
      <c r="D1561" s="1363">
        <v>2023.0</v>
      </c>
      <c r="E1561" s="1363" t="s">
        <v>1685</v>
      </c>
      <c r="F1561" s="1363" t="s">
        <v>4189</v>
      </c>
      <c r="G1561" s="1363" t="s">
        <v>4217</v>
      </c>
      <c r="H1561" s="1363">
        <v>95.0</v>
      </c>
      <c r="I1561" s="1363">
        <v>109.0</v>
      </c>
      <c r="J1561" s="1363"/>
      <c r="K1561" s="1363"/>
      <c r="L1561" s="1363"/>
      <c r="M1561" s="1052"/>
    </row>
    <row r="1562">
      <c r="A1562" s="1371" t="s">
        <v>1723</v>
      </c>
      <c r="B1562" s="1370">
        <f t="shared" si="17"/>
        <v>441</v>
      </c>
      <c r="C1562" s="1363"/>
      <c r="D1562" s="1363">
        <v>2023.0</v>
      </c>
      <c r="E1562" s="1363" t="s">
        <v>1685</v>
      </c>
      <c r="F1562" s="1363" t="s">
        <v>4189</v>
      </c>
      <c r="G1562" s="1363" t="s">
        <v>2269</v>
      </c>
      <c r="H1562" s="1363">
        <v>12.0</v>
      </c>
      <c r="I1562" s="1363">
        <v>12.0</v>
      </c>
      <c r="J1562" s="1363"/>
      <c r="K1562" s="1363"/>
      <c r="L1562" s="1363"/>
      <c r="M1562" s="1052"/>
    </row>
    <row r="1563">
      <c r="A1563" s="1371" t="s">
        <v>1724</v>
      </c>
      <c r="B1563" s="1370">
        <f t="shared" si="17"/>
        <v>27</v>
      </c>
      <c r="C1563" s="1363"/>
      <c r="D1563" s="1363">
        <v>2023.0</v>
      </c>
      <c r="E1563" s="1363" t="s">
        <v>1685</v>
      </c>
      <c r="F1563" s="1363" t="s">
        <v>4189</v>
      </c>
      <c r="G1563" s="1363" t="s">
        <v>2319</v>
      </c>
      <c r="H1563" s="1363">
        <v>22.0</v>
      </c>
      <c r="I1563" s="1363">
        <v>23.0</v>
      </c>
      <c r="J1563" s="1363"/>
      <c r="K1563" s="1363"/>
      <c r="L1563" s="1363"/>
      <c r="M1563" s="1052"/>
    </row>
    <row r="1564">
      <c r="A1564" s="1371" t="s">
        <v>1725</v>
      </c>
      <c r="B1564" s="1370">
        <f t="shared" si="17"/>
        <v>115</v>
      </c>
      <c r="C1564" s="1363"/>
      <c r="D1564" s="1363">
        <v>2023.0</v>
      </c>
      <c r="E1564" s="1363" t="s">
        <v>1686</v>
      </c>
      <c r="F1564" s="1363" t="s">
        <v>4206</v>
      </c>
      <c r="G1564" s="1363" t="s">
        <v>4216</v>
      </c>
      <c r="H1564" s="1363">
        <v>46.0</v>
      </c>
      <c r="I1564" s="1363">
        <v>46.0</v>
      </c>
      <c r="J1564" s="1363"/>
      <c r="K1564" s="1363"/>
      <c r="L1564" s="1363"/>
      <c r="M1564" s="1052"/>
    </row>
    <row r="1565">
      <c r="A1565" s="1371" t="s">
        <v>1726</v>
      </c>
      <c r="B1565" s="1370">
        <f t="shared" si="17"/>
        <v>38</v>
      </c>
      <c r="C1565" s="1363"/>
      <c r="D1565" s="1363">
        <v>2023.0</v>
      </c>
      <c r="E1565" s="1363" t="s">
        <v>1686</v>
      </c>
      <c r="F1565" s="1363" t="s">
        <v>4206</v>
      </c>
      <c r="G1565" s="1363" t="s">
        <v>4217</v>
      </c>
      <c r="H1565" s="1363">
        <v>142.0</v>
      </c>
      <c r="I1565" s="1363">
        <v>152.0</v>
      </c>
      <c r="J1565" s="1363"/>
      <c r="K1565" s="1363"/>
      <c r="L1565" s="1363"/>
      <c r="M1565" s="1052"/>
    </row>
    <row r="1566">
      <c r="A1566" s="1371" t="s">
        <v>1727</v>
      </c>
      <c r="B1566" s="1370">
        <f t="shared" si="17"/>
        <v>766</v>
      </c>
      <c r="C1566" s="1363"/>
      <c r="D1566" s="1363">
        <v>2023.0</v>
      </c>
      <c r="E1566" s="1363" t="s">
        <v>1686</v>
      </c>
      <c r="F1566" s="1363" t="s">
        <v>4206</v>
      </c>
      <c r="G1566" s="1363" t="s">
        <v>2269</v>
      </c>
      <c r="H1566" s="1363">
        <v>187.0</v>
      </c>
      <c r="I1566" s="1363">
        <v>191.0</v>
      </c>
      <c r="J1566" s="1363"/>
      <c r="K1566" s="1363"/>
      <c r="L1566" s="1363"/>
      <c r="M1566" s="1052"/>
    </row>
    <row r="1567">
      <c r="A1567" s="1371" t="s">
        <v>1728</v>
      </c>
      <c r="B1567" s="1370">
        <f t="shared" si="17"/>
        <v>24</v>
      </c>
      <c r="C1567" s="1363"/>
      <c r="D1567" s="1363">
        <v>2023.0</v>
      </c>
      <c r="E1567" s="1363" t="s">
        <v>1686</v>
      </c>
      <c r="F1567" s="1363" t="s">
        <v>4206</v>
      </c>
      <c r="G1567" s="1363" t="s">
        <v>4218</v>
      </c>
      <c r="H1567" s="1363">
        <v>1.0</v>
      </c>
      <c r="I1567" s="1363">
        <v>1.0</v>
      </c>
      <c r="J1567" s="1363"/>
      <c r="K1567" s="1363"/>
      <c r="L1567" s="1363"/>
      <c r="M1567" s="1052"/>
    </row>
    <row r="1568">
      <c r="A1568" s="1371" t="s">
        <v>1729</v>
      </c>
      <c r="B1568" s="1370">
        <f t="shared" si="17"/>
        <v>52</v>
      </c>
      <c r="C1568" s="1363"/>
      <c r="D1568" s="1363">
        <v>2023.0</v>
      </c>
      <c r="E1568" s="1363" t="s">
        <v>1686</v>
      </c>
      <c r="F1568" s="1363" t="s">
        <v>4206</v>
      </c>
      <c r="G1568" s="1363" t="s">
        <v>2319</v>
      </c>
      <c r="H1568" s="1363">
        <v>57.0</v>
      </c>
      <c r="I1568" s="1363">
        <v>57.0</v>
      </c>
      <c r="J1568" s="1363"/>
      <c r="K1568" s="1363"/>
      <c r="L1568" s="1363"/>
      <c r="M1568" s="1052"/>
    </row>
    <row r="1569">
      <c r="A1569" s="1371" t="s">
        <v>1731</v>
      </c>
      <c r="B1569" s="1370">
        <f t="shared" si="17"/>
        <v>6</v>
      </c>
      <c r="C1569" s="1363"/>
      <c r="D1569" s="1363">
        <v>2023.0</v>
      </c>
      <c r="E1569" s="1363" t="s">
        <v>1687</v>
      </c>
      <c r="F1569" s="1363" t="s">
        <v>4207</v>
      </c>
      <c r="G1569" s="1363" t="s">
        <v>4216</v>
      </c>
      <c r="H1569" s="1363">
        <v>47.0</v>
      </c>
      <c r="I1569" s="1363">
        <v>47.0</v>
      </c>
      <c r="J1569" s="1363"/>
      <c r="K1569" s="1363"/>
      <c r="L1569" s="1363"/>
      <c r="M1569" s="1052"/>
    </row>
    <row r="1570">
      <c r="A1570" s="1371" t="s">
        <v>1732</v>
      </c>
      <c r="B1570" s="1370">
        <f t="shared" si="17"/>
        <v>13</v>
      </c>
      <c r="C1570" s="1363"/>
      <c r="D1570" s="1363">
        <v>2023.0</v>
      </c>
      <c r="E1570" s="1363" t="s">
        <v>1687</v>
      </c>
      <c r="F1570" s="1363" t="s">
        <v>4207</v>
      </c>
      <c r="G1570" s="1363" t="s">
        <v>4217</v>
      </c>
      <c r="H1570" s="1363">
        <v>51.0</v>
      </c>
      <c r="I1570" s="1363">
        <v>57.0</v>
      </c>
      <c r="J1570" s="1363"/>
      <c r="K1570" s="1363"/>
      <c r="L1570" s="1363"/>
      <c r="M1570" s="1052"/>
    </row>
    <row r="1571">
      <c r="A1571" s="1371" t="s">
        <v>706</v>
      </c>
      <c r="B1571" s="1370">
        <f t="shared" si="17"/>
        <v>93</v>
      </c>
      <c r="C1571" s="1363"/>
      <c r="D1571" s="1363">
        <v>2023.0</v>
      </c>
      <c r="E1571" s="1363" t="s">
        <v>1687</v>
      </c>
      <c r="F1571" s="1363" t="s">
        <v>4207</v>
      </c>
      <c r="G1571" s="1363" t="s">
        <v>2269</v>
      </c>
      <c r="H1571" s="1363">
        <v>72.0</v>
      </c>
      <c r="I1571" s="1363">
        <v>72.0</v>
      </c>
      <c r="J1571" s="1363"/>
      <c r="K1571" s="1363"/>
      <c r="L1571" s="1363"/>
      <c r="M1571" s="1052"/>
    </row>
    <row r="1572">
      <c r="A1572" s="1371" t="s">
        <v>779</v>
      </c>
      <c r="B1572" s="1370">
        <f t="shared" si="17"/>
        <v>144</v>
      </c>
      <c r="C1572" s="1363"/>
      <c r="D1572" s="1363">
        <v>2023.0</v>
      </c>
      <c r="E1572" s="1363" t="s">
        <v>1687</v>
      </c>
      <c r="F1572" s="1363" t="s">
        <v>4207</v>
      </c>
      <c r="G1572" s="1363" t="s">
        <v>4218</v>
      </c>
      <c r="H1572" s="1363"/>
      <c r="I1572" s="1363">
        <v>1.0</v>
      </c>
      <c r="J1572" s="1363"/>
      <c r="K1572" s="1363"/>
      <c r="L1572" s="1363"/>
      <c r="M1572" s="1052"/>
    </row>
    <row r="1573">
      <c r="A1573" s="1371" t="s">
        <v>1733</v>
      </c>
      <c r="B1573" s="1370">
        <f t="shared" si="17"/>
        <v>269</v>
      </c>
      <c r="C1573" s="1363"/>
      <c r="D1573" s="1363">
        <v>2023.0</v>
      </c>
      <c r="E1573" s="1363" t="s">
        <v>1687</v>
      </c>
      <c r="F1573" s="1363" t="s">
        <v>4207</v>
      </c>
      <c r="G1573" s="1363" t="s">
        <v>2319</v>
      </c>
      <c r="H1573" s="1363">
        <v>24.0</v>
      </c>
      <c r="I1573" s="1363">
        <v>24.0</v>
      </c>
      <c r="J1573" s="1363"/>
      <c r="K1573" s="1363"/>
      <c r="L1573" s="1363"/>
      <c r="M1573" s="1052"/>
    </row>
    <row r="1574">
      <c r="A1574" s="1371" t="s">
        <v>1271</v>
      </c>
      <c r="B1574" s="1370">
        <f t="shared" si="17"/>
        <v>255</v>
      </c>
      <c r="C1574" s="1363"/>
      <c r="D1574" s="1363">
        <v>2023.0</v>
      </c>
      <c r="E1574" s="1363" t="s">
        <v>1688</v>
      </c>
      <c r="F1574" s="1363" t="s">
        <v>4209</v>
      </c>
      <c r="G1574" s="1363" t="s">
        <v>4217</v>
      </c>
      <c r="H1574" s="1363">
        <v>6.0</v>
      </c>
      <c r="I1574" s="1363">
        <v>6.0</v>
      </c>
      <c r="J1574" s="1363"/>
      <c r="K1574" s="1363"/>
      <c r="L1574" s="1363"/>
      <c r="M1574" s="1052"/>
    </row>
    <row r="1575">
      <c r="A1575" s="1371" t="s">
        <v>62</v>
      </c>
      <c r="B1575" s="1370">
        <f t="shared" si="17"/>
        <v>166</v>
      </c>
      <c r="C1575" s="1363"/>
      <c r="D1575" s="1363">
        <v>2023.0</v>
      </c>
      <c r="E1575" s="1363" t="s">
        <v>1688</v>
      </c>
      <c r="F1575" s="1363" t="s">
        <v>4209</v>
      </c>
      <c r="G1575" s="1363" t="s">
        <v>2269</v>
      </c>
      <c r="H1575" s="1363">
        <v>2.0</v>
      </c>
      <c r="I1575" s="1363">
        <v>2.0</v>
      </c>
      <c r="J1575" s="1363"/>
      <c r="K1575" s="1363"/>
      <c r="L1575" s="1363"/>
      <c r="M1575" s="1052"/>
    </row>
    <row r="1576">
      <c r="A1576" s="1371" t="s">
        <v>443</v>
      </c>
      <c r="B1576" s="1370">
        <f t="shared" si="17"/>
        <v>20</v>
      </c>
      <c r="C1576" s="1363"/>
      <c r="D1576" s="1363">
        <v>2023.0</v>
      </c>
      <c r="E1576" s="1363" t="s">
        <v>403</v>
      </c>
      <c r="F1576" s="1363" t="s">
        <v>4202</v>
      </c>
      <c r="G1576" s="1363" t="s">
        <v>4217</v>
      </c>
      <c r="H1576" s="1363">
        <v>1.0</v>
      </c>
      <c r="I1576" s="1363">
        <v>1.0</v>
      </c>
      <c r="J1576" s="1363"/>
      <c r="K1576" s="1363"/>
      <c r="L1576" s="1363"/>
      <c r="M1576" s="1052"/>
    </row>
    <row r="1577">
      <c r="A1577" s="1371" t="s">
        <v>1735</v>
      </c>
      <c r="B1577" s="1370">
        <f t="shared" si="17"/>
        <v>10</v>
      </c>
      <c r="C1577" s="1363"/>
      <c r="D1577" s="1363">
        <v>2023.0</v>
      </c>
      <c r="E1577" s="1363" t="s">
        <v>403</v>
      </c>
      <c r="F1577" s="1363" t="s">
        <v>4202</v>
      </c>
      <c r="G1577" s="1363" t="s">
        <v>2269</v>
      </c>
      <c r="H1577" s="1363">
        <v>67.0</v>
      </c>
      <c r="I1577" s="1363">
        <v>67.0</v>
      </c>
      <c r="J1577" s="1363"/>
      <c r="K1577" s="1363"/>
      <c r="L1577" s="1363"/>
      <c r="M1577" s="1052"/>
    </row>
    <row r="1578">
      <c r="A1578" s="1371" t="s">
        <v>560</v>
      </c>
      <c r="B1578" s="1370">
        <f t="shared" si="17"/>
        <v>93</v>
      </c>
      <c r="C1578" s="1363"/>
      <c r="D1578" s="1363">
        <v>2023.0</v>
      </c>
      <c r="E1578" s="1363" t="s">
        <v>403</v>
      </c>
      <c r="F1578" s="1363" t="s">
        <v>4202</v>
      </c>
      <c r="G1578" s="1363" t="s">
        <v>2319</v>
      </c>
      <c r="H1578" s="1363">
        <v>4.0</v>
      </c>
      <c r="I1578" s="1363">
        <v>4.0</v>
      </c>
      <c r="J1578" s="1363"/>
      <c r="K1578" s="1363"/>
      <c r="L1578" s="1363"/>
      <c r="M1578" s="1052"/>
    </row>
    <row r="1579">
      <c r="A1579" s="1371" t="s">
        <v>446</v>
      </c>
      <c r="B1579" s="1370">
        <f t="shared" si="17"/>
        <v>3992</v>
      </c>
      <c r="C1579" s="1363"/>
      <c r="D1579" s="1363">
        <v>2023.0</v>
      </c>
      <c r="E1579" s="1363" t="s">
        <v>545</v>
      </c>
      <c r="F1579" s="1363" t="s">
        <v>4203</v>
      </c>
      <c r="G1579" s="1363" t="s">
        <v>4216</v>
      </c>
      <c r="H1579" s="1363">
        <v>15.0</v>
      </c>
      <c r="I1579" s="1363">
        <v>15.0</v>
      </c>
      <c r="J1579" s="1363"/>
      <c r="K1579" s="1363"/>
      <c r="L1579" s="1363"/>
      <c r="M1579" s="1052"/>
    </row>
    <row r="1580">
      <c r="A1580" s="1371" t="s">
        <v>608</v>
      </c>
      <c r="B1580" s="1370">
        <f t="shared" si="17"/>
        <v>94</v>
      </c>
      <c r="C1580" s="1363"/>
      <c r="D1580" s="1363">
        <v>2023.0</v>
      </c>
      <c r="E1580" s="1363" t="s">
        <v>545</v>
      </c>
      <c r="F1580" s="1363" t="s">
        <v>4203</v>
      </c>
      <c r="G1580" s="1363" t="s">
        <v>4217</v>
      </c>
      <c r="H1580" s="1363">
        <v>67.0</v>
      </c>
      <c r="I1580" s="1363">
        <v>67.0</v>
      </c>
      <c r="J1580" s="1363"/>
      <c r="K1580" s="1363"/>
      <c r="L1580" s="1363"/>
      <c r="M1580" s="1052"/>
    </row>
    <row r="1581">
      <c r="A1581" s="1371" t="s">
        <v>1736</v>
      </c>
      <c r="B1581" s="1370">
        <f t="shared" si="17"/>
        <v>11</v>
      </c>
      <c r="C1581" s="1363"/>
      <c r="D1581" s="1363">
        <v>2023.0</v>
      </c>
      <c r="E1581" s="1363" t="s">
        <v>545</v>
      </c>
      <c r="F1581" s="1363" t="s">
        <v>4203</v>
      </c>
      <c r="G1581" s="1363" t="s">
        <v>2269</v>
      </c>
      <c r="H1581" s="1363">
        <v>42.0</v>
      </c>
      <c r="I1581" s="1363">
        <v>42.0</v>
      </c>
      <c r="J1581" s="1363"/>
      <c r="K1581" s="1363"/>
      <c r="L1581" s="1363"/>
      <c r="M1581" s="1052"/>
    </row>
    <row r="1582">
      <c r="A1582" s="1371" t="s">
        <v>711</v>
      </c>
      <c r="B1582" s="1370">
        <f t="shared" si="17"/>
        <v>2</v>
      </c>
      <c r="C1582" s="1363"/>
      <c r="D1582" s="1363">
        <v>2023.0</v>
      </c>
      <c r="E1582" s="1363" t="s">
        <v>545</v>
      </c>
      <c r="F1582" s="1363" t="s">
        <v>4203</v>
      </c>
      <c r="G1582" s="1363" t="s">
        <v>2319</v>
      </c>
      <c r="H1582" s="1363">
        <v>13.0</v>
      </c>
      <c r="I1582" s="1363">
        <v>13.0</v>
      </c>
      <c r="J1582" s="1363"/>
      <c r="K1582" s="1363"/>
      <c r="L1582" s="1363"/>
      <c r="M1582" s="1052"/>
    </row>
    <row r="1583">
      <c r="A1583" s="1371" t="s">
        <v>1737</v>
      </c>
      <c r="B1583" s="1370">
        <f t="shared" si="17"/>
        <v>294</v>
      </c>
      <c r="C1583" s="1363"/>
      <c r="D1583" s="1363">
        <v>2023.0</v>
      </c>
      <c r="E1583" s="1363" t="s">
        <v>1690</v>
      </c>
      <c r="F1583" s="1363" t="s">
        <v>4207</v>
      </c>
      <c r="G1583" s="1363" t="s">
        <v>4216</v>
      </c>
      <c r="H1583" s="1363">
        <v>2.0</v>
      </c>
      <c r="I1583" s="1363">
        <v>4.0</v>
      </c>
      <c r="J1583" s="1363"/>
      <c r="K1583" s="1363"/>
      <c r="L1583" s="1363"/>
      <c r="M1583" s="1052"/>
    </row>
    <row r="1584">
      <c r="A1584" s="1371" t="s">
        <v>1738</v>
      </c>
      <c r="B1584" s="1370">
        <f t="shared" si="17"/>
        <v>5</v>
      </c>
      <c r="C1584" s="1363"/>
      <c r="D1584" s="1363">
        <v>2023.0</v>
      </c>
      <c r="E1584" s="1363" t="s">
        <v>1690</v>
      </c>
      <c r="F1584" s="1363" t="s">
        <v>4207</v>
      </c>
      <c r="G1584" s="1363" t="s">
        <v>4217</v>
      </c>
      <c r="H1584" s="1363">
        <v>12.0</v>
      </c>
      <c r="I1584" s="1363">
        <v>12.0</v>
      </c>
      <c r="J1584" s="1363"/>
      <c r="K1584" s="1363"/>
      <c r="L1584" s="1363"/>
      <c r="M1584" s="1052"/>
    </row>
    <row r="1585">
      <c r="A1585" s="1371" t="s">
        <v>561</v>
      </c>
      <c r="B1585" s="1370">
        <f t="shared" si="17"/>
        <v>275</v>
      </c>
      <c r="C1585" s="1363"/>
      <c r="D1585" s="1363">
        <v>2023.0</v>
      </c>
      <c r="E1585" s="1363" t="s">
        <v>1690</v>
      </c>
      <c r="F1585" s="1363" t="s">
        <v>4207</v>
      </c>
      <c r="G1585" s="1363" t="s">
        <v>2269</v>
      </c>
      <c r="H1585" s="1363">
        <v>6.0</v>
      </c>
      <c r="I1585" s="1363">
        <v>6.0</v>
      </c>
      <c r="J1585" s="1363"/>
      <c r="K1585" s="1363"/>
      <c r="L1585" s="1363"/>
      <c r="M1585" s="1052"/>
    </row>
    <row r="1586">
      <c r="A1586" s="1371" t="s">
        <v>1273</v>
      </c>
      <c r="B1586" s="1370">
        <f t="shared" si="17"/>
        <v>1647</v>
      </c>
      <c r="C1586" s="1363"/>
      <c r="D1586" s="1363">
        <v>2023.0</v>
      </c>
      <c r="E1586" s="1363" t="s">
        <v>1690</v>
      </c>
      <c r="F1586" s="1363" t="s">
        <v>4207</v>
      </c>
      <c r="G1586" s="1363" t="s">
        <v>2319</v>
      </c>
      <c r="H1586" s="1363">
        <v>2.0</v>
      </c>
      <c r="I1586" s="1363">
        <v>6.0</v>
      </c>
      <c r="J1586" s="1363"/>
      <c r="K1586" s="1363"/>
      <c r="L1586" s="1363"/>
      <c r="M1586" s="1052"/>
    </row>
    <row r="1587">
      <c r="A1587" s="1371" t="s">
        <v>1163</v>
      </c>
      <c r="B1587" s="1370">
        <f t="shared" si="17"/>
        <v>96</v>
      </c>
      <c r="C1587" s="1363"/>
      <c r="D1587" s="1363">
        <v>2023.0</v>
      </c>
      <c r="E1587" s="1363" t="s">
        <v>1691</v>
      </c>
      <c r="F1587" s="1363" t="s">
        <v>4207</v>
      </c>
      <c r="G1587" s="1363" t="s">
        <v>4216</v>
      </c>
      <c r="H1587" s="1363">
        <v>6.0</v>
      </c>
      <c r="I1587" s="1363">
        <v>6.0</v>
      </c>
      <c r="J1587" s="1363"/>
      <c r="K1587" s="1363"/>
      <c r="L1587" s="1363"/>
      <c r="M1587" s="1052"/>
    </row>
    <row r="1588">
      <c r="A1588" s="1371" t="s">
        <v>1739</v>
      </c>
      <c r="B1588" s="1370">
        <f t="shared" si="17"/>
        <v>68</v>
      </c>
      <c r="C1588" s="1363"/>
      <c r="D1588" s="1363">
        <v>2023.0</v>
      </c>
      <c r="E1588" s="1363" t="s">
        <v>1691</v>
      </c>
      <c r="F1588" s="1363" t="s">
        <v>4207</v>
      </c>
      <c r="G1588" s="1363" t="s">
        <v>4217</v>
      </c>
      <c r="H1588" s="1363">
        <v>40.0</v>
      </c>
      <c r="I1588" s="1363">
        <v>40.0</v>
      </c>
      <c r="J1588" s="1363"/>
      <c r="K1588" s="1363"/>
      <c r="L1588" s="1363"/>
      <c r="M1588" s="1052"/>
    </row>
    <row r="1589">
      <c r="A1589" s="1371" t="s">
        <v>1740</v>
      </c>
      <c r="B1589" s="1370">
        <f t="shared" si="17"/>
        <v>133</v>
      </c>
      <c r="C1589" s="1363"/>
      <c r="D1589" s="1363">
        <v>2023.0</v>
      </c>
      <c r="E1589" s="1363" t="s">
        <v>1691</v>
      </c>
      <c r="F1589" s="1363" t="s">
        <v>4207</v>
      </c>
      <c r="G1589" s="1363" t="s">
        <v>2269</v>
      </c>
      <c r="H1589" s="1363">
        <v>27.0</v>
      </c>
      <c r="I1589" s="1363">
        <v>27.0</v>
      </c>
      <c r="J1589" s="1363"/>
      <c r="K1589" s="1363"/>
      <c r="L1589" s="1363"/>
      <c r="M1589" s="1052"/>
    </row>
    <row r="1590">
      <c r="A1590" s="1371" t="s">
        <v>784</v>
      </c>
      <c r="B1590" s="1370">
        <f t="shared" si="17"/>
        <v>119</v>
      </c>
      <c r="C1590" s="1363"/>
      <c r="D1590" s="1363">
        <v>2023.0</v>
      </c>
      <c r="E1590" s="1363" t="s">
        <v>767</v>
      </c>
      <c r="F1590" s="1363" t="s">
        <v>4207</v>
      </c>
      <c r="G1590" s="1363" t="s">
        <v>4216</v>
      </c>
      <c r="H1590" s="1363">
        <v>5.0</v>
      </c>
      <c r="I1590" s="1363">
        <v>5.0</v>
      </c>
      <c r="J1590" s="1363"/>
      <c r="K1590" s="1363"/>
      <c r="L1590" s="1363"/>
      <c r="M1590" s="1052"/>
    </row>
    <row r="1591">
      <c r="A1591" s="1371" t="s">
        <v>64</v>
      </c>
      <c r="B1591" s="1370">
        <f t="shared" si="17"/>
        <v>18</v>
      </c>
      <c r="C1591" s="1363"/>
      <c r="D1591" s="1363">
        <v>2023.0</v>
      </c>
      <c r="E1591" s="1363" t="s">
        <v>767</v>
      </c>
      <c r="F1591" s="1363" t="s">
        <v>4207</v>
      </c>
      <c r="G1591" s="1363" t="s">
        <v>4217</v>
      </c>
      <c r="H1591" s="1363">
        <v>9.0</v>
      </c>
      <c r="I1591" s="1363">
        <v>9.0</v>
      </c>
      <c r="J1591" s="1363"/>
      <c r="K1591" s="1363"/>
      <c r="L1591" s="1363"/>
      <c r="M1591" s="1052"/>
    </row>
    <row r="1592">
      <c r="A1592" s="1371" t="s">
        <v>171</v>
      </c>
      <c r="B1592" s="1370">
        <f t="shared" si="17"/>
        <v>58</v>
      </c>
      <c r="C1592" s="1363"/>
      <c r="D1592" s="1363">
        <v>2023.0</v>
      </c>
      <c r="E1592" s="1363" t="s">
        <v>767</v>
      </c>
      <c r="F1592" s="1363" t="s">
        <v>4207</v>
      </c>
      <c r="G1592" s="1363" t="s">
        <v>2269</v>
      </c>
      <c r="H1592" s="1363">
        <v>75.0</v>
      </c>
      <c r="I1592" s="1363">
        <v>77.0</v>
      </c>
      <c r="J1592" s="1363"/>
      <c r="K1592" s="1363"/>
      <c r="L1592" s="1363"/>
      <c r="M1592" s="1052"/>
    </row>
    <row r="1593">
      <c r="A1593" s="1371" t="s">
        <v>1742</v>
      </c>
      <c r="B1593" s="1370">
        <f t="shared" si="17"/>
        <v>118</v>
      </c>
      <c r="C1593" s="1363"/>
      <c r="D1593" s="1363">
        <v>2023.0</v>
      </c>
      <c r="E1593" s="1363" t="s">
        <v>767</v>
      </c>
      <c r="F1593" s="1363" t="s">
        <v>4207</v>
      </c>
      <c r="G1593" s="1363" t="s">
        <v>2319</v>
      </c>
      <c r="H1593" s="1363">
        <v>5.0</v>
      </c>
      <c r="I1593" s="1363">
        <v>5.0</v>
      </c>
      <c r="J1593" s="1363"/>
      <c r="K1593" s="1363"/>
      <c r="L1593" s="1363"/>
      <c r="M1593" s="1052"/>
    </row>
    <row r="1594">
      <c r="A1594" s="1371" t="s">
        <v>1622</v>
      </c>
      <c r="B1594" s="1370">
        <f t="shared" si="17"/>
        <v>117</v>
      </c>
      <c r="C1594" s="1363"/>
      <c r="D1594" s="1363">
        <v>2023.0</v>
      </c>
      <c r="E1594" s="1363" t="s">
        <v>37</v>
      </c>
      <c r="F1594" s="1363" t="s">
        <v>4205</v>
      </c>
      <c r="G1594" s="1363" t="s">
        <v>4217</v>
      </c>
      <c r="H1594" s="1363">
        <v>2.0</v>
      </c>
      <c r="I1594" s="1363">
        <v>2.0</v>
      </c>
      <c r="J1594" s="1363"/>
      <c r="K1594" s="1363"/>
      <c r="L1594" s="1363"/>
      <c r="M1594" s="1052"/>
    </row>
    <row r="1595">
      <c r="A1595" s="1371" t="s">
        <v>1743</v>
      </c>
      <c r="B1595" s="1370">
        <f t="shared" si="17"/>
        <v>1</v>
      </c>
      <c r="C1595" s="1363"/>
      <c r="D1595" s="1363">
        <v>2023.0</v>
      </c>
      <c r="E1595" s="1363" t="s">
        <v>37</v>
      </c>
      <c r="F1595" s="1363" t="s">
        <v>4205</v>
      </c>
      <c r="G1595" s="1363" t="s">
        <v>2269</v>
      </c>
      <c r="H1595" s="1363">
        <v>20.0</v>
      </c>
      <c r="I1595" s="1363">
        <v>20.0</v>
      </c>
      <c r="J1595" s="1363"/>
      <c r="K1595" s="1363"/>
      <c r="L1595" s="1363"/>
      <c r="M1595" s="1052"/>
    </row>
    <row r="1596">
      <c r="A1596" s="1371" t="s">
        <v>1744</v>
      </c>
      <c r="B1596" s="1370">
        <f t="shared" si="17"/>
        <v>19</v>
      </c>
      <c r="C1596" s="1363"/>
      <c r="D1596" s="1363">
        <v>2023.0</v>
      </c>
      <c r="E1596" s="1363" t="s">
        <v>37</v>
      </c>
      <c r="F1596" s="1363" t="s">
        <v>4205</v>
      </c>
      <c r="G1596" s="1363" t="s">
        <v>2319</v>
      </c>
      <c r="H1596" s="1363">
        <v>4.0</v>
      </c>
      <c r="I1596" s="1363">
        <v>4.0</v>
      </c>
      <c r="J1596" s="1363"/>
      <c r="K1596" s="1363"/>
      <c r="L1596" s="1363"/>
      <c r="M1596" s="1052"/>
    </row>
    <row r="1597">
      <c r="A1597" s="1371" t="s">
        <v>65</v>
      </c>
      <c r="B1597" s="1370">
        <f t="shared" si="17"/>
        <v>30</v>
      </c>
      <c r="C1597" s="1363"/>
      <c r="D1597" s="1363">
        <v>2023.0</v>
      </c>
      <c r="E1597" s="1363" t="s">
        <v>1692</v>
      </c>
      <c r="F1597" s="1363" t="s">
        <v>4203</v>
      </c>
      <c r="G1597" s="1363" t="s">
        <v>4216</v>
      </c>
      <c r="H1597" s="1363">
        <v>2.0</v>
      </c>
      <c r="I1597" s="1363">
        <v>4.0</v>
      </c>
      <c r="J1597" s="1363"/>
      <c r="K1597" s="1363"/>
      <c r="L1597" s="1363"/>
      <c r="M1597" s="1052"/>
    </row>
    <row r="1598">
      <c r="A1598" s="1371" t="s">
        <v>450</v>
      </c>
      <c r="B1598" s="1370">
        <f t="shared" si="17"/>
        <v>58</v>
      </c>
      <c r="C1598" s="1363"/>
      <c r="D1598" s="1363">
        <v>2023.0</v>
      </c>
      <c r="E1598" s="1363" t="s">
        <v>1692</v>
      </c>
      <c r="F1598" s="1363" t="s">
        <v>4203</v>
      </c>
      <c r="G1598" s="1363" t="s">
        <v>4217</v>
      </c>
      <c r="H1598" s="1363">
        <v>82.0</v>
      </c>
      <c r="I1598" s="1363">
        <v>88.0</v>
      </c>
      <c r="J1598" s="1363"/>
      <c r="K1598" s="1363"/>
      <c r="L1598" s="1363"/>
      <c r="M1598" s="1052"/>
    </row>
    <row r="1599">
      <c r="A1599" s="1371" t="s">
        <v>66</v>
      </c>
      <c r="B1599" s="1370">
        <f t="shared" si="17"/>
        <v>328</v>
      </c>
      <c r="C1599" s="1363"/>
      <c r="D1599" s="1363">
        <v>2023.0</v>
      </c>
      <c r="E1599" s="1363" t="s">
        <v>1692</v>
      </c>
      <c r="F1599" s="1363" t="s">
        <v>4203</v>
      </c>
      <c r="G1599" s="1363" t="s">
        <v>2269</v>
      </c>
      <c r="H1599" s="1363">
        <v>7.0</v>
      </c>
      <c r="I1599" s="1363">
        <v>7.0</v>
      </c>
      <c r="J1599" s="1363"/>
      <c r="K1599" s="1363"/>
      <c r="L1599" s="1363"/>
      <c r="M1599" s="1052"/>
    </row>
    <row r="1600">
      <c r="A1600" s="1371" t="s">
        <v>1745</v>
      </c>
      <c r="B1600" s="1370">
        <f t="shared" si="17"/>
        <v>26</v>
      </c>
      <c r="C1600" s="1363"/>
      <c r="D1600" s="1363">
        <v>2023.0</v>
      </c>
      <c r="E1600" s="1363" t="s">
        <v>1692</v>
      </c>
      <c r="F1600" s="1363" t="s">
        <v>4203</v>
      </c>
      <c r="G1600" s="1363" t="s">
        <v>2319</v>
      </c>
      <c r="H1600" s="1363">
        <v>1.0</v>
      </c>
      <c r="I1600" s="1363">
        <v>1.0</v>
      </c>
      <c r="J1600" s="1363"/>
      <c r="K1600" s="1363"/>
      <c r="L1600" s="1363"/>
      <c r="M1600" s="1052"/>
    </row>
    <row r="1601">
      <c r="A1601" s="1371" t="s">
        <v>1746</v>
      </c>
      <c r="B1601" s="1370">
        <f t="shared" si="17"/>
        <v>197</v>
      </c>
      <c r="C1601" s="1363"/>
      <c r="D1601" s="1363">
        <v>2023.0</v>
      </c>
      <c r="E1601" s="1363" t="s">
        <v>823</v>
      </c>
      <c r="F1601" s="1363" t="s">
        <v>4202</v>
      </c>
      <c r="G1601" s="1363" t="s">
        <v>4216</v>
      </c>
      <c r="H1601" s="1363">
        <v>3.0</v>
      </c>
      <c r="I1601" s="1363">
        <v>3.0</v>
      </c>
      <c r="J1601" s="1363"/>
      <c r="K1601" s="1363"/>
      <c r="L1601" s="1363"/>
      <c r="M1601" s="1052"/>
    </row>
    <row r="1602">
      <c r="A1602" s="1371" t="s">
        <v>174</v>
      </c>
      <c r="B1602" s="1370">
        <f t="shared" si="17"/>
        <v>472</v>
      </c>
      <c r="C1602" s="1363"/>
      <c r="D1602" s="1363">
        <v>2023.0</v>
      </c>
      <c r="E1602" s="1363" t="s">
        <v>823</v>
      </c>
      <c r="F1602" s="1363" t="s">
        <v>4202</v>
      </c>
      <c r="G1602" s="1363" t="s">
        <v>4217</v>
      </c>
      <c r="H1602" s="1363">
        <v>34.0</v>
      </c>
      <c r="I1602" s="1363">
        <v>34.0</v>
      </c>
      <c r="J1602" s="1363"/>
      <c r="K1602" s="1363"/>
      <c r="L1602" s="1363"/>
      <c r="M1602" s="1052"/>
    </row>
    <row r="1603">
      <c r="A1603" s="1371" t="s">
        <v>453</v>
      </c>
      <c r="B1603" s="1370">
        <f t="shared" si="17"/>
        <v>28</v>
      </c>
      <c r="C1603" s="1363"/>
      <c r="D1603" s="1363">
        <v>2023.0</v>
      </c>
      <c r="E1603" s="1363" t="s">
        <v>823</v>
      </c>
      <c r="F1603" s="1363" t="s">
        <v>4202</v>
      </c>
      <c r="G1603" s="1363" t="s">
        <v>2269</v>
      </c>
      <c r="H1603" s="1363">
        <v>977.0</v>
      </c>
      <c r="I1603" s="1363">
        <v>1002.0</v>
      </c>
      <c r="J1603" s="1363"/>
      <c r="K1603" s="1363"/>
      <c r="L1603" s="1363"/>
      <c r="M1603" s="1052"/>
    </row>
    <row r="1604">
      <c r="A1604" s="1371" t="s">
        <v>1747</v>
      </c>
      <c r="B1604" s="1370">
        <f t="shared" si="17"/>
        <v>30</v>
      </c>
      <c r="C1604" s="1363"/>
      <c r="D1604" s="1363">
        <v>2023.0</v>
      </c>
      <c r="E1604" s="1363" t="s">
        <v>823</v>
      </c>
      <c r="F1604" s="1363" t="s">
        <v>4202</v>
      </c>
      <c r="G1604" s="1363" t="s">
        <v>4218</v>
      </c>
      <c r="H1604" s="1363">
        <v>1.0</v>
      </c>
      <c r="I1604" s="1363">
        <v>1.0</v>
      </c>
      <c r="J1604" s="1363"/>
      <c r="K1604" s="1363"/>
      <c r="L1604" s="1363"/>
      <c r="M1604" s="1052"/>
    </row>
    <row r="1605">
      <c r="A1605" s="1371" t="s">
        <v>1748</v>
      </c>
      <c r="B1605" s="1370">
        <f t="shared" si="17"/>
        <v>173</v>
      </c>
      <c r="C1605" s="1363"/>
      <c r="D1605" s="1363">
        <v>2023.0</v>
      </c>
      <c r="E1605" s="1363" t="s">
        <v>823</v>
      </c>
      <c r="F1605" s="1363" t="s">
        <v>4202</v>
      </c>
      <c r="G1605" s="1363" t="s">
        <v>2319</v>
      </c>
      <c r="H1605" s="1363">
        <v>23.0</v>
      </c>
      <c r="I1605" s="1363">
        <v>23.0</v>
      </c>
      <c r="J1605" s="1363"/>
      <c r="K1605" s="1363"/>
      <c r="L1605" s="1363"/>
      <c r="M1605" s="1052"/>
    </row>
    <row r="1606">
      <c r="A1606" s="1371" t="s">
        <v>567</v>
      </c>
      <c r="B1606" s="1370">
        <f t="shared" si="17"/>
        <v>64</v>
      </c>
      <c r="C1606" s="1363"/>
      <c r="D1606" s="1363">
        <v>2023.0</v>
      </c>
      <c r="E1606" s="1363" t="s">
        <v>1693</v>
      </c>
      <c r="F1606" s="1363" t="s">
        <v>4189</v>
      </c>
      <c r="G1606" s="1363" t="s">
        <v>4216</v>
      </c>
      <c r="H1606" s="1363">
        <v>9.0</v>
      </c>
      <c r="I1606" s="1363">
        <v>9.0</v>
      </c>
      <c r="J1606" s="1363"/>
      <c r="K1606" s="1363"/>
      <c r="L1606" s="1363"/>
      <c r="M1606" s="1052"/>
    </row>
    <row r="1607">
      <c r="A1607" s="1371" t="s">
        <v>1750</v>
      </c>
      <c r="B1607" s="1370">
        <f t="shared" si="17"/>
        <v>158</v>
      </c>
      <c r="C1607" s="1363"/>
      <c r="D1607" s="1363">
        <v>2023.0</v>
      </c>
      <c r="E1607" s="1363" t="s">
        <v>1693</v>
      </c>
      <c r="F1607" s="1363" t="s">
        <v>4189</v>
      </c>
      <c r="G1607" s="1363" t="s">
        <v>4217</v>
      </c>
      <c r="H1607" s="1363">
        <v>11.0</v>
      </c>
      <c r="I1607" s="1363">
        <v>11.0</v>
      </c>
      <c r="J1607" s="1363"/>
      <c r="K1607" s="1363"/>
      <c r="L1607" s="1363"/>
      <c r="M1607" s="1052"/>
    </row>
    <row r="1608">
      <c r="A1608" s="1371" t="s">
        <v>1751</v>
      </c>
      <c r="B1608" s="1370">
        <f t="shared" si="17"/>
        <v>20</v>
      </c>
      <c r="C1608" s="1363"/>
      <c r="D1608" s="1363">
        <v>2023.0</v>
      </c>
      <c r="E1608" s="1363" t="s">
        <v>1693</v>
      </c>
      <c r="F1608" s="1363" t="s">
        <v>4189</v>
      </c>
      <c r="G1608" s="1363" t="s">
        <v>2269</v>
      </c>
      <c r="H1608" s="1363">
        <v>18.0</v>
      </c>
      <c r="I1608" s="1363">
        <v>18.0</v>
      </c>
      <c r="J1608" s="1363"/>
      <c r="K1608" s="1363"/>
      <c r="L1608" s="1363"/>
      <c r="M1608" s="1052"/>
    </row>
    <row r="1609">
      <c r="A1609" s="1371" t="s">
        <v>1754</v>
      </c>
      <c r="B1609" s="1370">
        <f t="shared" si="17"/>
        <v>165</v>
      </c>
      <c r="C1609" s="1363"/>
      <c r="D1609" s="1363">
        <v>2023.0</v>
      </c>
      <c r="E1609" s="1363" t="s">
        <v>1693</v>
      </c>
      <c r="F1609" s="1363" t="s">
        <v>4189</v>
      </c>
      <c r="G1609" s="1363" t="s">
        <v>2319</v>
      </c>
      <c r="H1609" s="1363">
        <v>3.0</v>
      </c>
      <c r="I1609" s="1363">
        <v>3.0</v>
      </c>
      <c r="J1609" s="1363"/>
      <c r="K1609" s="1363"/>
      <c r="L1609" s="1363"/>
      <c r="M1609" s="1052"/>
    </row>
    <row r="1610">
      <c r="A1610" s="1371" t="s">
        <v>67</v>
      </c>
      <c r="B1610" s="1370">
        <f t="shared" si="17"/>
        <v>182</v>
      </c>
      <c r="C1610" s="1363"/>
      <c r="D1610" s="1363">
        <v>2023.0</v>
      </c>
      <c r="E1610" s="1363" t="s">
        <v>1694</v>
      </c>
      <c r="F1610" s="1363" t="s">
        <v>4204</v>
      </c>
      <c r="G1610" s="1363" t="s">
        <v>4217</v>
      </c>
      <c r="H1610" s="1363">
        <v>3.0</v>
      </c>
      <c r="I1610" s="1363">
        <v>3.0</v>
      </c>
      <c r="J1610" s="1363"/>
      <c r="K1610" s="1363"/>
      <c r="L1610" s="1363"/>
      <c r="M1610" s="1052"/>
    </row>
    <row r="1611">
      <c r="A1611" s="1371" t="s">
        <v>1755</v>
      </c>
      <c r="B1611" s="1370">
        <f t="shared" si="17"/>
        <v>41</v>
      </c>
      <c r="C1611" s="1363"/>
      <c r="D1611" s="1363">
        <v>2023.0</v>
      </c>
      <c r="E1611" s="1363" t="s">
        <v>1694</v>
      </c>
      <c r="F1611" s="1363" t="s">
        <v>4204</v>
      </c>
      <c r="G1611" s="1363" t="s">
        <v>2319</v>
      </c>
      <c r="H1611" s="1363">
        <v>1.0</v>
      </c>
      <c r="I1611" s="1363">
        <v>1.0</v>
      </c>
      <c r="J1611" s="1363"/>
      <c r="K1611" s="1363"/>
      <c r="L1611" s="1363"/>
      <c r="M1611" s="1052"/>
    </row>
    <row r="1612">
      <c r="A1612" s="1371" t="s">
        <v>1756</v>
      </c>
      <c r="B1612" s="1370">
        <f t="shared" si="17"/>
        <v>27</v>
      </c>
      <c r="C1612" s="1363"/>
      <c r="D1612" s="1363">
        <v>2023.0</v>
      </c>
      <c r="E1612" s="1363" t="s">
        <v>547</v>
      </c>
      <c r="F1612" s="1363" t="s">
        <v>4189</v>
      </c>
      <c r="G1612" s="1363" t="s">
        <v>4216</v>
      </c>
      <c r="H1612" s="1363">
        <v>11.0</v>
      </c>
      <c r="I1612" s="1363">
        <v>11.0</v>
      </c>
      <c r="J1612" s="1363"/>
      <c r="K1612" s="1363"/>
      <c r="L1612" s="1363"/>
      <c r="M1612" s="1052"/>
    </row>
    <row r="1613">
      <c r="A1613" s="1371" t="s">
        <v>1757</v>
      </c>
      <c r="B1613" s="1370">
        <f t="shared" si="17"/>
        <v>25</v>
      </c>
      <c r="C1613" s="1363"/>
      <c r="D1613" s="1363">
        <v>2023.0</v>
      </c>
      <c r="E1613" s="1363" t="s">
        <v>547</v>
      </c>
      <c r="F1613" s="1363" t="s">
        <v>4189</v>
      </c>
      <c r="G1613" s="1363" t="s">
        <v>4217</v>
      </c>
      <c r="H1613" s="1363">
        <v>48.0</v>
      </c>
      <c r="I1613" s="1363">
        <v>48.0</v>
      </c>
      <c r="J1613" s="1363"/>
      <c r="K1613" s="1363"/>
      <c r="L1613" s="1363"/>
      <c r="M1613" s="1052"/>
    </row>
    <row r="1614">
      <c r="A1614" s="1371" t="s">
        <v>70</v>
      </c>
      <c r="B1614" s="1370">
        <f t="shared" si="17"/>
        <v>7</v>
      </c>
      <c r="C1614" s="1363"/>
      <c r="D1614" s="1363">
        <v>2023.0</v>
      </c>
      <c r="E1614" s="1363" t="s">
        <v>547</v>
      </c>
      <c r="F1614" s="1363" t="s">
        <v>4189</v>
      </c>
      <c r="G1614" s="1363" t="s">
        <v>2269</v>
      </c>
      <c r="H1614" s="1363">
        <v>5.0</v>
      </c>
      <c r="I1614" s="1363">
        <v>5.0</v>
      </c>
      <c r="J1614" s="1363"/>
      <c r="K1614" s="1363"/>
      <c r="L1614" s="1363"/>
      <c r="M1614" s="1052"/>
    </row>
    <row r="1615">
      <c r="A1615" s="1371" t="s">
        <v>367</v>
      </c>
      <c r="B1615" s="1370">
        <f t="shared" si="17"/>
        <v>16</v>
      </c>
      <c r="C1615" s="1363"/>
      <c r="D1615" s="1363">
        <v>2023.0</v>
      </c>
      <c r="E1615" s="1363" t="s">
        <v>547</v>
      </c>
      <c r="F1615" s="1363" t="s">
        <v>4189</v>
      </c>
      <c r="G1615" s="1363" t="s">
        <v>2319</v>
      </c>
      <c r="H1615" s="1363">
        <v>12.0</v>
      </c>
      <c r="I1615" s="1363">
        <v>12.0</v>
      </c>
      <c r="J1615" s="1363"/>
      <c r="K1615" s="1363"/>
      <c r="L1615" s="1363"/>
      <c r="M1615" s="1052"/>
    </row>
    <row r="1616">
      <c r="A1616" s="1371" t="s">
        <v>369</v>
      </c>
      <c r="B1616" s="1370">
        <f t="shared" si="17"/>
        <v>95</v>
      </c>
      <c r="C1616" s="1363"/>
      <c r="D1616" s="1363">
        <v>2023.0</v>
      </c>
      <c r="E1616" s="1363" t="s">
        <v>1695</v>
      </c>
      <c r="F1616" s="1363" t="s">
        <v>4204</v>
      </c>
      <c r="G1616" s="1363" t="s">
        <v>4217</v>
      </c>
      <c r="H1616" s="1363">
        <v>5.0</v>
      </c>
      <c r="I1616" s="1363">
        <v>5.0</v>
      </c>
      <c r="J1616" s="1363"/>
      <c r="K1616" s="1363"/>
      <c r="L1616" s="1363"/>
      <c r="M1616" s="1052"/>
    </row>
    <row r="1617">
      <c r="A1617" s="1371" t="s">
        <v>71</v>
      </c>
      <c r="B1617" s="1370">
        <f t="shared" si="17"/>
        <v>33</v>
      </c>
      <c r="C1617" s="1363"/>
      <c r="D1617" s="1363">
        <v>2023.0</v>
      </c>
      <c r="E1617" s="1363" t="s">
        <v>1695</v>
      </c>
      <c r="F1617" s="1363" t="s">
        <v>4204</v>
      </c>
      <c r="G1617" s="1363" t="s">
        <v>2269</v>
      </c>
      <c r="H1617" s="1363">
        <v>17.0</v>
      </c>
      <c r="I1617" s="1363">
        <v>17.0</v>
      </c>
      <c r="J1617" s="1363"/>
      <c r="K1617" s="1363"/>
      <c r="L1617" s="1363"/>
      <c r="M1617" s="1052"/>
    </row>
    <row r="1618">
      <c r="A1618" s="1371" t="s">
        <v>1758</v>
      </c>
      <c r="B1618" s="1370">
        <f t="shared" si="17"/>
        <v>6</v>
      </c>
      <c r="C1618" s="1363"/>
      <c r="D1618" s="1363">
        <v>2023.0</v>
      </c>
      <c r="E1618" s="1363" t="s">
        <v>38</v>
      </c>
      <c r="F1618" s="1363" t="s">
        <v>4206</v>
      </c>
      <c r="G1618" s="1363" t="s">
        <v>4217</v>
      </c>
      <c r="H1618" s="1363">
        <v>39.0</v>
      </c>
      <c r="I1618" s="1363">
        <v>39.0</v>
      </c>
      <c r="J1618" s="1363"/>
      <c r="K1618" s="1363"/>
      <c r="L1618" s="1363"/>
      <c r="M1618" s="1052"/>
    </row>
    <row r="1619">
      <c r="A1619" s="1371" t="s">
        <v>1759</v>
      </c>
      <c r="B1619" s="1370">
        <f t="shared" si="17"/>
        <v>20</v>
      </c>
      <c r="C1619" s="1363"/>
      <c r="D1619" s="1363">
        <v>2023.0</v>
      </c>
      <c r="E1619" s="1363" t="s">
        <v>38</v>
      </c>
      <c r="F1619" s="1363" t="s">
        <v>4206</v>
      </c>
      <c r="G1619" s="1363" t="s">
        <v>2269</v>
      </c>
      <c r="H1619" s="1363">
        <v>10.0</v>
      </c>
      <c r="I1619" s="1363">
        <v>10.0</v>
      </c>
      <c r="J1619" s="1363"/>
      <c r="K1619" s="1363"/>
      <c r="L1619" s="1363"/>
      <c r="M1619" s="1052"/>
    </row>
    <row r="1620">
      <c r="A1620" s="1371" t="s">
        <v>1760</v>
      </c>
      <c r="B1620" s="1370">
        <f t="shared" si="17"/>
        <v>12</v>
      </c>
      <c r="C1620" s="1363"/>
      <c r="D1620" s="1363">
        <v>2023.0</v>
      </c>
      <c r="E1620" s="1363" t="s">
        <v>38</v>
      </c>
      <c r="F1620" s="1363" t="s">
        <v>4206</v>
      </c>
      <c r="G1620" s="1363" t="s">
        <v>2319</v>
      </c>
      <c r="H1620" s="1363">
        <v>9.0</v>
      </c>
      <c r="I1620" s="1363">
        <v>9.0</v>
      </c>
      <c r="J1620" s="1363"/>
      <c r="K1620" s="1363"/>
      <c r="L1620" s="1363"/>
      <c r="M1620" s="1052"/>
    </row>
    <row r="1621">
      <c r="A1621" s="1371" t="s">
        <v>1762</v>
      </c>
      <c r="B1621" s="1370">
        <f t="shared" si="17"/>
        <v>1145</v>
      </c>
      <c r="C1621" s="1363"/>
      <c r="D1621" s="1363">
        <v>2023.0</v>
      </c>
      <c r="E1621" s="1363" t="s">
        <v>39</v>
      </c>
      <c r="F1621" s="1363" t="s">
        <v>4189</v>
      </c>
      <c r="G1621" s="1363" t="s">
        <v>4216</v>
      </c>
      <c r="H1621" s="1363">
        <v>46.0</v>
      </c>
      <c r="I1621" s="1363">
        <v>47.0</v>
      </c>
      <c r="J1621" s="1363"/>
      <c r="K1621" s="1363"/>
      <c r="L1621" s="1363"/>
      <c r="M1621" s="1052"/>
    </row>
    <row r="1622">
      <c r="A1622" s="1371" t="s">
        <v>76</v>
      </c>
      <c r="B1622" s="1370">
        <f t="shared" si="17"/>
        <v>31</v>
      </c>
      <c r="C1622" s="1363"/>
      <c r="D1622" s="1363">
        <v>2023.0</v>
      </c>
      <c r="E1622" s="1363" t="s">
        <v>39</v>
      </c>
      <c r="F1622" s="1363" t="s">
        <v>4189</v>
      </c>
      <c r="G1622" s="1363" t="s">
        <v>4217</v>
      </c>
      <c r="H1622" s="1363">
        <v>66.0</v>
      </c>
      <c r="I1622" s="1363">
        <v>70.0</v>
      </c>
      <c r="J1622" s="1363"/>
      <c r="K1622" s="1363"/>
      <c r="L1622" s="1363"/>
      <c r="M1622" s="1052"/>
    </row>
    <row r="1623">
      <c r="A1623" s="1371" t="s">
        <v>1767</v>
      </c>
      <c r="B1623" s="1370">
        <f t="shared" si="17"/>
        <v>181</v>
      </c>
      <c r="C1623" s="1363"/>
      <c r="D1623" s="1363">
        <v>2023.0</v>
      </c>
      <c r="E1623" s="1363" t="s">
        <v>39</v>
      </c>
      <c r="F1623" s="1363" t="s">
        <v>4189</v>
      </c>
      <c r="G1623" s="1363" t="s">
        <v>2269</v>
      </c>
      <c r="H1623" s="1363">
        <v>39.0</v>
      </c>
      <c r="I1623" s="1363">
        <v>39.0</v>
      </c>
      <c r="J1623" s="1363"/>
      <c r="K1623" s="1363"/>
      <c r="L1623" s="1363"/>
      <c r="M1623" s="1052"/>
    </row>
    <row r="1624">
      <c r="A1624" s="1371" t="s">
        <v>1768</v>
      </c>
      <c r="B1624" s="1370">
        <f t="shared" si="17"/>
        <v>149</v>
      </c>
      <c r="C1624" s="1363"/>
      <c r="D1624" s="1363">
        <v>2023.0</v>
      </c>
      <c r="E1624" s="1363" t="s">
        <v>39</v>
      </c>
      <c r="F1624" s="1363" t="s">
        <v>4189</v>
      </c>
      <c r="G1624" s="1363" t="s">
        <v>2319</v>
      </c>
      <c r="H1624" s="1363">
        <v>6.0</v>
      </c>
      <c r="I1624" s="1363">
        <v>6.0</v>
      </c>
      <c r="J1624" s="1363"/>
      <c r="K1624" s="1363"/>
      <c r="L1624" s="1363"/>
      <c r="M1624" s="1052"/>
    </row>
    <row r="1625">
      <c r="A1625" s="1371" t="s">
        <v>1764</v>
      </c>
      <c r="B1625" s="1370">
        <f t="shared" si="17"/>
        <v>28</v>
      </c>
      <c r="C1625" s="1363"/>
      <c r="D1625" s="1363">
        <v>2023.0</v>
      </c>
      <c r="E1625" s="1363" t="s">
        <v>1696</v>
      </c>
      <c r="F1625" s="1363" t="s">
        <v>4204</v>
      </c>
      <c r="G1625" s="1363" t="s">
        <v>4216</v>
      </c>
      <c r="H1625" s="1363">
        <v>2.0</v>
      </c>
      <c r="I1625" s="1363">
        <v>2.0</v>
      </c>
      <c r="J1625" s="1363"/>
      <c r="K1625" s="1363"/>
      <c r="L1625" s="1363"/>
      <c r="M1625" s="1052"/>
    </row>
    <row r="1626">
      <c r="A1626" s="1371" t="s">
        <v>1765</v>
      </c>
      <c r="B1626" s="1370">
        <f t="shared" si="17"/>
        <v>531</v>
      </c>
      <c r="C1626" s="1363"/>
      <c r="D1626" s="1363">
        <v>2023.0</v>
      </c>
      <c r="E1626" s="1363" t="s">
        <v>1696</v>
      </c>
      <c r="F1626" s="1363" t="s">
        <v>4204</v>
      </c>
      <c r="G1626" s="1363" t="s">
        <v>4217</v>
      </c>
      <c r="H1626" s="1363">
        <v>21.0</v>
      </c>
      <c r="I1626" s="1363">
        <v>21.0</v>
      </c>
      <c r="J1626" s="1363"/>
      <c r="K1626" s="1363"/>
      <c r="L1626" s="1363"/>
      <c r="M1626" s="1052"/>
    </row>
    <row r="1627">
      <c r="A1627" s="1371" t="s">
        <v>1437</v>
      </c>
      <c r="B1627" s="1370">
        <f t="shared" si="17"/>
        <v>189</v>
      </c>
      <c r="C1627" s="1363"/>
      <c r="D1627" s="1363">
        <v>2023.0</v>
      </c>
      <c r="E1627" s="1363" t="s">
        <v>1696</v>
      </c>
      <c r="F1627" s="1363" t="s">
        <v>4204</v>
      </c>
      <c r="G1627" s="1363" t="s">
        <v>2269</v>
      </c>
      <c r="H1627" s="1363">
        <v>9.0</v>
      </c>
      <c r="I1627" s="1363">
        <v>9.0</v>
      </c>
      <c r="J1627" s="1363"/>
      <c r="K1627" s="1363"/>
      <c r="L1627" s="1363"/>
      <c r="M1627" s="1052"/>
    </row>
    <row r="1628">
      <c r="A1628" s="1371" t="s">
        <v>946</v>
      </c>
      <c r="B1628" s="1370">
        <f t="shared" si="17"/>
        <v>361</v>
      </c>
      <c r="C1628" s="1363"/>
      <c r="D1628" s="1363">
        <v>2023.0</v>
      </c>
      <c r="E1628" s="1363" t="s">
        <v>1696</v>
      </c>
      <c r="F1628" s="1363" t="s">
        <v>4204</v>
      </c>
      <c r="G1628" s="1363" t="s">
        <v>2319</v>
      </c>
      <c r="H1628" s="1363">
        <v>3.0</v>
      </c>
      <c r="I1628" s="1363">
        <v>3.0</v>
      </c>
      <c r="J1628" s="1363"/>
      <c r="K1628" s="1363"/>
      <c r="L1628" s="1363"/>
      <c r="M1628" s="1052"/>
    </row>
    <row r="1629">
      <c r="A1629" s="1371" t="s">
        <v>1769</v>
      </c>
      <c r="B1629" s="1370">
        <f t="shared" si="17"/>
        <v>33</v>
      </c>
      <c r="C1629" s="1363"/>
      <c r="D1629" s="1363">
        <v>2023.0</v>
      </c>
      <c r="E1629" s="1363" t="s">
        <v>43</v>
      </c>
      <c r="F1629" s="1363" t="s">
        <v>4203</v>
      </c>
      <c r="G1629" s="1363" t="s">
        <v>4217</v>
      </c>
      <c r="H1629" s="1363">
        <v>25.0</v>
      </c>
      <c r="I1629" s="1363">
        <v>27.0</v>
      </c>
      <c r="J1629" s="1363"/>
      <c r="K1629" s="1363"/>
      <c r="L1629" s="1363"/>
      <c r="M1629" s="1052"/>
    </row>
    <row r="1630">
      <c r="A1630" s="1371" t="s">
        <v>461</v>
      </c>
      <c r="B1630" s="1370">
        <f t="shared" si="17"/>
        <v>34</v>
      </c>
      <c r="C1630" s="1363"/>
      <c r="D1630" s="1363">
        <v>2023.0</v>
      </c>
      <c r="E1630" s="1363" t="s">
        <v>1697</v>
      </c>
      <c r="F1630" s="1363" t="s">
        <v>4204</v>
      </c>
      <c r="G1630" s="1363" t="s">
        <v>2269</v>
      </c>
      <c r="H1630" s="1363">
        <v>9.0</v>
      </c>
      <c r="I1630" s="1363">
        <v>9.0</v>
      </c>
      <c r="J1630" s="1363"/>
      <c r="K1630" s="1363"/>
      <c r="L1630" s="1363"/>
      <c r="M1630" s="1052"/>
    </row>
    <row r="1631">
      <c r="A1631" s="1371" t="s">
        <v>1770</v>
      </c>
      <c r="B1631" s="1370">
        <f t="shared" si="17"/>
        <v>90</v>
      </c>
      <c r="C1631" s="1363"/>
      <c r="D1631" s="1363">
        <v>2023.0</v>
      </c>
      <c r="E1631" s="1363" t="s">
        <v>1698</v>
      </c>
      <c r="F1631" s="1363" t="s">
        <v>4196</v>
      </c>
      <c r="G1631" s="1363" t="s">
        <v>2269</v>
      </c>
      <c r="H1631" s="1363">
        <v>3.0</v>
      </c>
      <c r="I1631" s="1363">
        <v>3.0</v>
      </c>
      <c r="J1631" s="1363"/>
      <c r="K1631" s="1363"/>
      <c r="L1631" s="1363"/>
      <c r="M1631" s="1052"/>
    </row>
    <row r="1632">
      <c r="A1632" s="1371" t="s">
        <v>80</v>
      </c>
      <c r="B1632" s="1370">
        <f t="shared" si="17"/>
        <v>393</v>
      </c>
      <c r="C1632" s="1363"/>
      <c r="D1632" s="1363">
        <v>2023.0</v>
      </c>
      <c r="E1632" s="1363" t="s">
        <v>1699</v>
      </c>
      <c r="F1632" s="1363" t="s">
        <v>4203</v>
      </c>
      <c r="G1632" s="1363" t="s">
        <v>4217</v>
      </c>
      <c r="H1632" s="1363">
        <v>15.0</v>
      </c>
      <c r="I1632" s="1363">
        <v>15.0</v>
      </c>
      <c r="J1632" s="1363"/>
      <c r="K1632" s="1363"/>
      <c r="L1632" s="1363"/>
      <c r="M1632" s="1052"/>
    </row>
    <row r="1633">
      <c r="A1633" s="1371" t="s">
        <v>1359</v>
      </c>
      <c r="B1633" s="1370">
        <f t="shared" si="17"/>
        <v>79</v>
      </c>
      <c r="C1633" s="1363"/>
      <c r="D1633" s="1363">
        <v>2023.0</v>
      </c>
      <c r="E1633" s="1363" t="s">
        <v>1699</v>
      </c>
      <c r="F1633" s="1363" t="s">
        <v>4203</v>
      </c>
      <c r="G1633" s="1363" t="s">
        <v>2269</v>
      </c>
      <c r="H1633" s="1363">
        <v>3.0</v>
      </c>
      <c r="I1633" s="1363">
        <v>3.0</v>
      </c>
      <c r="J1633" s="1363"/>
      <c r="K1633" s="1363"/>
      <c r="L1633" s="1363"/>
      <c r="M1633" s="1052"/>
    </row>
    <row r="1634">
      <c r="A1634" s="1371" t="s">
        <v>1772</v>
      </c>
      <c r="B1634" s="1370">
        <f t="shared" si="17"/>
        <v>174</v>
      </c>
      <c r="C1634" s="1363"/>
      <c r="D1634" s="1363">
        <v>2023.0</v>
      </c>
      <c r="E1634" s="1363" t="s">
        <v>1700</v>
      </c>
      <c r="F1634" s="1363" t="s">
        <v>4210</v>
      </c>
      <c r="G1634" s="1363" t="s">
        <v>4216</v>
      </c>
      <c r="H1634" s="1363">
        <v>155.0</v>
      </c>
      <c r="I1634" s="1363">
        <v>160.0</v>
      </c>
      <c r="J1634" s="1363"/>
      <c r="K1634" s="1363"/>
      <c r="L1634" s="1363"/>
      <c r="M1634" s="1052"/>
    </row>
    <row r="1635">
      <c r="A1635" s="1371" t="s">
        <v>1773</v>
      </c>
      <c r="B1635" s="1370">
        <f t="shared" si="17"/>
        <v>83</v>
      </c>
      <c r="C1635" s="1363"/>
      <c r="D1635" s="1363">
        <v>2023.0</v>
      </c>
      <c r="E1635" s="1363" t="s">
        <v>1700</v>
      </c>
      <c r="F1635" s="1363" t="s">
        <v>4210</v>
      </c>
      <c r="G1635" s="1363" t="s">
        <v>4217</v>
      </c>
      <c r="H1635" s="1363">
        <v>214.0</v>
      </c>
      <c r="I1635" s="1363">
        <v>216.0</v>
      </c>
      <c r="J1635" s="1363"/>
      <c r="K1635" s="1363"/>
      <c r="L1635" s="1363"/>
      <c r="M1635" s="1052"/>
    </row>
    <row r="1636">
      <c r="A1636" s="1371" t="s">
        <v>183</v>
      </c>
      <c r="B1636" s="1370">
        <f t="shared" si="17"/>
        <v>24</v>
      </c>
      <c r="C1636" s="1363"/>
      <c r="D1636" s="1363">
        <v>2023.0</v>
      </c>
      <c r="E1636" s="1363" t="s">
        <v>1700</v>
      </c>
      <c r="F1636" s="1363" t="s">
        <v>4210</v>
      </c>
      <c r="G1636" s="1363" t="s">
        <v>2074</v>
      </c>
      <c r="H1636" s="1363">
        <v>2.0</v>
      </c>
      <c r="I1636" s="1363">
        <v>2.0</v>
      </c>
      <c r="J1636" s="1363"/>
      <c r="K1636" s="1363"/>
      <c r="L1636" s="1363"/>
      <c r="M1636" s="1052"/>
    </row>
    <row r="1637">
      <c r="A1637" s="1371" t="s">
        <v>1774</v>
      </c>
      <c r="B1637" s="1370">
        <f t="shared" si="17"/>
        <v>105</v>
      </c>
      <c r="C1637" s="1363"/>
      <c r="D1637" s="1363">
        <v>2023.0</v>
      </c>
      <c r="E1637" s="1363" t="s">
        <v>1700</v>
      </c>
      <c r="F1637" s="1363" t="s">
        <v>4210</v>
      </c>
      <c r="G1637" s="1363" t="s">
        <v>2269</v>
      </c>
      <c r="H1637" s="1363">
        <v>190.0</v>
      </c>
      <c r="I1637" s="1363">
        <v>190.0</v>
      </c>
      <c r="J1637" s="1363"/>
      <c r="K1637" s="1363"/>
      <c r="L1637" s="1363"/>
      <c r="M1637" s="1052"/>
    </row>
    <row r="1638">
      <c r="A1638" s="1371" t="s">
        <v>1775</v>
      </c>
      <c r="B1638" s="1370">
        <f t="shared" si="17"/>
        <v>894</v>
      </c>
      <c r="C1638" s="1363"/>
      <c r="D1638" s="1363">
        <v>2023.0</v>
      </c>
      <c r="E1638" s="1363" t="s">
        <v>1700</v>
      </c>
      <c r="F1638" s="1363" t="s">
        <v>4210</v>
      </c>
      <c r="G1638" s="1363" t="s">
        <v>4218</v>
      </c>
      <c r="H1638" s="1363">
        <v>5.0</v>
      </c>
      <c r="I1638" s="1363">
        <v>5.0</v>
      </c>
      <c r="J1638" s="1363"/>
      <c r="K1638" s="1363"/>
      <c r="L1638" s="1363"/>
      <c r="M1638" s="1052"/>
    </row>
    <row r="1639">
      <c r="A1639" s="1371" t="s">
        <v>1776</v>
      </c>
      <c r="B1639" s="1370">
        <f t="shared" si="17"/>
        <v>33</v>
      </c>
      <c r="C1639" s="1363"/>
      <c r="D1639" s="1363">
        <v>2023.0</v>
      </c>
      <c r="E1639" s="1363" t="s">
        <v>1700</v>
      </c>
      <c r="F1639" s="1363" t="s">
        <v>4210</v>
      </c>
      <c r="G1639" s="1363" t="s">
        <v>2319</v>
      </c>
      <c r="H1639" s="1363">
        <v>36.0</v>
      </c>
      <c r="I1639" s="1363">
        <v>38.0</v>
      </c>
      <c r="J1639" s="1363"/>
      <c r="K1639" s="1363"/>
      <c r="L1639" s="1363"/>
      <c r="M1639" s="1052"/>
    </row>
    <row r="1640">
      <c r="A1640" s="1371" t="s">
        <v>237</v>
      </c>
      <c r="B1640" s="1370">
        <f t="shared" si="17"/>
        <v>126</v>
      </c>
      <c r="C1640" s="1363"/>
      <c r="D1640" s="1363">
        <v>2023.0</v>
      </c>
      <c r="E1640" s="1363" t="s">
        <v>1701</v>
      </c>
      <c r="F1640" s="1363" t="s">
        <v>4204</v>
      </c>
      <c r="G1640" s="1363" t="s">
        <v>4217</v>
      </c>
      <c r="H1640" s="1363">
        <v>3.0</v>
      </c>
      <c r="I1640" s="1363">
        <v>3.0</v>
      </c>
      <c r="J1640" s="1363"/>
      <c r="K1640" s="1363"/>
      <c r="L1640" s="1363"/>
      <c r="M1640" s="1052"/>
    </row>
    <row r="1641">
      <c r="A1641" s="1371" t="s">
        <v>2551</v>
      </c>
      <c r="B1641" s="1370">
        <f t="shared" si="17"/>
        <v>12</v>
      </c>
      <c r="C1641" s="1363"/>
      <c r="D1641" s="1363">
        <v>2023.0</v>
      </c>
      <c r="E1641" s="1363" t="s">
        <v>1701</v>
      </c>
      <c r="F1641" s="1363" t="s">
        <v>4204</v>
      </c>
      <c r="G1641" s="1363" t="s">
        <v>2269</v>
      </c>
      <c r="H1641" s="1363">
        <v>12.0</v>
      </c>
      <c r="I1641" s="1363">
        <v>12.0</v>
      </c>
      <c r="J1641" s="1363"/>
      <c r="K1641" s="1363"/>
      <c r="L1641" s="1363"/>
      <c r="M1641" s="1052"/>
    </row>
    <row r="1642">
      <c r="A1642" s="1371" t="s">
        <v>1777</v>
      </c>
      <c r="B1642" s="1370">
        <f t="shared" si="17"/>
        <v>93</v>
      </c>
      <c r="C1642" s="1363"/>
      <c r="D1642" s="1363">
        <v>2023.0</v>
      </c>
      <c r="E1642" s="1363" t="s">
        <v>265</v>
      </c>
      <c r="F1642" s="1363" t="s">
        <v>4206</v>
      </c>
      <c r="G1642" s="1363" t="s">
        <v>4216</v>
      </c>
      <c r="H1642" s="1363">
        <v>21.0</v>
      </c>
      <c r="I1642" s="1363">
        <v>21.0</v>
      </c>
      <c r="J1642" s="1363"/>
      <c r="K1642" s="1363"/>
      <c r="L1642" s="1363"/>
      <c r="M1642" s="1052"/>
    </row>
    <row r="1643">
      <c r="A1643" s="1371" t="s">
        <v>1080</v>
      </c>
      <c r="B1643" s="1370">
        <f t="shared" si="17"/>
        <v>21</v>
      </c>
      <c r="C1643" s="1363"/>
      <c r="D1643" s="1363">
        <v>2023.0</v>
      </c>
      <c r="E1643" s="1363" t="s">
        <v>265</v>
      </c>
      <c r="F1643" s="1363" t="s">
        <v>4206</v>
      </c>
      <c r="G1643" s="1363" t="s">
        <v>4217</v>
      </c>
      <c r="H1643" s="1363">
        <v>7.0</v>
      </c>
      <c r="I1643" s="1363">
        <v>7.0</v>
      </c>
      <c r="J1643" s="1363"/>
      <c r="K1643" s="1363"/>
      <c r="L1643" s="1363"/>
      <c r="M1643" s="1052"/>
    </row>
    <row r="1644">
      <c r="A1644" s="1371" t="s">
        <v>1778</v>
      </c>
      <c r="B1644" s="1370">
        <f t="shared" si="17"/>
        <v>407</v>
      </c>
      <c r="C1644" s="1363"/>
      <c r="D1644" s="1363">
        <v>2023.0</v>
      </c>
      <c r="E1644" s="1363" t="s">
        <v>265</v>
      </c>
      <c r="F1644" s="1363" t="s">
        <v>4206</v>
      </c>
      <c r="G1644" s="1363" t="s">
        <v>2269</v>
      </c>
      <c r="H1644" s="1363">
        <v>5.0</v>
      </c>
      <c r="I1644" s="1363">
        <v>5.0</v>
      </c>
      <c r="J1644" s="1363"/>
      <c r="K1644" s="1363"/>
      <c r="L1644" s="1363"/>
      <c r="M1644" s="1052"/>
    </row>
    <row r="1645">
      <c r="A1645" s="1371" t="s">
        <v>1779</v>
      </c>
      <c r="B1645" s="1370">
        <f t="shared" si="17"/>
        <v>30</v>
      </c>
      <c r="C1645" s="1363"/>
      <c r="D1645" s="1363">
        <v>2023.0</v>
      </c>
      <c r="E1645" s="1363" t="s">
        <v>265</v>
      </c>
      <c r="F1645" s="1363" t="s">
        <v>4206</v>
      </c>
      <c r="G1645" s="1363" t="s">
        <v>2319</v>
      </c>
      <c r="H1645" s="1363">
        <v>2.0</v>
      </c>
      <c r="I1645" s="1363">
        <v>2.0</v>
      </c>
      <c r="J1645" s="1363"/>
      <c r="K1645" s="1363"/>
      <c r="L1645" s="1363"/>
      <c r="M1645" s="1052"/>
    </row>
    <row r="1646">
      <c r="A1646" s="1371" t="s">
        <v>1780</v>
      </c>
      <c r="B1646" s="1370">
        <f t="shared" si="17"/>
        <v>29</v>
      </c>
      <c r="C1646" s="1363"/>
      <c r="D1646" s="1363">
        <v>2023.0</v>
      </c>
      <c r="E1646" s="1363" t="s">
        <v>1702</v>
      </c>
      <c r="F1646" s="1363" t="s">
        <v>4205</v>
      </c>
      <c r="G1646" s="1363" t="s">
        <v>4216</v>
      </c>
      <c r="H1646" s="1363">
        <v>5.0</v>
      </c>
      <c r="I1646" s="1363">
        <v>5.0</v>
      </c>
      <c r="J1646" s="1363"/>
      <c r="K1646" s="1363"/>
      <c r="L1646" s="1363"/>
      <c r="M1646" s="1052"/>
    </row>
    <row r="1647">
      <c r="A1647" s="1371" t="s">
        <v>187</v>
      </c>
      <c r="B1647" s="1370">
        <f t="shared" si="17"/>
        <v>103</v>
      </c>
      <c r="C1647" s="1363"/>
      <c r="D1647" s="1363">
        <v>2023.0</v>
      </c>
      <c r="E1647" s="1363" t="s">
        <v>1702</v>
      </c>
      <c r="F1647" s="1363" t="s">
        <v>4205</v>
      </c>
      <c r="G1647" s="1363" t="s">
        <v>4217</v>
      </c>
      <c r="H1647" s="1363">
        <v>133.0</v>
      </c>
      <c r="I1647" s="1363">
        <v>138.0</v>
      </c>
      <c r="J1647" s="1363"/>
      <c r="K1647" s="1363"/>
      <c r="L1647" s="1363"/>
      <c r="M1647" s="1052"/>
    </row>
    <row r="1648">
      <c r="A1648" s="1371" t="s">
        <v>1560</v>
      </c>
      <c r="B1648" s="1370">
        <f t="shared" si="17"/>
        <v>462</v>
      </c>
      <c r="C1648" s="1363"/>
      <c r="D1648" s="1363">
        <v>2023.0</v>
      </c>
      <c r="E1648" s="1363" t="s">
        <v>1702</v>
      </c>
      <c r="F1648" s="1363" t="s">
        <v>4205</v>
      </c>
      <c r="G1648" s="1363" t="s">
        <v>2074</v>
      </c>
      <c r="H1648" s="1363">
        <v>2.0</v>
      </c>
      <c r="I1648" s="1363">
        <v>2.0</v>
      </c>
      <c r="J1648" s="1363"/>
      <c r="K1648" s="1363"/>
      <c r="L1648" s="1363"/>
      <c r="M1648" s="1052"/>
    </row>
    <row r="1649">
      <c r="A1649" s="1371" t="s">
        <v>1782</v>
      </c>
      <c r="B1649" s="1370">
        <f t="shared" si="17"/>
        <v>21</v>
      </c>
      <c r="C1649" s="1363"/>
      <c r="D1649" s="1363">
        <v>2023.0</v>
      </c>
      <c r="E1649" s="1363" t="s">
        <v>1702</v>
      </c>
      <c r="F1649" s="1363" t="s">
        <v>4205</v>
      </c>
      <c r="G1649" s="1363" t="s">
        <v>2269</v>
      </c>
      <c r="H1649" s="1363">
        <v>204.0</v>
      </c>
      <c r="I1649" s="1363">
        <v>208.0</v>
      </c>
      <c r="J1649" s="1363"/>
      <c r="K1649" s="1363"/>
      <c r="L1649" s="1363"/>
      <c r="M1649" s="1052"/>
    </row>
    <row r="1650">
      <c r="A1650" s="1371" t="s">
        <v>1783</v>
      </c>
      <c r="B1650" s="1370">
        <f t="shared" si="17"/>
        <v>241</v>
      </c>
      <c r="C1650" s="1363"/>
      <c r="D1650" s="1363">
        <v>2023.0</v>
      </c>
      <c r="E1650" s="1363" t="s">
        <v>1702</v>
      </c>
      <c r="F1650" s="1363" t="s">
        <v>4205</v>
      </c>
      <c r="G1650" s="1363" t="s">
        <v>2319</v>
      </c>
      <c r="H1650" s="1363">
        <v>11.0</v>
      </c>
      <c r="I1650" s="1363">
        <v>11.0</v>
      </c>
      <c r="J1650" s="1363"/>
      <c r="K1650" s="1363"/>
      <c r="L1650" s="1363"/>
      <c r="M1650" s="1052"/>
    </row>
    <row r="1651">
      <c r="A1651" s="1371" t="s">
        <v>1785</v>
      </c>
      <c r="B1651" s="1370">
        <f t="shared" si="17"/>
        <v>14</v>
      </c>
      <c r="C1651" s="1363"/>
      <c r="D1651" s="1363">
        <v>2023.0</v>
      </c>
      <c r="E1651" s="1363" t="s">
        <v>697</v>
      </c>
      <c r="F1651" s="1363" t="s">
        <v>4203</v>
      </c>
      <c r="G1651" s="1363" t="s">
        <v>4217</v>
      </c>
      <c r="H1651" s="1363">
        <v>25.0</v>
      </c>
      <c r="I1651" s="1363">
        <v>27.0</v>
      </c>
      <c r="J1651" s="1363"/>
      <c r="K1651" s="1363"/>
      <c r="L1651" s="1363"/>
      <c r="M1651" s="1052"/>
    </row>
    <row r="1652">
      <c r="A1652" s="1371" t="s">
        <v>841</v>
      </c>
      <c r="B1652" s="1370">
        <f t="shared" si="17"/>
        <v>39</v>
      </c>
      <c r="C1652" s="1363"/>
      <c r="D1652" s="1363">
        <v>2023.0</v>
      </c>
      <c r="E1652" s="1363" t="s">
        <v>697</v>
      </c>
      <c r="F1652" s="1363" t="s">
        <v>4203</v>
      </c>
      <c r="G1652" s="1363" t="s">
        <v>2269</v>
      </c>
      <c r="H1652" s="1363">
        <v>21.0</v>
      </c>
      <c r="I1652" s="1363">
        <v>21.0</v>
      </c>
      <c r="J1652" s="1363"/>
      <c r="K1652" s="1363"/>
      <c r="L1652" s="1363"/>
      <c r="M1652" s="1052"/>
    </row>
    <row r="1653">
      <c r="A1653" s="1371" t="s">
        <v>1786</v>
      </c>
      <c r="B1653" s="1370">
        <f t="shared" si="17"/>
        <v>33</v>
      </c>
      <c r="C1653" s="1363"/>
      <c r="D1653" s="1363">
        <v>2023.0</v>
      </c>
      <c r="E1653" s="1363" t="s">
        <v>697</v>
      </c>
      <c r="F1653" s="1363" t="s">
        <v>4203</v>
      </c>
      <c r="G1653" s="1363" t="s">
        <v>2319</v>
      </c>
      <c r="H1653" s="1363">
        <v>1.0</v>
      </c>
      <c r="I1653" s="1363">
        <v>1.0</v>
      </c>
      <c r="J1653" s="1363"/>
      <c r="K1653" s="1363"/>
      <c r="L1653" s="1363"/>
      <c r="M1653" s="1052"/>
    </row>
    <row r="1654">
      <c r="A1654" s="1371" t="s">
        <v>1632</v>
      </c>
      <c r="B1654" s="1370">
        <f t="shared" si="17"/>
        <v>1</v>
      </c>
      <c r="C1654" s="1363"/>
      <c r="D1654" s="1363">
        <v>2023.0</v>
      </c>
      <c r="E1654" s="1363" t="s">
        <v>1703</v>
      </c>
      <c r="F1654" s="1363" t="s">
        <v>4196</v>
      </c>
      <c r="G1654" s="1363" t="s">
        <v>4217</v>
      </c>
      <c r="H1654" s="1363">
        <v>3.0</v>
      </c>
      <c r="I1654" s="1363">
        <v>3.0</v>
      </c>
      <c r="J1654" s="1363"/>
      <c r="K1654" s="1363"/>
      <c r="L1654" s="1363"/>
      <c r="M1654" s="1052"/>
    </row>
    <row r="1655">
      <c r="A1655" s="1371" t="s">
        <v>804</v>
      </c>
      <c r="B1655" s="1370">
        <f t="shared" si="17"/>
        <v>36</v>
      </c>
      <c r="C1655" s="1363"/>
      <c r="D1655" s="1363">
        <v>2023.0</v>
      </c>
      <c r="E1655" s="1363" t="s">
        <v>1703</v>
      </c>
      <c r="F1655" s="1363" t="s">
        <v>4196</v>
      </c>
      <c r="G1655" s="1363" t="s">
        <v>2269</v>
      </c>
      <c r="H1655" s="1363">
        <v>6.0</v>
      </c>
      <c r="I1655" s="1363">
        <v>6.0</v>
      </c>
      <c r="J1655" s="1363"/>
      <c r="K1655" s="1363"/>
      <c r="L1655" s="1363"/>
      <c r="M1655" s="1052"/>
    </row>
    <row r="1656">
      <c r="A1656" s="1371" t="s">
        <v>1788</v>
      </c>
      <c r="B1656" s="1370">
        <f t="shared" si="17"/>
        <v>122</v>
      </c>
      <c r="C1656" s="1363"/>
      <c r="D1656" s="1363">
        <v>2023.0</v>
      </c>
      <c r="E1656" s="1363" t="s">
        <v>1704</v>
      </c>
      <c r="F1656" s="1363" t="s">
        <v>4210</v>
      </c>
      <c r="G1656" s="1363" t="s">
        <v>4216</v>
      </c>
      <c r="H1656" s="1363">
        <v>4.0</v>
      </c>
      <c r="I1656" s="1363">
        <v>4.0</v>
      </c>
      <c r="J1656" s="1363"/>
      <c r="K1656" s="1363"/>
      <c r="L1656" s="1363"/>
      <c r="M1656" s="1052"/>
    </row>
    <row r="1657">
      <c r="A1657" s="1371" t="s">
        <v>1789</v>
      </c>
      <c r="B1657" s="1370">
        <f t="shared" si="17"/>
        <v>24</v>
      </c>
      <c r="C1657" s="1363"/>
      <c r="D1657" s="1363">
        <v>2023.0</v>
      </c>
      <c r="E1657" s="1363" t="s">
        <v>1704</v>
      </c>
      <c r="F1657" s="1363" t="s">
        <v>4210</v>
      </c>
      <c r="G1657" s="1363" t="s">
        <v>4217</v>
      </c>
      <c r="H1657" s="1363">
        <v>63.0</v>
      </c>
      <c r="I1657" s="1363">
        <v>64.0</v>
      </c>
      <c r="J1657" s="1363"/>
      <c r="K1657" s="1363"/>
      <c r="L1657" s="1363"/>
      <c r="M1657" s="1052"/>
    </row>
    <row r="1658">
      <c r="A1658" s="1371" t="s">
        <v>1790</v>
      </c>
      <c r="B1658" s="1370">
        <f t="shared" si="17"/>
        <v>69</v>
      </c>
      <c r="C1658" s="1363"/>
      <c r="D1658" s="1363">
        <v>2023.0</v>
      </c>
      <c r="E1658" s="1363" t="s">
        <v>1704</v>
      </c>
      <c r="F1658" s="1363" t="s">
        <v>4210</v>
      </c>
      <c r="G1658" s="1363" t="s">
        <v>2074</v>
      </c>
      <c r="H1658" s="1363">
        <v>1.0</v>
      </c>
      <c r="I1658" s="1363">
        <v>1.0</v>
      </c>
      <c r="J1658" s="1363"/>
      <c r="K1658" s="1363"/>
      <c r="L1658" s="1363"/>
      <c r="M1658" s="1052"/>
    </row>
    <row r="1659">
      <c r="A1659" s="1371" t="s">
        <v>842</v>
      </c>
      <c r="B1659" s="1370">
        <f t="shared" si="17"/>
        <v>26</v>
      </c>
      <c r="C1659" s="1363"/>
      <c r="D1659" s="1363">
        <v>2023.0</v>
      </c>
      <c r="E1659" s="1363" t="s">
        <v>1704</v>
      </c>
      <c r="F1659" s="1363" t="s">
        <v>4210</v>
      </c>
      <c r="G1659" s="1363" t="s">
        <v>2269</v>
      </c>
      <c r="H1659" s="1363">
        <v>33.0</v>
      </c>
      <c r="I1659" s="1363">
        <v>33.0</v>
      </c>
      <c r="J1659" s="1363"/>
      <c r="K1659" s="1363"/>
      <c r="L1659" s="1363"/>
      <c r="M1659" s="1052"/>
    </row>
    <row r="1660">
      <c r="A1660" s="1371" t="s">
        <v>1791</v>
      </c>
      <c r="B1660" s="1370">
        <f t="shared" si="17"/>
        <v>15</v>
      </c>
      <c r="C1660" s="1363"/>
      <c r="D1660" s="1363">
        <v>2023.0</v>
      </c>
      <c r="E1660" s="1363" t="s">
        <v>1704</v>
      </c>
      <c r="F1660" s="1363" t="s">
        <v>4210</v>
      </c>
      <c r="G1660" s="1363" t="s">
        <v>2319</v>
      </c>
      <c r="H1660" s="1363">
        <v>15.0</v>
      </c>
      <c r="I1660" s="1363">
        <v>15.0</v>
      </c>
      <c r="J1660" s="1363"/>
      <c r="K1660" s="1363"/>
      <c r="L1660" s="1363"/>
      <c r="M1660" s="1052"/>
    </row>
    <row r="1661">
      <c r="A1661" s="1371" t="s">
        <v>1792</v>
      </c>
      <c r="B1661" s="1370">
        <f t="shared" si="17"/>
        <v>48</v>
      </c>
      <c r="C1661" s="1363"/>
      <c r="D1661" s="1363">
        <v>2023.0</v>
      </c>
      <c r="E1661" s="1363" t="s">
        <v>1705</v>
      </c>
      <c r="F1661" s="1363" t="s">
        <v>4207</v>
      </c>
      <c r="G1661" s="1363" t="s">
        <v>4216</v>
      </c>
      <c r="H1661" s="1363">
        <v>64.0</v>
      </c>
      <c r="I1661" s="1363">
        <v>65.0</v>
      </c>
      <c r="J1661" s="1363"/>
      <c r="K1661" s="1363"/>
      <c r="L1661" s="1363"/>
      <c r="M1661" s="1052"/>
    </row>
    <row r="1662">
      <c r="A1662" s="1371" t="s">
        <v>1793</v>
      </c>
      <c r="B1662" s="1370">
        <f t="shared" si="17"/>
        <v>235</v>
      </c>
      <c r="C1662" s="1363"/>
      <c r="D1662" s="1363">
        <v>2023.0</v>
      </c>
      <c r="E1662" s="1363" t="s">
        <v>1705</v>
      </c>
      <c r="F1662" s="1363" t="s">
        <v>4207</v>
      </c>
      <c r="G1662" s="1363" t="s">
        <v>4217</v>
      </c>
      <c r="H1662" s="1363">
        <v>92.0</v>
      </c>
      <c r="I1662" s="1363">
        <v>93.0</v>
      </c>
      <c r="J1662" s="1363"/>
      <c r="K1662" s="1363"/>
      <c r="L1662" s="1363"/>
      <c r="M1662" s="1052"/>
    </row>
    <row r="1663">
      <c r="A1663" s="1371" t="s">
        <v>1796</v>
      </c>
      <c r="B1663" s="1370">
        <f t="shared" si="17"/>
        <v>108</v>
      </c>
      <c r="C1663" s="1363"/>
      <c r="D1663" s="1363">
        <v>2023.0</v>
      </c>
      <c r="E1663" s="1363" t="s">
        <v>1705</v>
      </c>
      <c r="F1663" s="1363" t="s">
        <v>4207</v>
      </c>
      <c r="G1663" s="1363" t="s">
        <v>2269</v>
      </c>
      <c r="H1663" s="1363">
        <v>38.0</v>
      </c>
      <c r="I1663" s="1363">
        <v>38.0</v>
      </c>
      <c r="J1663" s="1363"/>
      <c r="K1663" s="1363"/>
      <c r="L1663" s="1052"/>
    </row>
    <row r="1664">
      <c r="A1664" s="1371" t="s">
        <v>88</v>
      </c>
      <c r="B1664" s="1370">
        <f t="shared" si="17"/>
        <v>67</v>
      </c>
      <c r="C1664" s="1363"/>
      <c r="D1664" s="1363">
        <v>2023.0</v>
      </c>
      <c r="E1664" s="1363" t="s">
        <v>1705</v>
      </c>
      <c r="F1664" s="1363" t="s">
        <v>4207</v>
      </c>
      <c r="G1664" s="1363" t="s">
        <v>2319</v>
      </c>
      <c r="H1664" s="1363">
        <v>25.0</v>
      </c>
      <c r="I1664" s="1363">
        <v>25.0</v>
      </c>
      <c r="J1664" s="1363"/>
      <c r="K1664" s="1363"/>
      <c r="L1664" s="1363"/>
      <c r="M1664" s="1052"/>
    </row>
    <row r="1665">
      <c r="A1665" s="1371" t="s">
        <v>742</v>
      </c>
      <c r="B1665" s="1370">
        <f t="shared" si="17"/>
        <v>10</v>
      </c>
      <c r="C1665" s="1363"/>
      <c r="D1665" s="1363">
        <v>2023.0</v>
      </c>
      <c r="E1665" s="1363" t="s">
        <v>1706</v>
      </c>
      <c r="F1665" s="1363" t="s">
        <v>4203</v>
      </c>
      <c r="G1665" s="1363" t="s">
        <v>4217</v>
      </c>
      <c r="H1665" s="1363">
        <v>3.0</v>
      </c>
      <c r="I1665" s="1363">
        <v>3.0</v>
      </c>
      <c r="J1665" s="1363"/>
      <c r="K1665" s="1363"/>
      <c r="L1665" s="1363"/>
      <c r="M1665" s="1052"/>
    </row>
    <row r="1666">
      <c r="A1666" s="1371" t="s">
        <v>743</v>
      </c>
      <c r="B1666" s="1370">
        <f t="shared" si="17"/>
        <v>523</v>
      </c>
      <c r="C1666" s="1363"/>
      <c r="D1666" s="1363">
        <v>2023.0</v>
      </c>
      <c r="E1666" s="1363" t="s">
        <v>1706</v>
      </c>
      <c r="F1666" s="1363" t="s">
        <v>4203</v>
      </c>
      <c r="G1666" s="1363" t="s">
        <v>2269</v>
      </c>
      <c r="H1666" s="1363">
        <v>2.0</v>
      </c>
      <c r="I1666" s="1363">
        <v>2.0</v>
      </c>
      <c r="J1666" s="1363"/>
      <c r="K1666" s="1363"/>
      <c r="L1666" s="1363"/>
      <c r="M1666" s="1052"/>
    </row>
    <row r="1667">
      <c r="A1667" s="1371" t="s">
        <v>1798</v>
      </c>
      <c r="B1667" s="1370">
        <f t="shared" si="17"/>
        <v>24</v>
      </c>
      <c r="C1667" s="1363"/>
      <c r="D1667" s="1363">
        <v>2023.0</v>
      </c>
      <c r="E1667" s="1363" t="s">
        <v>1707</v>
      </c>
      <c r="F1667" s="1363" t="s">
        <v>4196</v>
      </c>
      <c r="G1667" s="1363" t="s">
        <v>4217</v>
      </c>
      <c r="H1667" s="1363">
        <v>2.0</v>
      </c>
      <c r="I1667" s="1363">
        <v>2.0</v>
      </c>
      <c r="J1667" s="1363"/>
      <c r="K1667" s="1363"/>
      <c r="L1667" s="1363"/>
      <c r="M1667" s="1052"/>
    </row>
    <row r="1668">
      <c r="A1668" s="1371" t="s">
        <v>1799</v>
      </c>
      <c r="B1668" s="1370">
        <f t="shared" si="17"/>
        <v>133</v>
      </c>
      <c r="C1668" s="1363"/>
      <c r="D1668" s="1363">
        <v>2023.0</v>
      </c>
      <c r="E1668" s="1363" t="s">
        <v>1707</v>
      </c>
      <c r="F1668" s="1363" t="s">
        <v>4196</v>
      </c>
      <c r="G1668" s="1363" t="s">
        <v>2269</v>
      </c>
      <c r="H1668" s="1363">
        <v>3.0</v>
      </c>
      <c r="I1668" s="1363">
        <v>3.0</v>
      </c>
      <c r="J1668" s="1363"/>
      <c r="K1668" s="1363"/>
      <c r="L1668" s="1363"/>
      <c r="M1668" s="1052"/>
    </row>
    <row r="1669">
      <c r="A1669" s="1371" t="s">
        <v>476</v>
      </c>
      <c r="B1669" s="1370">
        <f t="shared" si="17"/>
        <v>31</v>
      </c>
      <c r="C1669" s="1363"/>
      <c r="D1669" s="1363">
        <v>2023.0</v>
      </c>
      <c r="E1669" s="1363" t="s">
        <v>1647</v>
      </c>
      <c r="F1669" s="1363" t="s">
        <v>4196</v>
      </c>
      <c r="G1669" s="1363" t="s">
        <v>2269</v>
      </c>
      <c r="H1669" s="1363">
        <v>8.0</v>
      </c>
      <c r="I1669" s="1363">
        <v>8.0</v>
      </c>
      <c r="J1669" s="1363"/>
      <c r="K1669" s="1363"/>
      <c r="L1669" s="1363"/>
      <c r="M1669" s="1052"/>
    </row>
    <row r="1670">
      <c r="A1670" s="1371" t="s">
        <v>1803</v>
      </c>
      <c r="B1670" s="1370">
        <f t="shared" si="17"/>
        <v>29</v>
      </c>
      <c r="C1670" s="1363"/>
      <c r="D1670" s="1363">
        <v>2023.0</v>
      </c>
      <c r="E1670" s="1363" t="s">
        <v>1708</v>
      </c>
      <c r="F1670" s="1363" t="s">
        <v>4204</v>
      </c>
      <c r="G1670" s="1363" t="s">
        <v>4217</v>
      </c>
      <c r="H1670" s="1363">
        <v>6.0</v>
      </c>
      <c r="I1670" s="1363">
        <v>10.0</v>
      </c>
      <c r="J1670" s="1363"/>
      <c r="K1670" s="1363"/>
      <c r="L1670" s="1363"/>
      <c r="M1670" s="1052"/>
    </row>
    <row r="1671">
      <c r="A1671" s="1371" t="s">
        <v>1804</v>
      </c>
      <c r="B1671" s="1370">
        <f t="shared" si="17"/>
        <v>3901</v>
      </c>
      <c r="C1671" s="1363"/>
      <c r="D1671" s="1363">
        <v>2023.0</v>
      </c>
      <c r="E1671" s="1363" t="s">
        <v>1708</v>
      </c>
      <c r="F1671" s="1363" t="s">
        <v>4204</v>
      </c>
      <c r="G1671" s="1363" t="s">
        <v>2269</v>
      </c>
      <c r="H1671" s="1363">
        <v>12.0</v>
      </c>
      <c r="I1671" s="1363">
        <v>12.0</v>
      </c>
      <c r="J1671" s="1363"/>
      <c r="K1671" s="1363"/>
      <c r="L1671" s="1363"/>
      <c r="M1671" s="1052"/>
    </row>
    <row r="1672">
      <c r="A1672" s="1371" t="s">
        <v>387</v>
      </c>
      <c r="B1672" s="1370">
        <f t="shared" si="17"/>
        <v>1017</v>
      </c>
      <c r="C1672" s="1363"/>
      <c r="D1672" s="1363">
        <v>2023.0</v>
      </c>
      <c r="E1672" s="1363" t="s">
        <v>1709</v>
      </c>
      <c r="F1672" s="1363" t="s">
        <v>4209</v>
      </c>
      <c r="G1672" s="1363" t="s">
        <v>4217</v>
      </c>
      <c r="H1672" s="1363">
        <v>1.0</v>
      </c>
      <c r="I1672" s="1363">
        <v>1.0</v>
      </c>
      <c r="J1672" s="1363"/>
      <c r="K1672" s="1363"/>
      <c r="L1672" s="1363"/>
      <c r="M1672" s="1052"/>
    </row>
    <row r="1673">
      <c r="A1673" s="1371" t="s">
        <v>1805</v>
      </c>
      <c r="B1673" s="1370">
        <f t="shared" si="17"/>
        <v>59</v>
      </c>
      <c r="C1673" s="1363"/>
      <c r="D1673" s="1363">
        <v>2023.0</v>
      </c>
      <c r="E1673" s="1363" t="s">
        <v>1709</v>
      </c>
      <c r="F1673" s="1363" t="s">
        <v>4209</v>
      </c>
      <c r="G1673" s="1363" t="s">
        <v>2269</v>
      </c>
      <c r="H1673" s="1363">
        <v>5.0</v>
      </c>
      <c r="I1673" s="1363">
        <v>5.0</v>
      </c>
      <c r="J1673" s="1363"/>
      <c r="K1673" s="1363"/>
      <c r="L1673" s="1363"/>
      <c r="M1673" s="1052"/>
    </row>
    <row r="1674">
      <c r="A1674" s="1371" t="s">
        <v>1807</v>
      </c>
      <c r="B1674" s="1370">
        <f t="shared" si="17"/>
        <v>75</v>
      </c>
      <c r="C1674" s="1363"/>
      <c r="D1674" s="1363">
        <v>2023.0</v>
      </c>
      <c r="E1674" s="1363" t="s">
        <v>1709</v>
      </c>
      <c r="F1674" s="1363" t="s">
        <v>4209</v>
      </c>
      <c r="G1674" s="1363" t="s">
        <v>4218</v>
      </c>
      <c r="H1674" s="1363">
        <v>1.0</v>
      </c>
      <c r="I1674" s="1363">
        <v>1.0</v>
      </c>
      <c r="J1674" s="1363"/>
      <c r="K1674" s="1363"/>
      <c r="L1674" s="1363"/>
      <c r="M1674" s="1052"/>
    </row>
    <row r="1675">
      <c r="A1675" s="1371" t="s">
        <v>1808</v>
      </c>
      <c r="B1675" s="1370">
        <f t="shared" si="17"/>
        <v>392</v>
      </c>
      <c r="C1675" s="1363"/>
      <c r="D1675" s="1363">
        <v>2023.0</v>
      </c>
      <c r="E1675" s="1363" t="s">
        <v>1710</v>
      </c>
      <c r="F1675" s="1363" t="s">
        <v>4204</v>
      </c>
      <c r="G1675" s="1363" t="s">
        <v>4217</v>
      </c>
      <c r="H1675" s="1363">
        <v>9.0</v>
      </c>
      <c r="I1675" s="1363">
        <v>9.0</v>
      </c>
      <c r="J1675" s="1363"/>
      <c r="K1675" s="1363"/>
      <c r="L1675" s="1363"/>
      <c r="M1675" s="1052"/>
    </row>
    <row r="1676">
      <c r="A1676" s="1371" t="s">
        <v>1809</v>
      </c>
      <c r="B1676" s="1370">
        <f t="shared" si="17"/>
        <v>931</v>
      </c>
      <c r="C1676" s="1363"/>
      <c r="D1676" s="1363">
        <v>2023.0</v>
      </c>
      <c r="E1676" s="1363" t="s">
        <v>1710</v>
      </c>
      <c r="F1676" s="1363" t="s">
        <v>4204</v>
      </c>
      <c r="G1676" s="1363" t="s">
        <v>2269</v>
      </c>
      <c r="H1676" s="1363">
        <v>18.0</v>
      </c>
      <c r="I1676" s="1363">
        <v>21.0</v>
      </c>
      <c r="J1676" s="1363"/>
      <c r="K1676" s="1363"/>
      <c r="L1676" s="1363"/>
      <c r="M1676" s="1052"/>
    </row>
    <row r="1677">
      <c r="A1677" s="1371" t="s">
        <v>259</v>
      </c>
      <c r="B1677" s="1370">
        <f t="shared" si="17"/>
        <v>43</v>
      </c>
      <c r="C1677" s="1363"/>
      <c r="D1677" s="1363">
        <v>2023.0</v>
      </c>
      <c r="E1677" s="1363" t="s">
        <v>53</v>
      </c>
      <c r="F1677" s="1363" t="s">
        <v>4210</v>
      </c>
      <c r="G1677" s="1363" t="s">
        <v>4216</v>
      </c>
      <c r="H1677" s="1363">
        <v>1462.0</v>
      </c>
      <c r="I1677" s="1363">
        <v>1508.0</v>
      </c>
      <c r="J1677" s="1363"/>
      <c r="K1677" s="1363"/>
      <c r="L1677" s="1363"/>
      <c r="M1677" s="1052"/>
    </row>
    <row r="1678">
      <c r="A1678" s="1371" t="s">
        <v>1810</v>
      </c>
      <c r="B1678" s="1370">
        <f t="shared" si="17"/>
        <v>59</v>
      </c>
      <c r="C1678" s="1363"/>
      <c r="D1678" s="1363">
        <v>2023.0</v>
      </c>
      <c r="E1678" s="1363" t="s">
        <v>53</v>
      </c>
      <c r="F1678" s="1363" t="s">
        <v>4210</v>
      </c>
      <c r="G1678" s="1363" t="s">
        <v>4217</v>
      </c>
      <c r="H1678" s="1363">
        <v>257.0</v>
      </c>
      <c r="I1678" s="1363">
        <v>259.0</v>
      </c>
      <c r="J1678" s="1363"/>
      <c r="K1678" s="1363"/>
      <c r="L1678" s="1363"/>
      <c r="M1678" s="1052"/>
    </row>
    <row r="1679">
      <c r="A1679" s="1371" t="s">
        <v>1811</v>
      </c>
      <c r="B1679" s="1370">
        <f t="shared" si="17"/>
        <v>100</v>
      </c>
      <c r="C1679" s="1363"/>
      <c r="D1679" s="1363">
        <v>2023.0</v>
      </c>
      <c r="E1679" s="1363" t="s">
        <v>53</v>
      </c>
      <c r="F1679" s="1363" t="s">
        <v>4210</v>
      </c>
      <c r="G1679" s="1363" t="s">
        <v>2074</v>
      </c>
      <c r="H1679" s="1363">
        <v>53.0</v>
      </c>
      <c r="I1679" s="1363">
        <v>53.0</v>
      </c>
      <c r="J1679" s="1363"/>
      <c r="K1679" s="1363"/>
      <c r="L1679" s="1363"/>
      <c r="M1679" s="1052"/>
    </row>
    <row r="1680">
      <c r="A1680" s="1371" t="s">
        <v>1813</v>
      </c>
      <c r="B1680" s="1370">
        <f t="shared" si="17"/>
        <v>96</v>
      </c>
      <c r="C1680" s="1363"/>
      <c r="D1680" s="1363">
        <v>2023.0</v>
      </c>
      <c r="E1680" s="1363" t="s">
        <v>53</v>
      </c>
      <c r="F1680" s="1363" t="s">
        <v>4210</v>
      </c>
      <c r="G1680" s="1363" t="s">
        <v>2269</v>
      </c>
      <c r="H1680" s="1363">
        <v>1449.0</v>
      </c>
      <c r="I1680" s="1363">
        <v>1464.0</v>
      </c>
      <c r="J1680" s="1363"/>
      <c r="K1680" s="1363"/>
      <c r="L1680" s="1363"/>
      <c r="M1680" s="1052"/>
    </row>
    <row r="1681">
      <c r="A1681" s="1371" t="s">
        <v>1814</v>
      </c>
      <c r="B1681" s="1370">
        <f t="shared" si="17"/>
        <v>153</v>
      </c>
      <c r="C1681" s="1363"/>
      <c r="D1681" s="1363">
        <v>2023.0</v>
      </c>
      <c r="E1681" s="1363" t="s">
        <v>53</v>
      </c>
      <c r="F1681" s="1363" t="s">
        <v>4210</v>
      </c>
      <c r="G1681" s="1363" t="s">
        <v>4218</v>
      </c>
      <c r="H1681" s="1363">
        <v>4.0</v>
      </c>
      <c r="I1681" s="1363">
        <v>4.0</v>
      </c>
      <c r="J1681" s="1363"/>
      <c r="K1681" s="1363"/>
      <c r="L1681" s="1363"/>
      <c r="M1681" s="1052"/>
    </row>
    <row r="1682">
      <c r="A1682" s="1371" t="s">
        <v>1815</v>
      </c>
      <c r="B1682" s="1370">
        <f t="shared" si="17"/>
        <v>106</v>
      </c>
      <c r="C1682" s="1363"/>
      <c r="D1682" s="1363">
        <v>2023.0</v>
      </c>
      <c r="E1682" s="1363" t="s">
        <v>53</v>
      </c>
      <c r="F1682" s="1363" t="s">
        <v>4210</v>
      </c>
      <c r="G1682" s="1363" t="s">
        <v>2319</v>
      </c>
      <c r="H1682" s="1363">
        <v>201.0</v>
      </c>
      <c r="I1682" s="1363">
        <v>203.0</v>
      </c>
      <c r="J1682" s="1363"/>
      <c r="K1682" s="1363"/>
      <c r="L1682" s="1363"/>
      <c r="M1682" s="1052"/>
    </row>
    <row r="1683">
      <c r="A1683" s="1371" t="s">
        <v>1816</v>
      </c>
      <c r="B1683" s="1370">
        <f t="shared" si="17"/>
        <v>249</v>
      </c>
      <c r="C1683" s="1363"/>
      <c r="D1683" s="1363">
        <v>2023.0</v>
      </c>
      <c r="E1683" s="1363" t="s">
        <v>423</v>
      </c>
      <c r="F1683" s="1363" t="s">
        <v>4196</v>
      </c>
      <c r="G1683" s="1363" t="s">
        <v>4217</v>
      </c>
      <c r="H1683" s="1363">
        <v>2.0</v>
      </c>
      <c r="I1683" s="1363">
        <v>2.0</v>
      </c>
      <c r="J1683" s="1363"/>
      <c r="K1683" s="1363"/>
      <c r="L1683" s="1363"/>
      <c r="M1683" s="1052"/>
    </row>
    <row r="1684">
      <c r="A1684" s="1371" t="s">
        <v>93</v>
      </c>
      <c r="B1684" s="1370">
        <f t="shared" si="17"/>
        <v>49</v>
      </c>
      <c r="C1684" s="1363"/>
      <c r="D1684" s="1363">
        <v>2023.0</v>
      </c>
      <c r="E1684" s="1363" t="s">
        <v>423</v>
      </c>
      <c r="F1684" s="1363" t="s">
        <v>4196</v>
      </c>
      <c r="G1684" s="1363" t="s">
        <v>2269</v>
      </c>
      <c r="H1684" s="1363">
        <v>16.0</v>
      </c>
      <c r="I1684" s="1363">
        <v>16.0</v>
      </c>
      <c r="J1684" s="1363"/>
      <c r="K1684" s="1363"/>
      <c r="L1684" s="1363"/>
      <c r="M1684" s="1052"/>
    </row>
    <row r="1685">
      <c r="A1685" s="1371" t="s">
        <v>1817</v>
      </c>
      <c r="B1685" s="1370">
        <f t="shared" si="17"/>
        <v>35</v>
      </c>
      <c r="C1685" s="1363"/>
      <c r="D1685" s="1363">
        <v>2023.0</v>
      </c>
      <c r="E1685" s="1363" t="s">
        <v>1711</v>
      </c>
      <c r="F1685" s="1363" t="s">
        <v>4204</v>
      </c>
      <c r="G1685" s="1363" t="s">
        <v>4217</v>
      </c>
      <c r="H1685" s="1363">
        <v>5.0</v>
      </c>
      <c r="I1685" s="1363">
        <v>5.0</v>
      </c>
      <c r="J1685" s="1363"/>
      <c r="K1685" s="1363"/>
      <c r="L1685" s="1363"/>
      <c r="M1685" s="1052"/>
    </row>
    <row r="1686">
      <c r="A1686" s="1371" t="s">
        <v>1415</v>
      </c>
      <c r="B1686" s="1370">
        <f t="shared" si="17"/>
        <v>28</v>
      </c>
      <c r="C1686" s="1363"/>
      <c r="D1686" s="1363">
        <v>2023.0</v>
      </c>
      <c r="E1686" s="1363" t="s">
        <v>1711</v>
      </c>
      <c r="F1686" s="1363" t="s">
        <v>4204</v>
      </c>
      <c r="G1686" s="1363" t="s">
        <v>2269</v>
      </c>
      <c r="H1686" s="1363">
        <v>59.0</v>
      </c>
      <c r="I1686" s="1363">
        <v>60.0</v>
      </c>
      <c r="J1686" s="1363"/>
      <c r="K1686" s="1363"/>
      <c r="L1686" s="1363"/>
      <c r="M1686" s="1052"/>
    </row>
    <row r="1687">
      <c r="A1687" s="1371" t="s">
        <v>94</v>
      </c>
      <c r="B1687" s="1370">
        <f t="shared" si="17"/>
        <v>48</v>
      </c>
      <c r="C1687" s="1363"/>
      <c r="D1687" s="1363">
        <v>2023.0</v>
      </c>
      <c r="E1687" s="1363" t="s">
        <v>283</v>
      </c>
      <c r="F1687" s="1363" t="s">
        <v>4189</v>
      </c>
      <c r="G1687" s="1363" t="s">
        <v>4217</v>
      </c>
      <c r="H1687" s="1363">
        <v>1.0</v>
      </c>
      <c r="I1687" s="1363">
        <v>1.0</v>
      </c>
      <c r="J1687" s="1363"/>
      <c r="K1687" s="1363"/>
      <c r="L1687" s="1363"/>
      <c r="M1687" s="1052"/>
    </row>
    <row r="1688">
      <c r="A1688" s="1371" t="s">
        <v>1818</v>
      </c>
      <c r="B1688" s="1370">
        <f t="shared" si="17"/>
        <v>776</v>
      </c>
      <c r="C1688" s="1363"/>
      <c r="D1688" s="1363">
        <v>2023.0</v>
      </c>
      <c r="E1688" s="1363" t="s">
        <v>1712</v>
      </c>
      <c r="F1688" s="1363" t="s">
        <v>4210</v>
      </c>
      <c r="G1688" s="1363" t="s">
        <v>4216</v>
      </c>
      <c r="H1688" s="1363">
        <v>282.0</v>
      </c>
      <c r="I1688" s="1363">
        <v>291.0</v>
      </c>
      <c r="J1688" s="1363"/>
      <c r="K1688" s="1363"/>
      <c r="L1688" s="1363"/>
      <c r="M1688" s="1052"/>
    </row>
    <row r="1689">
      <c r="A1689" s="1371" t="s">
        <v>1819</v>
      </c>
      <c r="B1689" s="1370">
        <f t="shared" si="17"/>
        <v>148</v>
      </c>
      <c r="C1689" s="1363"/>
      <c r="D1689" s="1363">
        <v>2023.0</v>
      </c>
      <c r="E1689" s="1363" t="s">
        <v>1712</v>
      </c>
      <c r="F1689" s="1363" t="s">
        <v>4210</v>
      </c>
      <c r="G1689" s="1363" t="s">
        <v>4217</v>
      </c>
      <c r="H1689" s="1363">
        <v>271.0</v>
      </c>
      <c r="I1689" s="1363">
        <v>276.0</v>
      </c>
      <c r="J1689" s="1363"/>
      <c r="K1689" s="1363"/>
      <c r="L1689" s="1363"/>
      <c r="M1689" s="1052"/>
    </row>
    <row r="1690">
      <c r="A1690" s="1371" t="s">
        <v>496</v>
      </c>
      <c r="B1690" s="1370">
        <f t="shared" si="17"/>
        <v>28</v>
      </c>
      <c r="C1690" s="1363"/>
      <c r="D1690" s="1363">
        <v>2023.0</v>
      </c>
      <c r="E1690" s="1363" t="s">
        <v>1712</v>
      </c>
      <c r="F1690" s="1363" t="s">
        <v>4210</v>
      </c>
      <c r="G1690" s="1363" t="s">
        <v>2074</v>
      </c>
      <c r="H1690" s="1363">
        <v>23.0</v>
      </c>
      <c r="I1690" s="1363">
        <v>23.0</v>
      </c>
      <c r="J1690" s="1363"/>
      <c r="K1690" s="1363"/>
      <c r="L1690" s="1363"/>
      <c r="M1690" s="1052"/>
    </row>
    <row r="1691">
      <c r="A1691" s="1371" t="s">
        <v>751</v>
      </c>
      <c r="B1691" s="1370">
        <f t="shared" si="17"/>
        <v>506</v>
      </c>
      <c r="C1691" s="1363"/>
      <c r="D1691" s="1363">
        <v>2023.0</v>
      </c>
      <c r="E1691" s="1363" t="s">
        <v>1712</v>
      </c>
      <c r="F1691" s="1363" t="s">
        <v>4210</v>
      </c>
      <c r="G1691" s="1363" t="s">
        <v>2269</v>
      </c>
      <c r="H1691" s="1363">
        <v>289.0</v>
      </c>
      <c r="I1691" s="1363">
        <v>303.0</v>
      </c>
      <c r="J1691" s="1363"/>
      <c r="K1691" s="1363"/>
      <c r="L1691" s="1363"/>
      <c r="M1691" s="1052"/>
    </row>
    <row r="1692">
      <c r="A1692" s="1371" t="s">
        <v>1820</v>
      </c>
      <c r="B1692" s="1370">
        <f t="shared" si="17"/>
        <v>34</v>
      </c>
      <c r="C1692" s="1363"/>
      <c r="D1692" s="1363">
        <v>2023.0</v>
      </c>
      <c r="E1692" s="1363" t="s">
        <v>1712</v>
      </c>
      <c r="F1692" s="1363" t="s">
        <v>4210</v>
      </c>
      <c r="G1692" s="1363" t="s">
        <v>4218</v>
      </c>
      <c r="H1692" s="1363">
        <v>1.0</v>
      </c>
      <c r="I1692" s="1363">
        <v>1.0</v>
      </c>
      <c r="J1692" s="1363"/>
      <c r="K1692" s="1363"/>
      <c r="L1692" s="1363"/>
      <c r="M1692" s="1052"/>
    </row>
    <row r="1693">
      <c r="A1693" s="1371" t="s">
        <v>1821</v>
      </c>
      <c r="B1693" s="1370">
        <f t="shared" si="17"/>
        <v>88</v>
      </c>
      <c r="C1693" s="1363"/>
      <c r="D1693" s="1363">
        <v>2023.0</v>
      </c>
      <c r="E1693" s="1363" t="s">
        <v>1712</v>
      </c>
      <c r="F1693" s="1363" t="s">
        <v>4210</v>
      </c>
      <c r="G1693" s="1363" t="s">
        <v>2319</v>
      </c>
      <c r="H1693" s="1363">
        <v>66.0</v>
      </c>
      <c r="I1693" s="1363">
        <v>69.0</v>
      </c>
      <c r="J1693" s="1363"/>
      <c r="K1693" s="1363"/>
      <c r="L1693" s="1363"/>
      <c r="M1693" s="1052"/>
    </row>
    <row r="1694">
      <c r="A1694" s="1371" t="s">
        <v>594</v>
      </c>
      <c r="B1694" s="1370">
        <f t="shared" si="17"/>
        <v>316</v>
      </c>
      <c r="C1694" s="1363"/>
      <c r="D1694" s="1363">
        <v>2023.0</v>
      </c>
      <c r="E1694" s="1363" t="s">
        <v>2560</v>
      </c>
      <c r="F1694" s="1363" t="s">
        <v>4205</v>
      </c>
      <c r="G1694" s="1363" t="s">
        <v>4216</v>
      </c>
      <c r="H1694" s="1363">
        <v>9.0</v>
      </c>
      <c r="I1694" s="1363">
        <v>9.0</v>
      </c>
      <c r="J1694" s="1363"/>
      <c r="K1694" s="1363"/>
      <c r="L1694" s="1363"/>
      <c r="M1694" s="1052"/>
    </row>
    <row r="1695">
      <c r="A1695" s="1371" t="s">
        <v>752</v>
      </c>
      <c r="B1695" s="1370">
        <f t="shared" si="17"/>
        <v>91</v>
      </c>
      <c r="C1695" s="1363"/>
      <c r="D1695" s="1363">
        <v>2023.0</v>
      </c>
      <c r="E1695" s="1363" t="s">
        <v>2560</v>
      </c>
      <c r="F1695" s="1363" t="s">
        <v>4205</v>
      </c>
      <c r="G1695" s="1363" t="s">
        <v>4217</v>
      </c>
      <c r="H1695" s="1363">
        <v>15.0</v>
      </c>
      <c r="I1695" s="1363">
        <v>17.0</v>
      </c>
      <c r="J1695" s="1363"/>
      <c r="K1695" s="1363"/>
      <c r="L1695" s="1363"/>
      <c r="M1695" s="1052"/>
    </row>
    <row r="1696">
      <c r="A1696" s="1371" t="s">
        <v>1822</v>
      </c>
      <c r="B1696" s="1370">
        <f t="shared" si="17"/>
        <v>8</v>
      </c>
      <c r="C1696" s="1363"/>
      <c r="D1696" s="1363">
        <v>2023.0</v>
      </c>
      <c r="E1696" s="1363" t="s">
        <v>2560</v>
      </c>
      <c r="F1696" s="1363" t="s">
        <v>4205</v>
      </c>
      <c r="G1696" s="1363" t="s">
        <v>2269</v>
      </c>
      <c r="H1696" s="1363">
        <v>13.0</v>
      </c>
      <c r="I1696" s="1363">
        <v>13.0</v>
      </c>
      <c r="J1696" s="1363"/>
      <c r="K1696" s="1363"/>
      <c r="L1696" s="1363"/>
      <c r="M1696" s="1052"/>
    </row>
    <row r="1697">
      <c r="A1697" s="1371" t="s">
        <v>1823</v>
      </c>
      <c r="B1697" s="1370">
        <f t="shared" si="17"/>
        <v>87</v>
      </c>
      <c r="C1697" s="1363"/>
      <c r="D1697" s="1363">
        <v>2023.0</v>
      </c>
      <c r="E1697" s="1363" t="s">
        <v>2560</v>
      </c>
      <c r="F1697" s="1363" t="s">
        <v>4205</v>
      </c>
      <c r="G1697" s="1363" t="s">
        <v>2319</v>
      </c>
      <c r="H1697" s="1363">
        <v>2.0</v>
      </c>
      <c r="I1697" s="1363">
        <v>2.0</v>
      </c>
      <c r="J1697" s="1363"/>
      <c r="K1697" s="1363"/>
      <c r="L1697" s="1363"/>
      <c r="M1697" s="1052"/>
    </row>
    <row r="1698">
      <c r="A1698" s="1371" t="s">
        <v>1451</v>
      </c>
      <c r="B1698" s="1370">
        <f t="shared" si="17"/>
        <v>87</v>
      </c>
      <c r="C1698" s="1363"/>
      <c r="D1698" s="1363">
        <v>2023.0</v>
      </c>
      <c r="E1698" s="1363" t="s">
        <v>1714</v>
      </c>
      <c r="F1698" s="1363" t="s">
        <v>4204</v>
      </c>
      <c r="G1698" s="1363" t="s">
        <v>4217</v>
      </c>
      <c r="H1698" s="1363">
        <v>2.0</v>
      </c>
      <c r="I1698" s="1363">
        <v>2.0</v>
      </c>
      <c r="J1698" s="1363"/>
      <c r="K1698" s="1363"/>
      <c r="L1698" s="1363"/>
      <c r="M1698" s="1052"/>
    </row>
    <row r="1699">
      <c r="A1699" s="1371" t="s">
        <v>1825</v>
      </c>
      <c r="B1699" s="1370">
        <f t="shared" si="17"/>
        <v>80</v>
      </c>
      <c r="C1699" s="1363"/>
      <c r="D1699" s="1363">
        <v>2023.0</v>
      </c>
      <c r="E1699" s="1363" t="s">
        <v>1714</v>
      </c>
      <c r="F1699" s="1363" t="s">
        <v>4204</v>
      </c>
      <c r="G1699" s="1363" t="s">
        <v>2269</v>
      </c>
      <c r="H1699" s="1363">
        <v>1.0</v>
      </c>
      <c r="I1699" s="1363">
        <v>1.0</v>
      </c>
      <c r="J1699" s="1363"/>
      <c r="K1699" s="1363"/>
      <c r="L1699" s="1363"/>
      <c r="M1699" s="1052"/>
    </row>
    <row r="1700">
      <c r="A1700" s="1371" t="s">
        <v>1826</v>
      </c>
      <c r="B1700" s="1370">
        <f t="shared" si="17"/>
        <v>36</v>
      </c>
      <c r="C1700" s="1363"/>
      <c r="D1700" s="1363">
        <v>2023.0</v>
      </c>
      <c r="E1700" s="1363" t="s">
        <v>1714</v>
      </c>
      <c r="F1700" s="1363" t="s">
        <v>4204</v>
      </c>
      <c r="G1700" s="1363" t="s">
        <v>2319</v>
      </c>
      <c r="H1700" s="1363">
        <v>1.0</v>
      </c>
      <c r="I1700" s="1363">
        <v>1.0</v>
      </c>
      <c r="J1700" s="1363"/>
      <c r="K1700" s="1363"/>
      <c r="L1700" s="1363"/>
      <c r="M1700" s="1052"/>
    </row>
    <row r="1701">
      <c r="A1701" s="1371" t="s">
        <v>1827</v>
      </c>
      <c r="B1701" s="1370">
        <f t="shared" si="17"/>
        <v>79</v>
      </c>
      <c r="C1701" s="1363"/>
      <c r="D1701" s="1363">
        <v>2023.0</v>
      </c>
      <c r="E1701" s="1363" t="s">
        <v>1715</v>
      </c>
      <c r="F1701" s="1363" t="s">
        <v>4205</v>
      </c>
      <c r="G1701" s="1363" t="s">
        <v>2074</v>
      </c>
      <c r="H1701" s="1363">
        <v>1.0</v>
      </c>
      <c r="I1701" s="1363">
        <v>1.0</v>
      </c>
      <c r="J1701" s="1363"/>
      <c r="K1701" s="1363"/>
      <c r="L1701" s="1363"/>
      <c r="M1701" s="1052"/>
    </row>
    <row r="1702">
      <c r="A1702" s="1372" t="s">
        <v>2447</v>
      </c>
      <c r="B1702" s="1373">
        <f>SUM(B1498:B1701)</f>
        <v>49231</v>
      </c>
      <c r="C1702" s="1363"/>
      <c r="D1702" s="1363">
        <v>2023.0</v>
      </c>
      <c r="E1702" s="1363" t="s">
        <v>1715</v>
      </c>
      <c r="F1702" s="1363" t="s">
        <v>4205</v>
      </c>
      <c r="G1702" s="1363" t="s">
        <v>2269</v>
      </c>
      <c r="H1702" s="1363">
        <v>41.0</v>
      </c>
      <c r="I1702" s="1363">
        <v>41.0</v>
      </c>
      <c r="J1702" s="1363"/>
      <c r="K1702" s="1363"/>
      <c r="L1702" s="1363"/>
      <c r="M1702" s="1052"/>
    </row>
    <row r="1703">
      <c r="A1703" s="1363"/>
      <c r="B1703" s="1363"/>
      <c r="C1703" s="1363"/>
      <c r="D1703" s="1363">
        <v>2023.0</v>
      </c>
      <c r="E1703" s="1363" t="s">
        <v>1715</v>
      </c>
      <c r="F1703" s="1363" t="s">
        <v>4205</v>
      </c>
      <c r="G1703" s="1363" t="s">
        <v>2319</v>
      </c>
      <c r="H1703" s="1363">
        <v>1.0</v>
      </c>
      <c r="I1703" s="1363">
        <v>1.0</v>
      </c>
      <c r="J1703" s="1363"/>
      <c r="K1703" s="1363"/>
      <c r="L1703" s="1363"/>
      <c r="M1703" s="1052"/>
    </row>
    <row r="1704">
      <c r="A1704" s="1363"/>
      <c r="B1704" s="1363"/>
      <c r="C1704" s="1363"/>
      <c r="D1704" s="1363">
        <v>2023.0</v>
      </c>
      <c r="E1704" s="1363" t="s">
        <v>1716</v>
      </c>
      <c r="F1704" s="1363" t="s">
        <v>4204</v>
      </c>
      <c r="G1704" s="1363" t="s">
        <v>4216</v>
      </c>
      <c r="H1704" s="1363">
        <v>6.0</v>
      </c>
      <c r="I1704" s="1363">
        <v>6.0</v>
      </c>
      <c r="J1704" s="1363"/>
      <c r="K1704" s="1363"/>
      <c r="L1704" s="1363"/>
      <c r="M1704" s="1052"/>
    </row>
    <row r="1705">
      <c r="A1705" s="1363"/>
      <c r="B1705" s="1363"/>
      <c r="C1705" s="1363"/>
      <c r="D1705" s="1363">
        <v>2023.0</v>
      </c>
      <c r="E1705" s="1363" t="s">
        <v>1716</v>
      </c>
      <c r="F1705" s="1363" t="s">
        <v>4204</v>
      </c>
      <c r="G1705" s="1363" t="s">
        <v>4217</v>
      </c>
      <c r="H1705" s="1363">
        <v>9.0</v>
      </c>
      <c r="I1705" s="1363">
        <v>9.0</v>
      </c>
      <c r="J1705" s="1363"/>
      <c r="K1705" s="1363"/>
      <c r="L1705" s="1363"/>
      <c r="M1705" s="1052"/>
    </row>
    <row r="1706">
      <c r="A1706" s="1363"/>
      <c r="B1706" s="1363"/>
      <c r="C1706" s="1363"/>
      <c r="D1706" s="1363">
        <v>2023.0</v>
      </c>
      <c r="E1706" s="1363" t="s">
        <v>1716</v>
      </c>
      <c r="F1706" s="1363" t="s">
        <v>4204</v>
      </c>
      <c r="G1706" s="1363" t="s">
        <v>2269</v>
      </c>
      <c r="H1706" s="1363">
        <v>1.0</v>
      </c>
      <c r="I1706" s="1363">
        <v>1.0</v>
      </c>
      <c r="J1706" s="1363"/>
      <c r="K1706" s="1363"/>
      <c r="L1706" s="1363"/>
      <c r="M1706" s="1052"/>
    </row>
    <row r="1707">
      <c r="A1707" s="1363"/>
      <c r="B1707" s="1363"/>
      <c r="C1707" s="1363"/>
      <c r="D1707" s="1363">
        <v>2023.0</v>
      </c>
      <c r="E1707" s="1363" t="s">
        <v>1716</v>
      </c>
      <c r="F1707" s="1363" t="s">
        <v>4204</v>
      </c>
      <c r="G1707" s="1363" t="s">
        <v>2319</v>
      </c>
      <c r="H1707" s="1363">
        <v>1.0</v>
      </c>
      <c r="I1707" s="1363">
        <v>1.0</v>
      </c>
      <c r="J1707" s="1363"/>
      <c r="K1707" s="1363"/>
      <c r="L1707" s="1363"/>
      <c r="M1707" s="1052"/>
    </row>
    <row r="1708">
      <c r="A1708" s="1363"/>
      <c r="B1708" s="1363"/>
      <c r="C1708" s="1363"/>
      <c r="D1708" s="1363">
        <v>2023.0</v>
      </c>
      <c r="E1708" s="1363" t="s">
        <v>353</v>
      </c>
      <c r="F1708" s="1363" t="s">
        <v>4202</v>
      </c>
      <c r="G1708" s="1363" t="s">
        <v>4217</v>
      </c>
      <c r="H1708" s="1363">
        <v>4.0</v>
      </c>
      <c r="I1708" s="1363">
        <v>4.0</v>
      </c>
      <c r="J1708" s="1363"/>
      <c r="K1708" s="1363"/>
      <c r="L1708" s="1363"/>
      <c r="M1708" s="1052"/>
    </row>
    <row r="1709">
      <c r="A1709" s="1363"/>
      <c r="B1709" s="1363"/>
      <c r="C1709" s="1363"/>
      <c r="D1709" s="1363">
        <v>2023.0</v>
      </c>
      <c r="E1709" s="1363" t="s">
        <v>353</v>
      </c>
      <c r="F1709" s="1363" t="s">
        <v>4202</v>
      </c>
      <c r="G1709" s="1363" t="s">
        <v>2269</v>
      </c>
      <c r="H1709" s="1363">
        <v>63.0</v>
      </c>
      <c r="I1709" s="1363">
        <v>63.0</v>
      </c>
      <c r="J1709" s="1363"/>
      <c r="K1709" s="1363"/>
      <c r="L1709" s="1363"/>
      <c r="M1709" s="1052"/>
    </row>
    <row r="1710">
      <c r="A1710" s="1363"/>
      <c r="B1710" s="1363"/>
      <c r="C1710" s="1363"/>
      <c r="D1710" s="1363">
        <v>2023.0</v>
      </c>
      <c r="E1710" s="1363" t="s">
        <v>353</v>
      </c>
      <c r="F1710" s="1363" t="s">
        <v>4202</v>
      </c>
      <c r="G1710" s="1363" t="s">
        <v>2319</v>
      </c>
      <c r="H1710" s="1363">
        <v>1.0</v>
      </c>
      <c r="I1710" s="1363">
        <v>1.0</v>
      </c>
      <c r="J1710" s="1363"/>
      <c r="K1710" s="1363"/>
      <c r="L1710" s="1363"/>
      <c r="M1710" s="1052"/>
    </row>
    <row r="1711">
      <c r="A1711" s="1363"/>
      <c r="B1711" s="1363"/>
      <c r="C1711" s="1363"/>
      <c r="D1711" s="1363">
        <v>2023.0</v>
      </c>
      <c r="E1711" s="1363" t="s">
        <v>1717</v>
      </c>
      <c r="F1711" s="1363" t="s">
        <v>4203</v>
      </c>
      <c r="G1711" s="1363" t="s">
        <v>4216</v>
      </c>
      <c r="H1711" s="1363">
        <v>1.0</v>
      </c>
      <c r="I1711" s="1363">
        <v>1.0</v>
      </c>
      <c r="J1711" s="1363"/>
      <c r="K1711" s="1363"/>
      <c r="L1711" s="1363"/>
      <c r="M1711" s="1052"/>
    </row>
    <row r="1712">
      <c r="A1712" s="1363"/>
      <c r="B1712" s="1363"/>
      <c r="C1712" s="1363"/>
      <c r="D1712" s="1363">
        <v>2023.0</v>
      </c>
      <c r="E1712" s="1363" t="s">
        <v>1717</v>
      </c>
      <c r="F1712" s="1363" t="s">
        <v>4203</v>
      </c>
      <c r="G1712" s="1363" t="s">
        <v>4217</v>
      </c>
      <c r="H1712" s="1363">
        <v>43.0</v>
      </c>
      <c r="I1712" s="1363">
        <v>43.0</v>
      </c>
      <c r="J1712" s="1363"/>
      <c r="K1712" s="1363"/>
      <c r="L1712" s="1363"/>
      <c r="M1712" s="1052"/>
    </row>
    <row r="1713">
      <c r="A1713" s="1363"/>
      <c r="B1713" s="1363"/>
      <c r="C1713" s="1363"/>
      <c r="D1713" s="1363">
        <v>2023.0</v>
      </c>
      <c r="E1713" s="1363" t="s">
        <v>1717</v>
      </c>
      <c r="F1713" s="1363" t="s">
        <v>4203</v>
      </c>
      <c r="G1713" s="1363" t="s">
        <v>2269</v>
      </c>
      <c r="H1713" s="1363">
        <v>19.0</v>
      </c>
      <c r="I1713" s="1363">
        <v>20.0</v>
      </c>
      <c r="J1713" s="1363"/>
      <c r="K1713" s="1363"/>
      <c r="L1713" s="1363"/>
      <c r="M1713" s="1052"/>
    </row>
    <row r="1714">
      <c r="A1714" s="1363"/>
      <c r="B1714" s="1363"/>
      <c r="C1714" s="1363"/>
      <c r="D1714" s="1363">
        <v>2023.0</v>
      </c>
      <c r="E1714" s="1363" t="s">
        <v>1717</v>
      </c>
      <c r="F1714" s="1363" t="s">
        <v>4203</v>
      </c>
      <c r="G1714" s="1363" t="s">
        <v>2319</v>
      </c>
      <c r="H1714" s="1363">
        <v>5.0</v>
      </c>
      <c r="I1714" s="1363">
        <v>5.0</v>
      </c>
      <c r="J1714" s="1363"/>
      <c r="K1714" s="1363"/>
      <c r="L1714" s="1363"/>
      <c r="M1714" s="1052"/>
    </row>
    <row r="1715">
      <c r="A1715" s="1363"/>
      <c r="B1715" s="1363"/>
      <c r="C1715" s="1363"/>
      <c r="D1715" s="1363">
        <v>2023.0</v>
      </c>
      <c r="E1715" s="1363" t="s">
        <v>1718</v>
      </c>
      <c r="F1715" s="1363" t="s">
        <v>4196</v>
      </c>
      <c r="G1715" s="1363" t="s">
        <v>4216</v>
      </c>
      <c r="H1715" s="1363">
        <v>41.0</v>
      </c>
      <c r="I1715" s="1363">
        <v>41.0</v>
      </c>
      <c r="J1715" s="1363"/>
      <c r="K1715" s="1363"/>
      <c r="L1715" s="1363"/>
      <c r="M1715" s="1052"/>
    </row>
    <row r="1716">
      <c r="A1716" s="1363"/>
      <c r="B1716" s="1363"/>
      <c r="C1716" s="1363"/>
      <c r="D1716" s="1363">
        <v>2023.0</v>
      </c>
      <c r="E1716" s="1363" t="s">
        <v>1718</v>
      </c>
      <c r="F1716" s="1363" t="s">
        <v>4196</v>
      </c>
      <c r="G1716" s="1363" t="s">
        <v>4217</v>
      </c>
      <c r="H1716" s="1363">
        <v>120.0</v>
      </c>
      <c r="I1716" s="1363">
        <v>121.0</v>
      </c>
      <c r="J1716" s="1363"/>
      <c r="K1716" s="1363"/>
      <c r="L1716" s="1363"/>
      <c r="M1716" s="1052"/>
    </row>
    <row r="1717">
      <c r="A1717" s="1363"/>
      <c r="B1717" s="1363"/>
      <c r="C1717" s="1363"/>
      <c r="D1717" s="1363">
        <v>2023.0</v>
      </c>
      <c r="E1717" s="1363" t="s">
        <v>1718</v>
      </c>
      <c r="F1717" s="1363" t="s">
        <v>4196</v>
      </c>
      <c r="G1717" s="1363" t="s">
        <v>2269</v>
      </c>
      <c r="H1717" s="1363">
        <v>287.0</v>
      </c>
      <c r="I1717" s="1363">
        <v>290.0</v>
      </c>
      <c r="J1717" s="1363"/>
      <c r="K1717" s="1363"/>
      <c r="L1717" s="1363"/>
      <c r="M1717" s="1052"/>
    </row>
    <row r="1718">
      <c r="A1718" s="1363"/>
      <c r="B1718" s="1363"/>
      <c r="C1718" s="1363"/>
      <c r="D1718" s="1363">
        <v>2023.0</v>
      </c>
      <c r="E1718" s="1363" t="s">
        <v>1718</v>
      </c>
      <c r="F1718" s="1363" t="s">
        <v>4196</v>
      </c>
      <c r="G1718" s="1363" t="s">
        <v>2319</v>
      </c>
      <c r="H1718" s="1363">
        <v>32.0</v>
      </c>
      <c r="I1718" s="1363">
        <v>33.0</v>
      </c>
      <c r="J1718" s="1363"/>
      <c r="K1718" s="1363"/>
      <c r="L1718" s="1363"/>
      <c r="M1718" s="1052"/>
    </row>
    <row r="1719">
      <c r="A1719" s="1363"/>
      <c r="B1719" s="1363"/>
      <c r="C1719" s="1363"/>
      <c r="D1719" s="1363">
        <v>2023.0</v>
      </c>
      <c r="E1719" s="1363" t="s">
        <v>556</v>
      </c>
      <c r="F1719" s="1363" t="s">
        <v>4205</v>
      </c>
      <c r="G1719" s="1363" t="s">
        <v>4217</v>
      </c>
      <c r="H1719" s="1363">
        <v>1.0</v>
      </c>
      <c r="I1719" s="1363">
        <v>1.0</v>
      </c>
      <c r="J1719" s="1363"/>
      <c r="K1719" s="1363"/>
      <c r="L1719" s="1363"/>
      <c r="M1719" s="1052"/>
    </row>
    <row r="1720">
      <c r="A1720" s="1363"/>
      <c r="B1720" s="1363"/>
      <c r="C1720" s="1363"/>
      <c r="D1720" s="1363">
        <v>2023.0</v>
      </c>
      <c r="E1720" s="1363" t="s">
        <v>556</v>
      </c>
      <c r="F1720" s="1363" t="s">
        <v>4205</v>
      </c>
      <c r="G1720" s="1363" t="s">
        <v>2269</v>
      </c>
      <c r="H1720" s="1363">
        <v>8.0</v>
      </c>
      <c r="I1720" s="1363">
        <v>8.0</v>
      </c>
      <c r="J1720" s="1363"/>
      <c r="K1720" s="1363"/>
      <c r="L1720" s="1363"/>
      <c r="M1720" s="1052"/>
    </row>
    <row r="1721">
      <c r="A1721" s="1363"/>
      <c r="B1721" s="1363"/>
      <c r="C1721" s="1363"/>
      <c r="D1721" s="1363">
        <v>2023.0</v>
      </c>
      <c r="E1721" s="1363" t="s">
        <v>701</v>
      </c>
      <c r="F1721" s="1363" t="s">
        <v>4210</v>
      </c>
      <c r="G1721" s="1363" t="s">
        <v>4216</v>
      </c>
      <c r="H1721" s="1363">
        <v>37.0</v>
      </c>
      <c r="I1721" s="1363">
        <v>37.0</v>
      </c>
      <c r="J1721" s="1363"/>
      <c r="K1721" s="1363"/>
      <c r="L1721" s="1363"/>
      <c r="M1721" s="1052"/>
    </row>
    <row r="1722">
      <c r="A1722" s="1363"/>
      <c r="B1722" s="1363"/>
      <c r="C1722" s="1363"/>
      <c r="D1722" s="1363">
        <v>2023.0</v>
      </c>
      <c r="E1722" s="1363" t="s">
        <v>701</v>
      </c>
      <c r="F1722" s="1363" t="s">
        <v>4210</v>
      </c>
      <c r="G1722" s="1363" t="s">
        <v>4217</v>
      </c>
      <c r="H1722" s="1363">
        <v>120.0</v>
      </c>
      <c r="I1722" s="1363">
        <v>120.0</v>
      </c>
      <c r="J1722" s="1363"/>
      <c r="K1722" s="1363"/>
      <c r="L1722" s="1363"/>
      <c r="M1722" s="1052"/>
    </row>
    <row r="1723">
      <c r="A1723" s="1363"/>
      <c r="B1723" s="1363"/>
      <c r="C1723" s="1363"/>
      <c r="D1723" s="1363">
        <v>2023.0</v>
      </c>
      <c r="E1723" s="1363" t="s">
        <v>701</v>
      </c>
      <c r="F1723" s="1363" t="s">
        <v>4210</v>
      </c>
      <c r="G1723" s="1363" t="s">
        <v>2269</v>
      </c>
      <c r="H1723" s="1363">
        <v>103.0</v>
      </c>
      <c r="I1723" s="1363">
        <v>103.0</v>
      </c>
      <c r="J1723" s="1363"/>
      <c r="K1723" s="1363"/>
      <c r="L1723" s="1363"/>
      <c r="M1723" s="1052"/>
    </row>
    <row r="1724">
      <c r="A1724" s="1363"/>
      <c r="B1724" s="1363"/>
      <c r="C1724" s="1363"/>
      <c r="D1724" s="1363">
        <v>2023.0</v>
      </c>
      <c r="E1724" s="1363" t="s">
        <v>701</v>
      </c>
      <c r="F1724" s="1363" t="s">
        <v>4210</v>
      </c>
      <c r="G1724" s="1363" t="s">
        <v>2319</v>
      </c>
      <c r="H1724" s="1363">
        <v>35.0</v>
      </c>
      <c r="I1724" s="1363">
        <v>35.0</v>
      </c>
      <c r="J1724" s="1363"/>
      <c r="K1724" s="1363"/>
      <c r="L1724" s="1363"/>
      <c r="M1724" s="1052"/>
    </row>
    <row r="1725">
      <c r="A1725" s="1363"/>
      <c r="B1725" s="1363"/>
      <c r="C1725" s="1363"/>
      <c r="D1725" s="1363">
        <v>2023.0</v>
      </c>
      <c r="E1725" s="1363" t="s">
        <v>289</v>
      </c>
      <c r="F1725" s="1363" t="s">
        <v>4209</v>
      </c>
      <c r="G1725" s="1363" t="s">
        <v>4216</v>
      </c>
      <c r="H1725" s="1363">
        <v>100.0</v>
      </c>
      <c r="I1725" s="1363">
        <v>108.0</v>
      </c>
      <c r="J1725" s="1363"/>
      <c r="K1725" s="1363"/>
      <c r="L1725" s="1363"/>
      <c r="M1725" s="1052"/>
    </row>
    <row r="1726">
      <c r="A1726" s="1363"/>
      <c r="B1726" s="1363"/>
      <c r="C1726" s="1363"/>
      <c r="D1726" s="1363">
        <v>2023.0</v>
      </c>
      <c r="E1726" s="1363" t="s">
        <v>289</v>
      </c>
      <c r="F1726" s="1363" t="s">
        <v>4209</v>
      </c>
      <c r="G1726" s="1363" t="s">
        <v>4217</v>
      </c>
      <c r="H1726" s="1363">
        <v>156.0</v>
      </c>
      <c r="I1726" s="1363">
        <v>168.0</v>
      </c>
      <c r="J1726" s="1363"/>
      <c r="K1726" s="1363"/>
      <c r="L1726" s="1363"/>
      <c r="M1726" s="1052"/>
    </row>
    <row r="1727">
      <c r="A1727" s="1363"/>
      <c r="B1727" s="1363"/>
      <c r="C1727" s="1363"/>
      <c r="D1727" s="1363">
        <v>2023.0</v>
      </c>
      <c r="E1727" s="1363" t="s">
        <v>289</v>
      </c>
      <c r="F1727" s="1363" t="s">
        <v>4209</v>
      </c>
      <c r="G1727" s="1363" t="s">
        <v>2074</v>
      </c>
      <c r="H1727" s="1363">
        <v>10.0</v>
      </c>
      <c r="I1727" s="1363">
        <v>10.0</v>
      </c>
      <c r="J1727" s="1363"/>
      <c r="K1727" s="1363"/>
      <c r="L1727" s="1363"/>
      <c r="M1727" s="1052"/>
    </row>
    <row r="1728">
      <c r="A1728" s="1363"/>
      <c r="B1728" s="1363"/>
      <c r="C1728" s="1363"/>
      <c r="D1728" s="1363">
        <v>2023.0</v>
      </c>
      <c r="E1728" s="1363" t="s">
        <v>289</v>
      </c>
      <c r="F1728" s="1363" t="s">
        <v>4209</v>
      </c>
      <c r="G1728" s="1363" t="s">
        <v>2269</v>
      </c>
      <c r="H1728" s="1363">
        <v>2161.0</v>
      </c>
      <c r="I1728" s="1363">
        <v>2234.0</v>
      </c>
      <c r="J1728" s="1363"/>
      <c r="K1728" s="1363"/>
      <c r="L1728" s="1363"/>
      <c r="M1728" s="1052"/>
    </row>
    <row r="1729">
      <c r="A1729" s="1363"/>
      <c r="B1729" s="1363"/>
      <c r="C1729" s="1363"/>
      <c r="D1729" s="1363">
        <v>2023.0</v>
      </c>
      <c r="E1729" s="1363" t="s">
        <v>289</v>
      </c>
      <c r="F1729" s="1363" t="s">
        <v>4209</v>
      </c>
      <c r="G1729" s="1363" t="s">
        <v>4218</v>
      </c>
      <c r="H1729" s="1363">
        <v>11.0</v>
      </c>
      <c r="I1729" s="1363">
        <v>11.0</v>
      </c>
      <c r="J1729" s="1363"/>
      <c r="K1729" s="1363"/>
      <c r="L1729" s="1363"/>
      <c r="M1729" s="1052"/>
    </row>
    <row r="1730">
      <c r="A1730" s="1363"/>
      <c r="B1730" s="1363"/>
      <c r="C1730" s="1363"/>
      <c r="D1730" s="1363">
        <v>2023.0</v>
      </c>
      <c r="E1730" s="1363" t="s">
        <v>289</v>
      </c>
      <c r="F1730" s="1363" t="s">
        <v>4209</v>
      </c>
      <c r="G1730" s="1363" t="s">
        <v>2319</v>
      </c>
      <c r="H1730" s="1363">
        <v>52.0</v>
      </c>
      <c r="I1730" s="1363">
        <v>52.0</v>
      </c>
      <c r="J1730" s="1363"/>
      <c r="K1730" s="1363"/>
      <c r="L1730" s="1363"/>
      <c r="M1730" s="1052"/>
    </row>
    <row r="1731">
      <c r="A1731" s="1363"/>
      <c r="B1731" s="1363"/>
      <c r="C1731" s="1363"/>
      <c r="D1731" s="1363">
        <v>2023.0</v>
      </c>
      <c r="E1731" s="1363" t="s">
        <v>1719</v>
      </c>
      <c r="F1731" s="1363" t="s">
        <v>4210</v>
      </c>
      <c r="G1731" s="1363" t="s">
        <v>4217</v>
      </c>
      <c r="H1731" s="1363">
        <v>46.0</v>
      </c>
      <c r="I1731" s="1363">
        <v>49.0</v>
      </c>
      <c r="J1731" s="1363"/>
      <c r="K1731" s="1363"/>
      <c r="L1731" s="1363"/>
      <c r="M1731" s="1052"/>
    </row>
    <row r="1732">
      <c r="A1732" s="1363"/>
      <c r="B1732" s="1363"/>
      <c r="C1732" s="1363"/>
      <c r="D1732" s="1363">
        <v>2023.0</v>
      </c>
      <c r="E1732" s="1363" t="s">
        <v>1719</v>
      </c>
      <c r="F1732" s="1363" t="s">
        <v>4210</v>
      </c>
      <c r="G1732" s="1363" t="s">
        <v>2074</v>
      </c>
      <c r="H1732" s="1363">
        <v>1.0</v>
      </c>
      <c r="I1732" s="1363">
        <v>1.0</v>
      </c>
      <c r="J1732" s="1363"/>
      <c r="K1732" s="1363"/>
      <c r="L1732" s="1363"/>
      <c r="M1732" s="1052"/>
    </row>
    <row r="1733">
      <c r="A1733" s="1363"/>
      <c r="B1733" s="1363"/>
      <c r="C1733" s="1363"/>
      <c r="D1733" s="1363">
        <v>2023.0</v>
      </c>
      <c r="E1733" s="1363" t="s">
        <v>1719</v>
      </c>
      <c r="F1733" s="1363" t="s">
        <v>4210</v>
      </c>
      <c r="G1733" s="1363" t="s">
        <v>2269</v>
      </c>
      <c r="H1733" s="1363">
        <v>25.0</v>
      </c>
      <c r="I1733" s="1363">
        <v>25.0</v>
      </c>
      <c r="J1733" s="1363"/>
      <c r="K1733" s="1363"/>
      <c r="L1733" s="1363"/>
      <c r="M1733" s="1052"/>
    </row>
    <row r="1734">
      <c r="A1734" s="1363"/>
      <c r="B1734" s="1363"/>
      <c r="C1734" s="1363"/>
      <c r="D1734" s="1363">
        <v>2023.0</v>
      </c>
      <c r="E1734" s="1363" t="s">
        <v>1719</v>
      </c>
      <c r="F1734" s="1363" t="s">
        <v>4210</v>
      </c>
      <c r="G1734" s="1363" t="s">
        <v>2319</v>
      </c>
      <c r="H1734" s="1363">
        <v>6.0</v>
      </c>
      <c r="I1734" s="1363">
        <v>6.0</v>
      </c>
      <c r="J1734" s="1363"/>
      <c r="K1734" s="1363"/>
      <c r="L1734" s="1363"/>
      <c r="M1734" s="1052"/>
    </row>
    <row r="1735">
      <c r="A1735" s="1363"/>
      <c r="B1735" s="1363"/>
      <c r="C1735" s="1363"/>
      <c r="D1735" s="1363">
        <v>2023.0</v>
      </c>
      <c r="E1735" s="1363" t="s">
        <v>1720</v>
      </c>
      <c r="F1735" s="1363" t="s">
        <v>4207</v>
      </c>
      <c r="G1735" s="1363" t="s">
        <v>4216</v>
      </c>
      <c r="H1735" s="1363">
        <v>5.0</v>
      </c>
      <c r="I1735" s="1363">
        <v>5.0</v>
      </c>
      <c r="J1735" s="1363"/>
      <c r="K1735" s="1363"/>
      <c r="L1735" s="1363"/>
      <c r="M1735" s="1052"/>
    </row>
    <row r="1736">
      <c r="A1736" s="1363"/>
      <c r="B1736" s="1363"/>
      <c r="C1736" s="1363"/>
      <c r="D1736" s="1363">
        <v>2023.0</v>
      </c>
      <c r="E1736" s="1363" t="s">
        <v>1720</v>
      </c>
      <c r="F1736" s="1363" t="s">
        <v>4207</v>
      </c>
      <c r="G1736" s="1363" t="s">
        <v>4217</v>
      </c>
      <c r="H1736" s="1363">
        <v>4.0</v>
      </c>
      <c r="I1736" s="1363">
        <v>4.0</v>
      </c>
      <c r="J1736" s="1363"/>
      <c r="K1736" s="1363"/>
      <c r="L1736" s="1363"/>
      <c r="M1736" s="1052"/>
    </row>
    <row r="1737">
      <c r="A1737" s="1363"/>
      <c r="B1737" s="1363"/>
      <c r="C1737" s="1363"/>
      <c r="D1737" s="1363">
        <v>2023.0</v>
      </c>
      <c r="E1737" s="1363" t="s">
        <v>1720</v>
      </c>
      <c r="F1737" s="1363" t="s">
        <v>4207</v>
      </c>
      <c r="G1737" s="1363" t="s">
        <v>2319</v>
      </c>
      <c r="H1737" s="1363">
        <v>2.0</v>
      </c>
      <c r="I1737" s="1363">
        <v>2.0</v>
      </c>
      <c r="J1737" s="1363"/>
      <c r="K1737" s="1363"/>
      <c r="L1737" s="1363"/>
      <c r="M1737" s="1052"/>
    </row>
    <row r="1738">
      <c r="A1738" s="1363"/>
      <c r="B1738" s="1363"/>
      <c r="C1738" s="1363"/>
      <c r="D1738" s="1363">
        <v>2023.0</v>
      </c>
      <c r="E1738" s="1363" t="s">
        <v>433</v>
      </c>
      <c r="F1738" s="1363" t="s">
        <v>4210</v>
      </c>
      <c r="G1738" s="1363" t="s">
        <v>4217</v>
      </c>
      <c r="H1738" s="1363">
        <v>15.0</v>
      </c>
      <c r="I1738" s="1363">
        <v>16.0</v>
      </c>
      <c r="J1738" s="1363"/>
      <c r="K1738" s="1363"/>
      <c r="L1738" s="1363"/>
      <c r="M1738" s="1052"/>
    </row>
    <row r="1739">
      <c r="A1739" s="1363"/>
      <c r="B1739" s="1363"/>
      <c r="C1739" s="1363"/>
      <c r="D1739" s="1363">
        <v>2023.0</v>
      </c>
      <c r="E1739" s="1363" t="s">
        <v>433</v>
      </c>
      <c r="F1739" s="1363" t="s">
        <v>4210</v>
      </c>
      <c r="G1739" s="1363" t="s">
        <v>2269</v>
      </c>
      <c r="H1739" s="1363">
        <v>2.0</v>
      </c>
      <c r="I1739" s="1363">
        <v>2.0</v>
      </c>
      <c r="J1739" s="1363"/>
      <c r="K1739" s="1363"/>
      <c r="L1739" s="1363"/>
      <c r="M1739" s="1052"/>
    </row>
    <row r="1740">
      <c r="A1740" s="1363"/>
      <c r="B1740" s="1363"/>
      <c r="C1740" s="1363"/>
      <c r="D1740" s="1363">
        <v>2023.0</v>
      </c>
      <c r="E1740" s="1363" t="s">
        <v>58</v>
      </c>
      <c r="F1740" s="1363" t="s">
        <v>4207</v>
      </c>
      <c r="G1740" s="1363" t="s">
        <v>4216</v>
      </c>
      <c r="H1740" s="1363">
        <v>2.0</v>
      </c>
      <c r="I1740" s="1363">
        <v>2.0</v>
      </c>
      <c r="J1740" s="1363"/>
      <c r="K1740" s="1363"/>
      <c r="L1740" s="1363"/>
      <c r="M1740" s="1052"/>
    </row>
    <row r="1741">
      <c r="A1741" s="1363"/>
      <c r="B1741" s="1363"/>
      <c r="C1741" s="1363"/>
      <c r="D1741" s="1363">
        <v>2023.0</v>
      </c>
      <c r="E1741" s="1363" t="s">
        <v>58</v>
      </c>
      <c r="F1741" s="1363" t="s">
        <v>4207</v>
      </c>
      <c r="G1741" s="1363" t="s">
        <v>4217</v>
      </c>
      <c r="H1741" s="1363">
        <v>7.0</v>
      </c>
      <c r="I1741" s="1363">
        <v>7.0</v>
      </c>
      <c r="J1741" s="1363"/>
      <c r="K1741" s="1363"/>
      <c r="L1741" s="1363"/>
      <c r="M1741" s="1052"/>
    </row>
    <row r="1742">
      <c r="A1742" s="1363"/>
      <c r="B1742" s="1363"/>
      <c r="C1742" s="1363"/>
      <c r="D1742" s="1363">
        <v>2023.0</v>
      </c>
      <c r="E1742" s="1363" t="s">
        <v>58</v>
      </c>
      <c r="F1742" s="1363" t="s">
        <v>4207</v>
      </c>
      <c r="G1742" s="1363" t="s">
        <v>2269</v>
      </c>
      <c r="H1742" s="1363">
        <v>9.0</v>
      </c>
      <c r="I1742" s="1363">
        <v>9.0</v>
      </c>
      <c r="J1742" s="1363"/>
      <c r="K1742" s="1363"/>
      <c r="L1742" s="1363"/>
      <c r="M1742" s="1052"/>
    </row>
    <row r="1743">
      <c r="A1743" s="1363"/>
      <c r="B1743" s="1363"/>
      <c r="C1743" s="1363"/>
      <c r="D1743" s="1363">
        <v>2023.0</v>
      </c>
      <c r="E1743" s="1363" t="s">
        <v>58</v>
      </c>
      <c r="F1743" s="1363" t="s">
        <v>4207</v>
      </c>
      <c r="G1743" s="1363" t="s">
        <v>2319</v>
      </c>
      <c r="H1743" s="1363">
        <v>5.0</v>
      </c>
      <c r="I1743" s="1363">
        <v>5.0</v>
      </c>
      <c r="J1743" s="1363"/>
      <c r="K1743" s="1363"/>
      <c r="L1743" s="1363"/>
      <c r="M1743" s="1052"/>
    </row>
    <row r="1744">
      <c r="A1744" s="1363"/>
      <c r="B1744" s="1363"/>
      <c r="C1744" s="1363"/>
      <c r="D1744" s="1363">
        <v>2023.0</v>
      </c>
      <c r="E1744" s="1363" t="s">
        <v>1721</v>
      </c>
      <c r="F1744" s="1363" t="s">
        <v>4203</v>
      </c>
      <c r="G1744" s="1363" t="s">
        <v>4217</v>
      </c>
      <c r="H1744" s="1363">
        <v>13.0</v>
      </c>
      <c r="I1744" s="1363">
        <v>13.0</v>
      </c>
      <c r="J1744" s="1363"/>
      <c r="K1744" s="1363"/>
      <c r="L1744" s="1363"/>
      <c r="M1744" s="1052"/>
    </row>
    <row r="1745">
      <c r="A1745" s="1363"/>
      <c r="B1745" s="1363"/>
      <c r="C1745" s="1363"/>
      <c r="D1745" s="1363">
        <v>2023.0</v>
      </c>
      <c r="E1745" s="1363" t="s">
        <v>1721</v>
      </c>
      <c r="F1745" s="1363" t="s">
        <v>4203</v>
      </c>
      <c r="G1745" s="1363" t="s">
        <v>2269</v>
      </c>
      <c r="H1745" s="1363">
        <v>3.0</v>
      </c>
      <c r="I1745" s="1363">
        <v>5.0</v>
      </c>
      <c r="J1745" s="1363"/>
      <c r="K1745" s="1363"/>
      <c r="L1745" s="1363"/>
      <c r="M1745" s="1052"/>
    </row>
    <row r="1746">
      <c r="A1746" s="1363"/>
      <c r="B1746" s="1363"/>
      <c r="C1746" s="1363"/>
      <c r="D1746" s="1363">
        <v>2023.0</v>
      </c>
      <c r="E1746" s="1363" t="s">
        <v>1721</v>
      </c>
      <c r="F1746" s="1363" t="s">
        <v>4203</v>
      </c>
      <c r="G1746" s="1363" t="s">
        <v>2319</v>
      </c>
      <c r="H1746" s="1363">
        <v>1.0</v>
      </c>
      <c r="I1746" s="1363">
        <v>1.0</v>
      </c>
      <c r="J1746" s="1363"/>
      <c r="K1746" s="1363"/>
      <c r="L1746" s="1363"/>
      <c r="M1746" s="1052"/>
    </row>
    <row r="1747">
      <c r="A1747" s="1363"/>
      <c r="B1747" s="1363"/>
      <c r="C1747" s="1363"/>
      <c r="D1747" s="1363">
        <v>2023.0</v>
      </c>
      <c r="E1747" s="1363" t="s">
        <v>434</v>
      </c>
      <c r="F1747" s="1363" t="s">
        <v>4204</v>
      </c>
      <c r="G1747" s="1363" t="s">
        <v>4217</v>
      </c>
      <c r="H1747" s="1363">
        <v>5.0</v>
      </c>
      <c r="I1747" s="1363">
        <v>5.0</v>
      </c>
      <c r="J1747" s="1363"/>
      <c r="K1747" s="1363"/>
      <c r="L1747" s="1363"/>
      <c r="M1747" s="1052"/>
    </row>
    <row r="1748">
      <c r="A1748" s="1363"/>
      <c r="B1748" s="1363"/>
      <c r="C1748" s="1363"/>
      <c r="D1748" s="1363">
        <v>2023.0</v>
      </c>
      <c r="E1748" s="1363" t="s">
        <v>434</v>
      </c>
      <c r="F1748" s="1363" t="s">
        <v>4204</v>
      </c>
      <c r="G1748" s="1363" t="s">
        <v>2269</v>
      </c>
      <c r="H1748" s="1363">
        <v>14.0</v>
      </c>
      <c r="I1748" s="1363">
        <v>14.0</v>
      </c>
      <c r="J1748" s="1363"/>
      <c r="K1748" s="1363"/>
      <c r="L1748" s="1363"/>
      <c r="M1748" s="1052"/>
    </row>
    <row r="1749">
      <c r="A1749" s="1363"/>
      <c r="B1749" s="1363"/>
      <c r="C1749" s="1363"/>
      <c r="D1749" s="1363">
        <v>2023.0</v>
      </c>
      <c r="E1749" s="1363" t="s">
        <v>434</v>
      </c>
      <c r="F1749" s="1363" t="s">
        <v>4204</v>
      </c>
      <c r="G1749" s="1363" t="s">
        <v>2319</v>
      </c>
      <c r="H1749" s="1363">
        <v>3.0</v>
      </c>
      <c r="I1749" s="1363">
        <v>3.0</v>
      </c>
      <c r="J1749" s="1363"/>
      <c r="K1749" s="1363"/>
      <c r="L1749" s="1363"/>
      <c r="M1749" s="1052"/>
    </row>
    <row r="1750">
      <c r="A1750" s="1363"/>
      <c r="B1750" s="1363"/>
      <c r="C1750" s="1363"/>
      <c r="D1750" s="1363">
        <v>2023.0</v>
      </c>
      <c r="E1750" s="1363" t="s">
        <v>1723</v>
      </c>
      <c r="F1750" s="1363" t="s">
        <v>4206</v>
      </c>
      <c r="G1750" s="1363" t="s">
        <v>4216</v>
      </c>
      <c r="H1750" s="1363">
        <v>131.0</v>
      </c>
      <c r="I1750" s="1363">
        <v>135.0</v>
      </c>
      <c r="J1750" s="1363"/>
      <c r="K1750" s="1363"/>
      <c r="L1750" s="1363"/>
      <c r="M1750" s="1052"/>
    </row>
    <row r="1751">
      <c r="A1751" s="1363"/>
      <c r="B1751" s="1363"/>
      <c r="C1751" s="1363"/>
      <c r="D1751" s="1363">
        <v>2023.0</v>
      </c>
      <c r="E1751" s="1363" t="s">
        <v>1723</v>
      </c>
      <c r="F1751" s="1363" t="s">
        <v>4206</v>
      </c>
      <c r="G1751" s="1363" t="s">
        <v>4217</v>
      </c>
      <c r="H1751" s="1363">
        <v>64.0</v>
      </c>
      <c r="I1751" s="1363">
        <v>64.0</v>
      </c>
      <c r="J1751" s="1363"/>
      <c r="K1751" s="1363"/>
      <c r="L1751" s="1363"/>
      <c r="M1751" s="1052"/>
    </row>
    <row r="1752">
      <c r="A1752" s="1363"/>
      <c r="B1752" s="1363"/>
      <c r="C1752" s="1363"/>
      <c r="D1752" s="1363">
        <v>2023.0</v>
      </c>
      <c r="E1752" s="1363" t="s">
        <v>1723</v>
      </c>
      <c r="F1752" s="1363" t="s">
        <v>4206</v>
      </c>
      <c r="G1752" s="1363" t="s">
        <v>2074</v>
      </c>
      <c r="H1752" s="1363">
        <v>20.0</v>
      </c>
      <c r="I1752" s="1363">
        <v>24.0</v>
      </c>
      <c r="J1752" s="1363"/>
      <c r="K1752" s="1363"/>
      <c r="L1752" s="1363"/>
      <c r="M1752" s="1052"/>
    </row>
    <row r="1753">
      <c r="A1753" s="1363"/>
      <c r="B1753" s="1363"/>
      <c r="C1753" s="1363"/>
      <c r="D1753" s="1363">
        <v>2023.0</v>
      </c>
      <c r="E1753" s="1363" t="s">
        <v>1723</v>
      </c>
      <c r="F1753" s="1363" t="s">
        <v>4206</v>
      </c>
      <c r="G1753" s="1363" t="s">
        <v>2269</v>
      </c>
      <c r="H1753" s="1363">
        <v>201.0</v>
      </c>
      <c r="I1753" s="1363">
        <v>202.0</v>
      </c>
      <c r="J1753" s="1363"/>
      <c r="K1753" s="1363"/>
      <c r="L1753" s="1363"/>
      <c r="M1753" s="1052"/>
    </row>
    <row r="1754">
      <c r="A1754" s="1363"/>
      <c r="B1754" s="1363"/>
      <c r="C1754" s="1363"/>
      <c r="D1754" s="1363">
        <v>2023.0</v>
      </c>
      <c r="E1754" s="1363" t="s">
        <v>1723</v>
      </c>
      <c r="F1754" s="1363" t="s">
        <v>4206</v>
      </c>
      <c r="G1754" s="1363" t="s">
        <v>2319</v>
      </c>
      <c r="H1754" s="1363">
        <v>25.0</v>
      </c>
      <c r="I1754" s="1363">
        <v>25.0</v>
      </c>
      <c r="J1754" s="1363"/>
      <c r="K1754" s="1363"/>
      <c r="L1754" s="1363"/>
      <c r="M1754" s="1052"/>
    </row>
    <row r="1755">
      <c r="A1755" s="1363"/>
      <c r="B1755" s="1363"/>
      <c r="C1755" s="1363"/>
      <c r="D1755" s="1363">
        <v>2023.0</v>
      </c>
      <c r="E1755" s="1363" t="s">
        <v>59</v>
      </c>
      <c r="F1755" s="1363" t="s">
        <v>4189</v>
      </c>
      <c r="G1755" s="1363" t="s">
        <v>4217</v>
      </c>
      <c r="H1755" s="1363">
        <v>6.0</v>
      </c>
      <c r="I1755" s="1363">
        <v>6.0</v>
      </c>
      <c r="J1755" s="1363"/>
      <c r="K1755" s="1363"/>
      <c r="L1755" s="1363"/>
      <c r="M1755" s="1052"/>
    </row>
    <row r="1756">
      <c r="A1756" s="1363"/>
      <c r="B1756" s="1363"/>
      <c r="C1756" s="1363"/>
      <c r="D1756" s="1363">
        <v>2023.0</v>
      </c>
      <c r="E1756" s="1363" t="s">
        <v>1724</v>
      </c>
      <c r="F1756" s="1363" t="s">
        <v>4207</v>
      </c>
      <c r="G1756" s="1363" t="s">
        <v>4216</v>
      </c>
      <c r="H1756" s="1363">
        <v>7.0</v>
      </c>
      <c r="I1756" s="1363">
        <v>7.0</v>
      </c>
      <c r="J1756" s="1363"/>
      <c r="K1756" s="1363"/>
      <c r="L1756" s="1363"/>
      <c r="M1756" s="1052"/>
    </row>
    <row r="1757">
      <c r="A1757" s="1363"/>
      <c r="B1757" s="1363"/>
      <c r="C1757" s="1363"/>
      <c r="D1757" s="1363">
        <v>2023.0</v>
      </c>
      <c r="E1757" s="1363" t="s">
        <v>1724</v>
      </c>
      <c r="F1757" s="1363" t="s">
        <v>4207</v>
      </c>
      <c r="G1757" s="1363" t="s">
        <v>4217</v>
      </c>
      <c r="H1757" s="1363">
        <v>16.0</v>
      </c>
      <c r="I1757" s="1363">
        <v>16.0</v>
      </c>
      <c r="J1757" s="1363"/>
      <c r="K1757" s="1363"/>
      <c r="L1757" s="1363"/>
      <c r="M1757" s="1052"/>
    </row>
    <row r="1758">
      <c r="A1758" s="1363"/>
      <c r="B1758" s="1363"/>
      <c r="C1758" s="1363"/>
      <c r="D1758" s="1363">
        <v>2023.0</v>
      </c>
      <c r="E1758" s="1363" t="s">
        <v>1724</v>
      </c>
      <c r="F1758" s="1363" t="s">
        <v>4207</v>
      </c>
      <c r="G1758" s="1363" t="s">
        <v>2319</v>
      </c>
      <c r="H1758" s="1363">
        <v>4.0</v>
      </c>
      <c r="I1758" s="1363">
        <v>4.0</v>
      </c>
      <c r="J1758" s="1363"/>
      <c r="K1758" s="1363"/>
      <c r="L1758" s="1363"/>
      <c r="M1758" s="1052"/>
    </row>
    <row r="1759">
      <c r="A1759" s="1363"/>
      <c r="B1759" s="1363"/>
      <c r="C1759" s="1363"/>
      <c r="D1759" s="1363">
        <v>2023.0</v>
      </c>
      <c r="E1759" s="1363" t="s">
        <v>1725</v>
      </c>
      <c r="F1759" s="1363" t="s">
        <v>4205</v>
      </c>
      <c r="G1759" s="1363" t="s">
        <v>4217</v>
      </c>
      <c r="H1759" s="1363">
        <v>4.0</v>
      </c>
      <c r="I1759" s="1363">
        <v>4.0</v>
      </c>
      <c r="J1759" s="1363"/>
      <c r="K1759" s="1363"/>
      <c r="L1759" s="1363"/>
      <c r="M1759" s="1052"/>
    </row>
    <row r="1760">
      <c r="A1760" s="1363"/>
      <c r="B1760" s="1363"/>
      <c r="C1760" s="1363"/>
      <c r="D1760" s="1363">
        <v>2023.0</v>
      </c>
      <c r="E1760" s="1363" t="s">
        <v>1725</v>
      </c>
      <c r="F1760" s="1363" t="s">
        <v>4205</v>
      </c>
      <c r="G1760" s="1363" t="s">
        <v>2269</v>
      </c>
      <c r="H1760" s="1363">
        <v>111.0</v>
      </c>
      <c r="I1760" s="1363">
        <v>111.0</v>
      </c>
      <c r="J1760" s="1363"/>
      <c r="K1760" s="1363"/>
      <c r="L1760" s="1363"/>
      <c r="M1760" s="1052"/>
    </row>
    <row r="1761">
      <c r="A1761" s="1363"/>
      <c r="B1761" s="1363"/>
      <c r="C1761" s="1363"/>
      <c r="D1761" s="1363">
        <v>2023.0</v>
      </c>
      <c r="E1761" s="1363" t="s">
        <v>1726</v>
      </c>
      <c r="F1761" s="1363" t="s">
        <v>4196</v>
      </c>
      <c r="G1761" s="1363" t="s">
        <v>4216</v>
      </c>
      <c r="H1761" s="1363">
        <v>3.0</v>
      </c>
      <c r="I1761" s="1363">
        <v>3.0</v>
      </c>
      <c r="J1761" s="1363"/>
      <c r="K1761" s="1363"/>
      <c r="L1761" s="1363"/>
      <c r="M1761" s="1052"/>
    </row>
    <row r="1762">
      <c r="A1762" s="1363"/>
      <c r="B1762" s="1363"/>
      <c r="C1762" s="1363"/>
      <c r="D1762" s="1363">
        <v>2023.0</v>
      </c>
      <c r="E1762" s="1363" t="s">
        <v>1726</v>
      </c>
      <c r="F1762" s="1363" t="s">
        <v>4196</v>
      </c>
      <c r="G1762" s="1363" t="s">
        <v>4217</v>
      </c>
      <c r="H1762" s="1363">
        <v>6.0</v>
      </c>
      <c r="I1762" s="1363">
        <v>6.0</v>
      </c>
      <c r="J1762" s="1363"/>
      <c r="K1762" s="1363"/>
      <c r="L1762" s="1363"/>
      <c r="M1762" s="1052"/>
    </row>
    <row r="1763">
      <c r="A1763" s="1363"/>
      <c r="B1763" s="1363"/>
      <c r="C1763" s="1363"/>
      <c r="D1763" s="1363">
        <v>2023.0</v>
      </c>
      <c r="E1763" s="1363" t="s">
        <v>1726</v>
      </c>
      <c r="F1763" s="1363" t="s">
        <v>4196</v>
      </c>
      <c r="G1763" s="1363" t="s">
        <v>2269</v>
      </c>
      <c r="H1763" s="1363">
        <v>29.0</v>
      </c>
      <c r="I1763" s="1363">
        <v>29.0</v>
      </c>
      <c r="J1763" s="1363"/>
      <c r="K1763" s="1363"/>
      <c r="L1763" s="1363"/>
      <c r="M1763" s="1052"/>
    </row>
    <row r="1764">
      <c r="A1764" s="1363"/>
      <c r="B1764" s="1363"/>
      <c r="C1764" s="1363"/>
      <c r="D1764" s="1363">
        <v>2023.0</v>
      </c>
      <c r="E1764" s="1363" t="s">
        <v>1727</v>
      </c>
      <c r="F1764" s="1363" t="s">
        <v>4206</v>
      </c>
      <c r="G1764" s="1363" t="s">
        <v>4216</v>
      </c>
      <c r="H1764" s="1363">
        <v>190.0</v>
      </c>
      <c r="I1764" s="1363">
        <v>190.0</v>
      </c>
      <c r="J1764" s="1363"/>
      <c r="K1764" s="1363"/>
      <c r="L1764" s="1363"/>
      <c r="M1764" s="1052"/>
    </row>
    <row r="1765">
      <c r="A1765" s="1363"/>
      <c r="B1765" s="1363"/>
      <c r="C1765" s="1363"/>
      <c r="D1765" s="1363">
        <v>2023.0</v>
      </c>
      <c r="E1765" s="1363" t="s">
        <v>1727</v>
      </c>
      <c r="F1765" s="1363" t="s">
        <v>4206</v>
      </c>
      <c r="G1765" s="1363" t="s">
        <v>4217</v>
      </c>
      <c r="H1765" s="1363">
        <v>251.0</v>
      </c>
      <c r="I1765" s="1363">
        <v>255.0</v>
      </c>
      <c r="J1765" s="1363"/>
      <c r="K1765" s="1363"/>
      <c r="L1765" s="1363"/>
      <c r="M1765" s="1052"/>
    </row>
    <row r="1766">
      <c r="A1766" s="1363"/>
      <c r="B1766" s="1363"/>
      <c r="C1766" s="1363"/>
      <c r="D1766" s="1363">
        <v>2023.0</v>
      </c>
      <c r="E1766" s="1363" t="s">
        <v>1727</v>
      </c>
      <c r="F1766" s="1363" t="s">
        <v>4206</v>
      </c>
      <c r="G1766" s="1363" t="s">
        <v>2074</v>
      </c>
      <c r="H1766" s="1363">
        <v>2.0</v>
      </c>
      <c r="I1766" s="1363">
        <v>2.0</v>
      </c>
      <c r="J1766" s="1363"/>
      <c r="K1766" s="1363"/>
      <c r="L1766" s="1363"/>
      <c r="M1766" s="1052"/>
    </row>
    <row r="1767">
      <c r="A1767" s="1363"/>
      <c r="B1767" s="1363"/>
      <c r="C1767" s="1363"/>
      <c r="D1767" s="1363">
        <v>2023.0</v>
      </c>
      <c r="E1767" s="1363" t="s">
        <v>1727</v>
      </c>
      <c r="F1767" s="1363" t="s">
        <v>4206</v>
      </c>
      <c r="G1767" s="1363" t="s">
        <v>2269</v>
      </c>
      <c r="H1767" s="1363">
        <v>278.0</v>
      </c>
      <c r="I1767" s="1363">
        <v>288.0</v>
      </c>
      <c r="J1767" s="1363"/>
      <c r="K1767" s="1363"/>
      <c r="L1767" s="1363"/>
      <c r="M1767" s="1052"/>
    </row>
    <row r="1768">
      <c r="A1768" s="1363"/>
      <c r="B1768" s="1363"/>
      <c r="C1768" s="1363"/>
      <c r="D1768" s="1363">
        <v>2023.0</v>
      </c>
      <c r="E1768" s="1363" t="s">
        <v>1727</v>
      </c>
      <c r="F1768" s="1363" t="s">
        <v>4206</v>
      </c>
      <c r="G1768" s="1363" t="s">
        <v>4218</v>
      </c>
      <c r="H1768" s="1363">
        <v>2.0</v>
      </c>
      <c r="I1768" s="1363">
        <v>2.0</v>
      </c>
      <c r="J1768" s="1363"/>
      <c r="K1768" s="1363"/>
      <c r="L1768" s="1363"/>
      <c r="M1768" s="1052"/>
    </row>
    <row r="1769">
      <c r="A1769" s="1363"/>
      <c r="B1769" s="1363"/>
      <c r="C1769" s="1363"/>
      <c r="D1769" s="1363">
        <v>2023.0</v>
      </c>
      <c r="E1769" s="1363" t="s">
        <v>1727</v>
      </c>
      <c r="F1769" s="1363" t="s">
        <v>4206</v>
      </c>
      <c r="G1769" s="1363" t="s">
        <v>2319</v>
      </c>
      <c r="H1769" s="1363">
        <v>43.0</v>
      </c>
      <c r="I1769" s="1363">
        <v>43.0</v>
      </c>
      <c r="J1769" s="1363"/>
      <c r="K1769" s="1363"/>
      <c r="L1769" s="1363"/>
      <c r="M1769" s="1052"/>
    </row>
    <row r="1770">
      <c r="A1770" s="1363"/>
      <c r="B1770" s="1363"/>
      <c r="C1770" s="1363"/>
      <c r="D1770" s="1363">
        <v>2023.0</v>
      </c>
      <c r="E1770" s="1363" t="s">
        <v>1728</v>
      </c>
      <c r="F1770" s="1363" t="s">
        <v>4204</v>
      </c>
      <c r="G1770" s="1363" t="s">
        <v>4216</v>
      </c>
      <c r="H1770" s="1363">
        <v>2.0</v>
      </c>
      <c r="I1770" s="1363">
        <v>2.0</v>
      </c>
      <c r="J1770" s="1363"/>
      <c r="K1770" s="1363"/>
      <c r="L1770" s="1363"/>
      <c r="M1770" s="1052"/>
    </row>
    <row r="1771">
      <c r="A1771" s="1363"/>
      <c r="B1771" s="1363"/>
      <c r="C1771" s="1363"/>
      <c r="D1771" s="1363">
        <v>2023.0</v>
      </c>
      <c r="E1771" s="1363" t="s">
        <v>1728</v>
      </c>
      <c r="F1771" s="1363" t="s">
        <v>4204</v>
      </c>
      <c r="G1771" s="1363" t="s">
        <v>4217</v>
      </c>
      <c r="H1771" s="1363">
        <v>4.0</v>
      </c>
      <c r="I1771" s="1363">
        <v>4.0</v>
      </c>
      <c r="J1771" s="1363"/>
      <c r="K1771" s="1363"/>
      <c r="L1771" s="1363"/>
      <c r="M1771" s="1052"/>
    </row>
    <row r="1772">
      <c r="A1772" s="1363"/>
      <c r="B1772" s="1363"/>
      <c r="C1772" s="1363"/>
      <c r="D1772" s="1363">
        <v>2023.0</v>
      </c>
      <c r="E1772" s="1363" t="s">
        <v>1728</v>
      </c>
      <c r="F1772" s="1363" t="s">
        <v>4204</v>
      </c>
      <c r="G1772" s="1363" t="s">
        <v>2269</v>
      </c>
      <c r="H1772" s="1363">
        <v>12.0</v>
      </c>
      <c r="I1772" s="1363">
        <v>12.0</v>
      </c>
      <c r="J1772" s="1363"/>
      <c r="K1772" s="1363"/>
      <c r="L1772" s="1363"/>
      <c r="M1772" s="1052"/>
    </row>
    <row r="1773">
      <c r="A1773" s="1363"/>
      <c r="B1773" s="1363"/>
      <c r="C1773" s="1363"/>
      <c r="D1773" s="1363">
        <v>2023.0</v>
      </c>
      <c r="E1773" s="1363" t="s">
        <v>1728</v>
      </c>
      <c r="F1773" s="1363" t="s">
        <v>4204</v>
      </c>
      <c r="G1773" s="1363" t="s">
        <v>2319</v>
      </c>
      <c r="H1773" s="1363">
        <v>6.0</v>
      </c>
      <c r="I1773" s="1363">
        <v>6.0</v>
      </c>
      <c r="J1773" s="1363"/>
      <c r="K1773" s="1363"/>
      <c r="L1773" s="1363"/>
      <c r="M1773" s="1052"/>
    </row>
    <row r="1774">
      <c r="A1774" s="1363"/>
      <c r="B1774" s="1363"/>
      <c r="C1774" s="1363"/>
      <c r="D1774" s="1363">
        <v>2023.0</v>
      </c>
      <c r="E1774" s="1363" t="s">
        <v>1729</v>
      </c>
      <c r="F1774" s="1363" t="s">
        <v>4205</v>
      </c>
      <c r="G1774" s="1363" t="s">
        <v>4216</v>
      </c>
      <c r="H1774" s="1363">
        <v>1.0</v>
      </c>
      <c r="I1774" s="1363">
        <v>1.0</v>
      </c>
      <c r="J1774" s="1363"/>
      <c r="K1774" s="1363"/>
      <c r="L1774" s="1363"/>
      <c r="M1774" s="1052"/>
    </row>
    <row r="1775">
      <c r="A1775" s="1363"/>
      <c r="B1775" s="1363"/>
      <c r="C1775" s="1363"/>
      <c r="D1775" s="1363">
        <v>2023.0</v>
      </c>
      <c r="E1775" s="1363" t="s">
        <v>1729</v>
      </c>
      <c r="F1775" s="1363" t="s">
        <v>4205</v>
      </c>
      <c r="G1775" s="1363" t="s">
        <v>4217</v>
      </c>
      <c r="H1775" s="1363">
        <v>35.0</v>
      </c>
      <c r="I1775" s="1363">
        <v>36.0</v>
      </c>
      <c r="J1775" s="1363"/>
      <c r="K1775" s="1363"/>
      <c r="L1775" s="1363"/>
      <c r="M1775" s="1052"/>
    </row>
    <row r="1776">
      <c r="A1776" s="1363"/>
      <c r="B1776" s="1363"/>
      <c r="C1776" s="1363"/>
      <c r="D1776" s="1363">
        <v>2023.0</v>
      </c>
      <c r="E1776" s="1363" t="s">
        <v>1729</v>
      </c>
      <c r="F1776" s="1363" t="s">
        <v>4205</v>
      </c>
      <c r="G1776" s="1363" t="s">
        <v>2269</v>
      </c>
      <c r="H1776" s="1363">
        <v>15.0</v>
      </c>
      <c r="I1776" s="1363">
        <v>15.0</v>
      </c>
      <c r="J1776" s="1363"/>
      <c r="K1776" s="1363"/>
      <c r="L1776" s="1363"/>
      <c r="M1776" s="1052"/>
    </row>
    <row r="1777">
      <c r="A1777" s="1363"/>
      <c r="B1777" s="1363"/>
      <c r="C1777" s="1363"/>
      <c r="D1777" s="1363">
        <v>2023.0</v>
      </c>
      <c r="E1777" s="1363" t="s">
        <v>1729</v>
      </c>
      <c r="F1777" s="1363" t="s">
        <v>4205</v>
      </c>
      <c r="G1777" s="1363" t="s">
        <v>2319</v>
      </c>
      <c r="H1777" s="1363">
        <v>1.0</v>
      </c>
      <c r="I1777" s="1363">
        <v>1.0</v>
      </c>
      <c r="J1777" s="1363"/>
      <c r="K1777" s="1363"/>
      <c r="L1777" s="1363"/>
      <c r="M1777" s="1052"/>
    </row>
    <row r="1778">
      <c r="A1778" s="1363"/>
      <c r="B1778" s="1363"/>
      <c r="C1778" s="1363"/>
      <c r="D1778" s="1363">
        <v>2023.0</v>
      </c>
      <c r="E1778" s="1363" t="s">
        <v>1731</v>
      </c>
      <c r="F1778" s="1363" t="s">
        <v>4205</v>
      </c>
      <c r="G1778" s="1363" t="s">
        <v>4216</v>
      </c>
      <c r="H1778" s="1363">
        <v>1.0</v>
      </c>
      <c r="I1778" s="1363">
        <v>1.0</v>
      </c>
      <c r="J1778" s="1363"/>
      <c r="K1778" s="1363"/>
      <c r="L1778" s="1363"/>
      <c r="M1778" s="1052"/>
    </row>
    <row r="1779">
      <c r="A1779" s="1363"/>
      <c r="B1779" s="1363"/>
      <c r="C1779" s="1363"/>
      <c r="D1779" s="1363">
        <v>2023.0</v>
      </c>
      <c r="E1779" s="1363" t="s">
        <v>1731</v>
      </c>
      <c r="F1779" s="1363" t="s">
        <v>4205</v>
      </c>
      <c r="G1779" s="1363" t="s">
        <v>2269</v>
      </c>
      <c r="H1779" s="1363">
        <v>5.0</v>
      </c>
      <c r="I1779" s="1363">
        <v>5.0</v>
      </c>
      <c r="J1779" s="1363"/>
      <c r="K1779" s="1363"/>
      <c r="L1779" s="1363"/>
      <c r="M1779" s="1052"/>
    </row>
    <row r="1780">
      <c r="A1780" s="1363"/>
      <c r="B1780" s="1363"/>
      <c r="C1780" s="1363"/>
      <c r="D1780" s="1363">
        <v>2023.0</v>
      </c>
      <c r="E1780" s="1363" t="s">
        <v>1732</v>
      </c>
      <c r="F1780" s="1363" t="s">
        <v>4205</v>
      </c>
      <c r="G1780" s="1363" t="s">
        <v>4217</v>
      </c>
      <c r="H1780" s="1363">
        <v>5.0</v>
      </c>
      <c r="I1780" s="1363">
        <v>5.0</v>
      </c>
      <c r="J1780" s="1363"/>
      <c r="K1780" s="1363"/>
      <c r="L1780" s="1363"/>
      <c r="M1780" s="1052"/>
    </row>
    <row r="1781">
      <c r="A1781" s="1363"/>
      <c r="B1781" s="1363"/>
      <c r="C1781" s="1363"/>
      <c r="D1781" s="1363">
        <v>2023.0</v>
      </c>
      <c r="E1781" s="1363" t="s">
        <v>1732</v>
      </c>
      <c r="F1781" s="1363" t="s">
        <v>4205</v>
      </c>
      <c r="G1781" s="1363" t="s">
        <v>2269</v>
      </c>
      <c r="H1781" s="1363">
        <v>7.0</v>
      </c>
      <c r="I1781" s="1363">
        <v>7.0</v>
      </c>
      <c r="J1781" s="1363"/>
      <c r="K1781" s="1363"/>
      <c r="L1781" s="1363"/>
      <c r="M1781" s="1052"/>
    </row>
    <row r="1782">
      <c r="A1782" s="1363"/>
      <c r="B1782" s="1363"/>
      <c r="C1782" s="1363"/>
      <c r="D1782" s="1363">
        <v>2023.0</v>
      </c>
      <c r="E1782" s="1363" t="s">
        <v>1732</v>
      </c>
      <c r="F1782" s="1363" t="s">
        <v>4205</v>
      </c>
      <c r="G1782" s="1363" t="s">
        <v>2319</v>
      </c>
      <c r="H1782" s="1363">
        <v>1.0</v>
      </c>
      <c r="I1782" s="1363">
        <v>1.0</v>
      </c>
      <c r="J1782" s="1363"/>
      <c r="K1782" s="1363"/>
      <c r="L1782" s="1363"/>
      <c r="M1782" s="1052"/>
    </row>
    <row r="1783">
      <c r="A1783" s="1363"/>
      <c r="B1783" s="1363"/>
      <c r="C1783" s="1363"/>
      <c r="D1783" s="1363">
        <v>2023.0</v>
      </c>
      <c r="E1783" s="1363" t="s">
        <v>706</v>
      </c>
      <c r="F1783" s="1363" t="s">
        <v>4204</v>
      </c>
      <c r="G1783" s="1363" t="s">
        <v>4216</v>
      </c>
      <c r="H1783" s="1363">
        <v>1.0</v>
      </c>
      <c r="I1783" s="1363">
        <v>1.0</v>
      </c>
      <c r="J1783" s="1363"/>
      <c r="K1783" s="1363"/>
      <c r="L1783" s="1363"/>
      <c r="M1783" s="1052"/>
    </row>
    <row r="1784">
      <c r="A1784" s="1363"/>
      <c r="B1784" s="1363"/>
      <c r="C1784" s="1363"/>
      <c r="D1784" s="1363">
        <v>2023.0</v>
      </c>
      <c r="E1784" s="1363" t="s">
        <v>706</v>
      </c>
      <c r="F1784" s="1363" t="s">
        <v>4204</v>
      </c>
      <c r="G1784" s="1363" t="s">
        <v>4217</v>
      </c>
      <c r="H1784" s="1363">
        <v>52.0</v>
      </c>
      <c r="I1784" s="1363">
        <v>52.0</v>
      </c>
      <c r="J1784" s="1363"/>
      <c r="K1784" s="1363"/>
      <c r="L1784" s="1363"/>
      <c r="M1784" s="1052"/>
    </row>
    <row r="1785">
      <c r="A1785" s="1363"/>
      <c r="B1785" s="1363"/>
      <c r="C1785" s="1363"/>
      <c r="D1785" s="1363">
        <v>2023.0</v>
      </c>
      <c r="E1785" s="1363" t="s">
        <v>706</v>
      </c>
      <c r="F1785" s="1363" t="s">
        <v>4204</v>
      </c>
      <c r="G1785" s="1363" t="s">
        <v>2269</v>
      </c>
      <c r="H1785" s="1363">
        <v>35.0</v>
      </c>
      <c r="I1785" s="1363">
        <v>35.0</v>
      </c>
      <c r="J1785" s="1363"/>
      <c r="K1785" s="1363"/>
      <c r="L1785" s="1363"/>
      <c r="M1785" s="1052"/>
    </row>
    <row r="1786">
      <c r="A1786" s="1363"/>
      <c r="B1786" s="1363"/>
      <c r="C1786" s="1363"/>
      <c r="D1786" s="1363">
        <v>2023.0</v>
      </c>
      <c r="E1786" s="1363" t="s">
        <v>706</v>
      </c>
      <c r="F1786" s="1363" t="s">
        <v>4204</v>
      </c>
      <c r="G1786" s="1363" t="s">
        <v>2319</v>
      </c>
      <c r="H1786" s="1363">
        <v>5.0</v>
      </c>
      <c r="I1786" s="1363">
        <v>5.0</v>
      </c>
      <c r="J1786" s="1363"/>
      <c r="K1786" s="1363"/>
      <c r="L1786" s="1363"/>
      <c r="M1786" s="1052"/>
    </row>
    <row r="1787">
      <c r="A1787" s="1363"/>
      <c r="B1787" s="1363"/>
      <c r="C1787" s="1363"/>
      <c r="D1787" s="1363">
        <v>2023.0</v>
      </c>
      <c r="E1787" s="1363" t="s">
        <v>779</v>
      </c>
      <c r="F1787" s="1363" t="s">
        <v>4210</v>
      </c>
      <c r="G1787" s="1363" t="s">
        <v>4216</v>
      </c>
      <c r="H1787" s="1363">
        <v>9.0</v>
      </c>
      <c r="I1787" s="1363">
        <v>9.0</v>
      </c>
      <c r="J1787" s="1363"/>
      <c r="K1787" s="1363"/>
      <c r="L1787" s="1363"/>
      <c r="M1787" s="1052"/>
    </row>
    <row r="1788">
      <c r="A1788" s="1363"/>
      <c r="B1788" s="1363"/>
      <c r="C1788" s="1363"/>
      <c r="D1788" s="1363">
        <v>2023.0</v>
      </c>
      <c r="E1788" s="1363" t="s">
        <v>779</v>
      </c>
      <c r="F1788" s="1363" t="s">
        <v>4210</v>
      </c>
      <c r="G1788" s="1363" t="s">
        <v>4217</v>
      </c>
      <c r="H1788" s="1363">
        <v>87.0</v>
      </c>
      <c r="I1788" s="1363">
        <v>89.0</v>
      </c>
      <c r="J1788" s="1363"/>
      <c r="K1788" s="1363"/>
      <c r="L1788" s="1363"/>
      <c r="M1788" s="1052"/>
    </row>
    <row r="1789">
      <c r="A1789" s="1363"/>
      <c r="B1789" s="1363"/>
      <c r="C1789" s="1363"/>
      <c r="D1789" s="1363">
        <v>2023.0</v>
      </c>
      <c r="E1789" s="1363" t="s">
        <v>779</v>
      </c>
      <c r="F1789" s="1363" t="s">
        <v>4210</v>
      </c>
      <c r="G1789" s="1363" t="s">
        <v>2269</v>
      </c>
      <c r="H1789" s="1363">
        <v>22.0</v>
      </c>
      <c r="I1789" s="1363">
        <v>22.0</v>
      </c>
      <c r="J1789" s="1363"/>
      <c r="K1789" s="1363"/>
      <c r="L1789" s="1363"/>
      <c r="M1789" s="1052"/>
    </row>
    <row r="1790">
      <c r="A1790" s="1363"/>
      <c r="B1790" s="1363"/>
      <c r="C1790" s="1363"/>
      <c r="D1790" s="1363">
        <v>2023.0</v>
      </c>
      <c r="E1790" s="1363" t="s">
        <v>779</v>
      </c>
      <c r="F1790" s="1363" t="s">
        <v>4210</v>
      </c>
      <c r="G1790" s="1363" t="s">
        <v>4218</v>
      </c>
      <c r="H1790" s="1363">
        <v>1.0</v>
      </c>
      <c r="I1790" s="1363">
        <v>1.0</v>
      </c>
      <c r="J1790" s="1363"/>
      <c r="K1790" s="1363"/>
      <c r="L1790" s="1363"/>
      <c r="M1790" s="1052"/>
    </row>
    <row r="1791">
      <c r="A1791" s="1363"/>
      <c r="B1791" s="1363"/>
      <c r="C1791" s="1363"/>
      <c r="D1791" s="1363">
        <v>2023.0</v>
      </c>
      <c r="E1791" s="1363" t="s">
        <v>779</v>
      </c>
      <c r="F1791" s="1363" t="s">
        <v>4210</v>
      </c>
      <c r="G1791" s="1363" t="s">
        <v>2319</v>
      </c>
      <c r="H1791" s="1363">
        <v>25.0</v>
      </c>
      <c r="I1791" s="1363">
        <v>25.0</v>
      </c>
      <c r="J1791" s="1363"/>
      <c r="K1791" s="1363"/>
      <c r="L1791" s="1363"/>
      <c r="M1791" s="1052"/>
    </row>
    <row r="1792">
      <c r="A1792" s="1363"/>
      <c r="B1792" s="1363"/>
      <c r="C1792" s="1363"/>
      <c r="D1792" s="1363">
        <v>2023.0</v>
      </c>
      <c r="E1792" s="1363" t="s">
        <v>1733</v>
      </c>
      <c r="F1792" s="1363" t="s">
        <v>4189</v>
      </c>
      <c r="G1792" s="1363" t="s">
        <v>4216</v>
      </c>
      <c r="H1792" s="1363">
        <v>71.0</v>
      </c>
      <c r="I1792" s="1363">
        <v>71.0</v>
      </c>
      <c r="J1792" s="1363"/>
      <c r="K1792" s="1363"/>
      <c r="L1792" s="1363"/>
      <c r="M1792" s="1052"/>
    </row>
    <row r="1793">
      <c r="A1793" s="1363"/>
      <c r="B1793" s="1363"/>
      <c r="C1793" s="1363"/>
      <c r="D1793" s="1363">
        <v>2023.0</v>
      </c>
      <c r="E1793" s="1363" t="s">
        <v>1733</v>
      </c>
      <c r="F1793" s="1363" t="s">
        <v>4189</v>
      </c>
      <c r="G1793" s="1363" t="s">
        <v>4217</v>
      </c>
      <c r="H1793" s="1363">
        <v>87.0</v>
      </c>
      <c r="I1793" s="1363">
        <v>89.0</v>
      </c>
      <c r="J1793" s="1363"/>
      <c r="K1793" s="1363"/>
      <c r="L1793" s="1363"/>
      <c r="M1793" s="1052"/>
    </row>
    <row r="1794">
      <c r="A1794" s="1363"/>
      <c r="B1794" s="1363"/>
      <c r="C1794" s="1363"/>
      <c r="D1794" s="1363">
        <v>2023.0</v>
      </c>
      <c r="E1794" s="1363" t="s">
        <v>1733</v>
      </c>
      <c r="F1794" s="1363" t="s">
        <v>4189</v>
      </c>
      <c r="G1794" s="1363" t="s">
        <v>2269</v>
      </c>
      <c r="H1794" s="1363">
        <v>77.0</v>
      </c>
      <c r="I1794" s="1363">
        <v>77.0</v>
      </c>
      <c r="J1794" s="1363"/>
      <c r="K1794" s="1363"/>
      <c r="L1794" s="1363"/>
      <c r="M1794" s="1052"/>
    </row>
    <row r="1795">
      <c r="A1795" s="1363"/>
      <c r="B1795" s="1363"/>
      <c r="C1795" s="1363"/>
      <c r="D1795" s="1363">
        <v>2023.0</v>
      </c>
      <c r="E1795" s="1363" t="s">
        <v>1733</v>
      </c>
      <c r="F1795" s="1363" t="s">
        <v>4189</v>
      </c>
      <c r="G1795" s="1363" t="s">
        <v>2319</v>
      </c>
      <c r="H1795" s="1363">
        <v>34.0</v>
      </c>
      <c r="I1795" s="1363">
        <v>34.0</v>
      </c>
      <c r="J1795" s="1363"/>
      <c r="K1795" s="1363"/>
      <c r="L1795" s="1363"/>
      <c r="M1795" s="1052"/>
    </row>
    <row r="1796">
      <c r="A1796" s="1363"/>
      <c r="B1796" s="1363"/>
      <c r="C1796" s="1363"/>
      <c r="D1796" s="1363">
        <v>2023.0</v>
      </c>
      <c r="E1796" s="1363" t="s">
        <v>1734</v>
      </c>
      <c r="F1796" s="1363" t="s">
        <v>4207</v>
      </c>
      <c r="G1796" s="1363" t="s">
        <v>4216</v>
      </c>
      <c r="H1796" s="1363">
        <v>6.0</v>
      </c>
      <c r="I1796" s="1363">
        <v>6.0</v>
      </c>
      <c r="J1796" s="1363"/>
      <c r="K1796" s="1363"/>
      <c r="L1796" s="1363"/>
      <c r="M1796" s="1052"/>
    </row>
    <row r="1797">
      <c r="A1797" s="1363"/>
      <c r="B1797" s="1363"/>
      <c r="C1797" s="1363"/>
      <c r="D1797" s="1363">
        <v>2023.0</v>
      </c>
      <c r="E1797" s="1363" t="s">
        <v>1734</v>
      </c>
      <c r="F1797" s="1363" t="s">
        <v>4207</v>
      </c>
      <c r="G1797" s="1363" t="s">
        <v>4217</v>
      </c>
      <c r="H1797" s="1363">
        <v>8.0</v>
      </c>
      <c r="I1797" s="1363">
        <v>8.0</v>
      </c>
      <c r="J1797" s="1363"/>
      <c r="K1797" s="1363"/>
      <c r="L1797" s="1363"/>
      <c r="M1797" s="1052"/>
    </row>
    <row r="1798">
      <c r="A1798" s="1363"/>
      <c r="B1798" s="1363"/>
      <c r="C1798" s="1363"/>
      <c r="D1798" s="1363">
        <v>2023.0</v>
      </c>
      <c r="E1798" s="1363" t="s">
        <v>1734</v>
      </c>
      <c r="F1798" s="1363" t="s">
        <v>4207</v>
      </c>
      <c r="G1798" s="1363" t="s">
        <v>2074</v>
      </c>
      <c r="H1798" s="1363">
        <v>3.0</v>
      </c>
      <c r="I1798" s="1363">
        <v>3.0</v>
      </c>
      <c r="J1798" s="1363"/>
      <c r="K1798" s="1363"/>
      <c r="L1798" s="1363"/>
      <c r="M1798" s="1052"/>
    </row>
    <row r="1799">
      <c r="A1799" s="1363"/>
      <c r="B1799" s="1363"/>
      <c r="C1799" s="1363"/>
      <c r="D1799" s="1363">
        <v>2023.0</v>
      </c>
      <c r="E1799" s="1363" t="s">
        <v>1734</v>
      </c>
      <c r="F1799" s="1363" t="s">
        <v>4207</v>
      </c>
      <c r="G1799" s="1363" t="s">
        <v>2269</v>
      </c>
      <c r="H1799" s="1363">
        <v>5.0</v>
      </c>
      <c r="I1799" s="1363">
        <v>5.0</v>
      </c>
      <c r="J1799" s="1363"/>
      <c r="K1799" s="1363"/>
      <c r="L1799" s="1363"/>
      <c r="M1799" s="1052"/>
    </row>
    <row r="1800">
      <c r="A1800" s="1363"/>
      <c r="B1800" s="1363"/>
      <c r="C1800" s="1363"/>
      <c r="D1800" s="1363">
        <v>2023.0</v>
      </c>
      <c r="E1800" s="1363" t="s">
        <v>1271</v>
      </c>
      <c r="F1800" s="1363" t="s">
        <v>4205</v>
      </c>
      <c r="G1800" s="1363" t="s">
        <v>4216</v>
      </c>
      <c r="H1800" s="1363">
        <v>17.0</v>
      </c>
      <c r="I1800" s="1363">
        <v>17.0</v>
      </c>
      <c r="J1800" s="1363"/>
      <c r="K1800" s="1363"/>
      <c r="L1800" s="1363"/>
      <c r="M1800" s="1052"/>
    </row>
    <row r="1801">
      <c r="A1801" s="1363"/>
      <c r="B1801" s="1363"/>
      <c r="C1801" s="1363"/>
      <c r="D1801" s="1363">
        <v>2023.0</v>
      </c>
      <c r="E1801" s="1363" t="s">
        <v>1271</v>
      </c>
      <c r="F1801" s="1363" t="s">
        <v>4205</v>
      </c>
      <c r="G1801" s="1363" t="s">
        <v>4217</v>
      </c>
      <c r="H1801" s="1363">
        <v>77.0</v>
      </c>
      <c r="I1801" s="1363">
        <v>77.0</v>
      </c>
      <c r="J1801" s="1363"/>
      <c r="K1801" s="1363"/>
      <c r="L1801" s="1363"/>
      <c r="M1801" s="1052"/>
    </row>
    <row r="1802">
      <c r="A1802" s="1363"/>
      <c r="B1802" s="1363"/>
      <c r="C1802" s="1363"/>
      <c r="D1802" s="1363">
        <v>2023.0</v>
      </c>
      <c r="E1802" s="1363" t="s">
        <v>1271</v>
      </c>
      <c r="F1802" s="1363" t="s">
        <v>4205</v>
      </c>
      <c r="G1802" s="1363" t="s">
        <v>2269</v>
      </c>
      <c r="H1802" s="1363">
        <v>146.0</v>
      </c>
      <c r="I1802" s="1363">
        <v>152.0</v>
      </c>
      <c r="J1802" s="1363"/>
      <c r="K1802" s="1363"/>
      <c r="L1802" s="1363"/>
      <c r="M1802" s="1052"/>
    </row>
    <row r="1803">
      <c r="A1803" s="1363"/>
      <c r="B1803" s="1363"/>
      <c r="C1803" s="1363"/>
      <c r="D1803" s="1363">
        <v>2023.0</v>
      </c>
      <c r="E1803" s="1363" t="s">
        <v>1271</v>
      </c>
      <c r="F1803" s="1363" t="s">
        <v>4205</v>
      </c>
      <c r="G1803" s="1363" t="s">
        <v>2319</v>
      </c>
      <c r="H1803" s="1363">
        <v>15.0</v>
      </c>
      <c r="I1803" s="1363">
        <v>15.0</v>
      </c>
      <c r="J1803" s="1363"/>
      <c r="K1803" s="1363"/>
      <c r="L1803" s="1363"/>
      <c r="M1803" s="1052"/>
    </row>
    <row r="1804">
      <c r="A1804" s="1363"/>
      <c r="B1804" s="1363"/>
      <c r="C1804" s="1363"/>
      <c r="D1804" s="1363">
        <v>2023.0</v>
      </c>
      <c r="E1804" s="1363" t="s">
        <v>62</v>
      </c>
      <c r="F1804" s="1363" t="s">
        <v>4204</v>
      </c>
      <c r="G1804" s="1363" t="s">
        <v>4216</v>
      </c>
      <c r="H1804" s="1363">
        <v>4.0</v>
      </c>
      <c r="I1804" s="1363">
        <v>4.0</v>
      </c>
      <c r="J1804" s="1363"/>
      <c r="K1804" s="1363"/>
      <c r="L1804" s="1363"/>
      <c r="M1804" s="1052"/>
    </row>
    <row r="1805">
      <c r="A1805" s="1363"/>
      <c r="B1805" s="1363"/>
      <c r="C1805" s="1363"/>
      <c r="D1805" s="1363">
        <v>2023.0</v>
      </c>
      <c r="E1805" s="1363" t="s">
        <v>62</v>
      </c>
      <c r="F1805" s="1363" t="s">
        <v>4204</v>
      </c>
      <c r="G1805" s="1363" t="s">
        <v>4217</v>
      </c>
      <c r="H1805" s="1363">
        <v>23.0</v>
      </c>
      <c r="I1805" s="1363">
        <v>23.0</v>
      </c>
      <c r="J1805" s="1363"/>
      <c r="K1805" s="1363"/>
      <c r="L1805" s="1363"/>
      <c r="M1805" s="1052"/>
    </row>
    <row r="1806">
      <c r="A1806" s="1363"/>
      <c r="B1806" s="1363"/>
      <c r="C1806" s="1363"/>
      <c r="D1806" s="1363">
        <v>2023.0</v>
      </c>
      <c r="E1806" s="1363" t="s">
        <v>62</v>
      </c>
      <c r="F1806" s="1363" t="s">
        <v>4204</v>
      </c>
      <c r="G1806" s="1363" t="s">
        <v>2269</v>
      </c>
      <c r="H1806" s="1363">
        <v>135.0</v>
      </c>
      <c r="I1806" s="1363">
        <v>141.0</v>
      </c>
      <c r="J1806" s="1363"/>
      <c r="K1806" s="1363"/>
      <c r="L1806" s="1363"/>
      <c r="M1806" s="1052"/>
    </row>
    <row r="1807">
      <c r="A1807" s="1363"/>
      <c r="B1807" s="1363"/>
      <c r="C1807" s="1363"/>
      <c r="D1807" s="1363">
        <v>2023.0</v>
      </c>
      <c r="E1807" s="1363" t="s">
        <v>62</v>
      </c>
      <c r="F1807" s="1363" t="s">
        <v>4204</v>
      </c>
      <c r="G1807" s="1363" t="s">
        <v>2319</v>
      </c>
      <c r="H1807" s="1363">
        <v>4.0</v>
      </c>
      <c r="I1807" s="1363">
        <v>4.0</v>
      </c>
      <c r="J1807" s="1363"/>
      <c r="K1807" s="1363"/>
      <c r="L1807" s="1363"/>
      <c r="M1807" s="1052"/>
    </row>
    <row r="1808">
      <c r="A1808" s="1363"/>
      <c r="B1808" s="1363"/>
      <c r="C1808" s="1363"/>
      <c r="D1808" s="1363">
        <v>2023.0</v>
      </c>
      <c r="E1808" s="1363" t="s">
        <v>443</v>
      </c>
      <c r="F1808" s="1363" t="s">
        <v>4204</v>
      </c>
      <c r="G1808" s="1363" t="s">
        <v>4217</v>
      </c>
      <c r="H1808" s="1363">
        <v>6.0</v>
      </c>
      <c r="I1808" s="1363">
        <v>6.0</v>
      </c>
      <c r="J1808" s="1363"/>
      <c r="K1808" s="1363"/>
      <c r="L1808" s="1363"/>
      <c r="M1808" s="1052"/>
    </row>
    <row r="1809">
      <c r="A1809" s="1363"/>
      <c r="B1809" s="1363"/>
      <c r="C1809" s="1363"/>
      <c r="D1809" s="1363">
        <v>2023.0</v>
      </c>
      <c r="E1809" s="1363" t="s">
        <v>443</v>
      </c>
      <c r="F1809" s="1363" t="s">
        <v>4204</v>
      </c>
      <c r="G1809" s="1363" t="s">
        <v>2269</v>
      </c>
      <c r="H1809" s="1363">
        <v>11.0</v>
      </c>
      <c r="I1809" s="1363">
        <v>11.0</v>
      </c>
      <c r="J1809" s="1363"/>
      <c r="K1809" s="1363"/>
      <c r="L1809" s="1363"/>
      <c r="M1809" s="1052"/>
    </row>
    <row r="1810">
      <c r="A1810" s="1363"/>
      <c r="B1810" s="1363"/>
      <c r="C1810" s="1363"/>
      <c r="D1810" s="1363">
        <v>2023.0</v>
      </c>
      <c r="E1810" s="1363" t="s">
        <v>443</v>
      </c>
      <c r="F1810" s="1363" t="s">
        <v>4204</v>
      </c>
      <c r="G1810" s="1363" t="s">
        <v>2319</v>
      </c>
      <c r="H1810" s="1363">
        <v>3.0</v>
      </c>
      <c r="I1810" s="1363">
        <v>3.0</v>
      </c>
      <c r="J1810" s="1363"/>
      <c r="K1810" s="1363"/>
      <c r="L1810" s="1363"/>
      <c r="M1810" s="1052"/>
    </row>
    <row r="1811">
      <c r="A1811" s="1363"/>
      <c r="B1811" s="1363"/>
      <c r="C1811" s="1363"/>
      <c r="D1811" s="1363">
        <v>2023.0</v>
      </c>
      <c r="E1811" s="1363" t="s">
        <v>359</v>
      </c>
      <c r="F1811" s="1363" t="s">
        <v>4207</v>
      </c>
      <c r="G1811" s="1363" t="s">
        <v>4217</v>
      </c>
      <c r="H1811" s="1363">
        <v>9.0</v>
      </c>
      <c r="I1811" s="1363">
        <v>9.0</v>
      </c>
      <c r="J1811" s="1363"/>
      <c r="K1811" s="1363"/>
      <c r="L1811" s="1363"/>
      <c r="M1811" s="1052"/>
    </row>
    <row r="1812">
      <c r="A1812" s="1363"/>
      <c r="B1812" s="1363"/>
      <c r="C1812" s="1363"/>
      <c r="D1812" s="1363">
        <v>2023.0</v>
      </c>
      <c r="E1812" s="1363" t="s">
        <v>1735</v>
      </c>
      <c r="F1812" s="1363" t="s">
        <v>4204</v>
      </c>
      <c r="G1812" s="1363" t="s">
        <v>4217</v>
      </c>
      <c r="H1812" s="1363">
        <v>1.0</v>
      </c>
      <c r="I1812" s="1363">
        <v>1.0</v>
      </c>
      <c r="J1812" s="1363"/>
      <c r="K1812" s="1363"/>
      <c r="L1812" s="1363"/>
      <c r="M1812" s="1052"/>
    </row>
    <row r="1813">
      <c r="A1813" s="1363"/>
      <c r="B1813" s="1363"/>
      <c r="C1813" s="1363"/>
      <c r="D1813" s="1363">
        <v>2023.0</v>
      </c>
      <c r="E1813" s="1363" t="s">
        <v>1735</v>
      </c>
      <c r="F1813" s="1363" t="s">
        <v>4204</v>
      </c>
      <c r="G1813" s="1363" t="s">
        <v>2269</v>
      </c>
      <c r="H1813" s="1363">
        <v>9.0</v>
      </c>
      <c r="I1813" s="1363">
        <v>9.0</v>
      </c>
      <c r="J1813" s="1363"/>
      <c r="K1813" s="1363"/>
      <c r="L1813" s="1363"/>
      <c r="M1813" s="1052"/>
    </row>
    <row r="1814">
      <c r="A1814" s="1363"/>
      <c r="B1814" s="1363"/>
      <c r="C1814" s="1363"/>
      <c r="D1814" s="1363">
        <v>2023.0</v>
      </c>
      <c r="E1814" s="1363" t="s">
        <v>1654</v>
      </c>
      <c r="F1814" s="1363" t="s">
        <v>4203</v>
      </c>
      <c r="G1814" s="1363" t="s">
        <v>4217</v>
      </c>
      <c r="H1814" s="1363">
        <v>9.0</v>
      </c>
      <c r="I1814" s="1363">
        <v>9.0</v>
      </c>
      <c r="J1814" s="1363"/>
      <c r="K1814" s="1363"/>
      <c r="L1814" s="1363"/>
      <c r="M1814" s="1052"/>
    </row>
    <row r="1815">
      <c r="A1815" s="1363"/>
      <c r="B1815" s="1363"/>
      <c r="C1815" s="1363"/>
      <c r="D1815" s="1363">
        <v>2023.0</v>
      </c>
      <c r="E1815" s="1363" t="s">
        <v>1654</v>
      </c>
      <c r="F1815" s="1363" t="s">
        <v>4203</v>
      </c>
      <c r="G1815" s="1363" t="s">
        <v>2269</v>
      </c>
      <c r="H1815" s="1363">
        <v>1.0</v>
      </c>
      <c r="I1815" s="1363">
        <v>1.0</v>
      </c>
      <c r="J1815" s="1363"/>
      <c r="K1815" s="1363"/>
      <c r="L1815" s="1363"/>
      <c r="M1815" s="1052"/>
    </row>
    <row r="1816">
      <c r="A1816" s="1363"/>
      <c r="B1816" s="1363"/>
      <c r="C1816" s="1363"/>
      <c r="D1816" s="1363">
        <v>2023.0</v>
      </c>
      <c r="E1816" s="1363" t="s">
        <v>560</v>
      </c>
      <c r="F1816" s="1363" t="s">
        <v>4198</v>
      </c>
      <c r="G1816" s="1363" t="s">
        <v>4216</v>
      </c>
      <c r="H1816" s="1363">
        <v>2.0</v>
      </c>
      <c r="I1816" s="1363">
        <v>2.0</v>
      </c>
      <c r="J1816" s="1363"/>
      <c r="K1816" s="1363"/>
      <c r="L1816" s="1363"/>
      <c r="M1816" s="1052"/>
    </row>
    <row r="1817">
      <c r="A1817" s="1363"/>
      <c r="B1817" s="1363"/>
      <c r="C1817" s="1363"/>
      <c r="D1817" s="1363">
        <v>2023.0</v>
      </c>
      <c r="E1817" s="1363" t="s">
        <v>560</v>
      </c>
      <c r="F1817" s="1363" t="s">
        <v>4198</v>
      </c>
      <c r="G1817" s="1363" t="s">
        <v>4217</v>
      </c>
      <c r="H1817" s="1363">
        <v>84.0</v>
      </c>
      <c r="I1817" s="1363">
        <v>86.0</v>
      </c>
      <c r="J1817" s="1363"/>
      <c r="K1817" s="1363"/>
      <c r="L1817" s="1363"/>
      <c r="M1817" s="1052"/>
    </row>
    <row r="1818">
      <c r="A1818" s="1363"/>
      <c r="B1818" s="1363"/>
      <c r="C1818" s="1363"/>
      <c r="D1818" s="1363">
        <v>2023.0</v>
      </c>
      <c r="E1818" s="1363" t="s">
        <v>560</v>
      </c>
      <c r="F1818" s="1363" t="s">
        <v>4198</v>
      </c>
      <c r="G1818" s="1363" t="s">
        <v>2269</v>
      </c>
      <c r="H1818" s="1363">
        <v>5.0</v>
      </c>
      <c r="I1818" s="1363">
        <v>5.0</v>
      </c>
      <c r="J1818" s="1363"/>
      <c r="K1818" s="1363"/>
      <c r="L1818" s="1363"/>
      <c r="M1818" s="1052"/>
    </row>
    <row r="1819">
      <c r="A1819" s="1363"/>
      <c r="B1819" s="1363"/>
      <c r="C1819" s="1363"/>
      <c r="D1819" s="1363">
        <v>2023.0</v>
      </c>
      <c r="E1819" s="1363" t="s">
        <v>560</v>
      </c>
      <c r="F1819" s="1363" t="s">
        <v>4198</v>
      </c>
      <c r="G1819" s="1363" t="s">
        <v>4218</v>
      </c>
      <c r="H1819" s="1363">
        <v>1.0</v>
      </c>
      <c r="I1819" s="1363">
        <v>1.0</v>
      </c>
      <c r="J1819" s="1363"/>
      <c r="K1819" s="1363"/>
      <c r="L1819" s="1363"/>
      <c r="M1819" s="1052"/>
    </row>
    <row r="1820">
      <c r="A1820" s="1363"/>
      <c r="B1820" s="1363"/>
      <c r="C1820" s="1363"/>
      <c r="D1820" s="1363">
        <v>2023.0</v>
      </c>
      <c r="E1820" s="1363" t="s">
        <v>560</v>
      </c>
      <c r="F1820" s="1363" t="s">
        <v>4198</v>
      </c>
      <c r="G1820" s="1363" t="s">
        <v>2319</v>
      </c>
      <c r="H1820" s="1363">
        <v>1.0</v>
      </c>
      <c r="I1820" s="1363">
        <v>1.0</v>
      </c>
      <c r="J1820" s="1363"/>
      <c r="K1820" s="1363"/>
      <c r="L1820" s="1363"/>
      <c r="M1820" s="1052"/>
    </row>
    <row r="1821">
      <c r="A1821" s="1363"/>
      <c r="B1821" s="1363"/>
      <c r="C1821" s="1363"/>
      <c r="D1821" s="1363">
        <v>2023.0</v>
      </c>
      <c r="E1821" s="1363" t="s">
        <v>446</v>
      </c>
      <c r="F1821" s="1363" t="s">
        <v>4206</v>
      </c>
      <c r="G1821" s="1363" t="s">
        <v>4216</v>
      </c>
      <c r="H1821" s="1363">
        <v>1557.0</v>
      </c>
      <c r="I1821" s="1363">
        <v>1568.0</v>
      </c>
      <c r="J1821" s="1363"/>
      <c r="K1821" s="1363"/>
      <c r="L1821" s="1363"/>
      <c r="M1821" s="1052"/>
    </row>
    <row r="1822">
      <c r="A1822" s="1363"/>
      <c r="B1822" s="1363"/>
      <c r="C1822" s="1363"/>
      <c r="D1822" s="1363">
        <v>2023.0</v>
      </c>
      <c r="E1822" s="1363" t="s">
        <v>446</v>
      </c>
      <c r="F1822" s="1363" t="s">
        <v>4206</v>
      </c>
      <c r="G1822" s="1363" t="s">
        <v>4217</v>
      </c>
      <c r="H1822" s="1363">
        <v>431.0</v>
      </c>
      <c r="I1822" s="1363">
        <v>432.0</v>
      </c>
      <c r="J1822" s="1363"/>
      <c r="K1822" s="1363"/>
      <c r="L1822" s="1363"/>
      <c r="M1822" s="1052"/>
    </row>
    <row r="1823">
      <c r="A1823" s="1363"/>
      <c r="B1823" s="1363"/>
      <c r="C1823" s="1363"/>
      <c r="D1823" s="1363">
        <v>2023.0</v>
      </c>
      <c r="E1823" s="1363" t="s">
        <v>446</v>
      </c>
      <c r="F1823" s="1363" t="s">
        <v>4206</v>
      </c>
      <c r="G1823" s="1363" t="s">
        <v>2074</v>
      </c>
      <c r="H1823" s="1363">
        <v>17.0</v>
      </c>
      <c r="I1823" s="1363">
        <v>17.0</v>
      </c>
      <c r="J1823" s="1363"/>
      <c r="K1823" s="1363"/>
      <c r="L1823" s="1363"/>
      <c r="M1823" s="1052"/>
    </row>
    <row r="1824">
      <c r="A1824" s="1363"/>
      <c r="B1824" s="1363"/>
      <c r="C1824" s="1363"/>
      <c r="D1824" s="1363">
        <v>2023.0</v>
      </c>
      <c r="E1824" s="1363" t="s">
        <v>446</v>
      </c>
      <c r="F1824" s="1363" t="s">
        <v>4206</v>
      </c>
      <c r="G1824" s="1363" t="s">
        <v>2269</v>
      </c>
      <c r="H1824" s="1363">
        <v>1789.0</v>
      </c>
      <c r="I1824" s="1363">
        <v>1802.0</v>
      </c>
      <c r="J1824" s="1363"/>
      <c r="K1824" s="1363"/>
      <c r="L1824" s="1363"/>
      <c r="M1824" s="1052"/>
    </row>
    <row r="1825">
      <c r="A1825" s="1363"/>
      <c r="B1825" s="1363"/>
      <c r="C1825" s="1363"/>
      <c r="D1825" s="1363">
        <v>2023.0</v>
      </c>
      <c r="E1825" s="1363" t="s">
        <v>446</v>
      </c>
      <c r="F1825" s="1363" t="s">
        <v>4206</v>
      </c>
      <c r="G1825" s="1363" t="s">
        <v>2319</v>
      </c>
      <c r="H1825" s="1363">
        <v>198.0</v>
      </c>
      <c r="I1825" s="1363">
        <v>199.0</v>
      </c>
      <c r="J1825" s="1363"/>
      <c r="K1825" s="1363"/>
      <c r="L1825" s="1363"/>
      <c r="M1825" s="1052"/>
    </row>
    <row r="1826">
      <c r="A1826" s="1363"/>
      <c r="B1826" s="1363"/>
      <c r="C1826" s="1363"/>
      <c r="D1826" s="1363">
        <v>2023.0</v>
      </c>
      <c r="E1826" s="1363" t="s">
        <v>608</v>
      </c>
      <c r="F1826" s="1363" t="s">
        <v>4189</v>
      </c>
      <c r="G1826" s="1363" t="s">
        <v>4216</v>
      </c>
      <c r="H1826" s="1363">
        <v>13.0</v>
      </c>
      <c r="I1826" s="1363">
        <v>15.0</v>
      </c>
      <c r="J1826" s="1363"/>
      <c r="K1826" s="1363"/>
      <c r="L1826" s="1363"/>
      <c r="M1826" s="1052"/>
    </row>
    <row r="1827">
      <c r="A1827" s="1363"/>
      <c r="B1827" s="1363"/>
      <c r="C1827" s="1363"/>
      <c r="D1827" s="1363">
        <v>2023.0</v>
      </c>
      <c r="E1827" s="1363" t="s">
        <v>608</v>
      </c>
      <c r="F1827" s="1363" t="s">
        <v>4189</v>
      </c>
      <c r="G1827" s="1363" t="s">
        <v>4217</v>
      </c>
      <c r="H1827" s="1363">
        <v>51.0</v>
      </c>
      <c r="I1827" s="1363">
        <v>52.0</v>
      </c>
      <c r="J1827" s="1363"/>
      <c r="K1827" s="1363"/>
      <c r="L1827" s="1363"/>
      <c r="M1827" s="1052"/>
    </row>
    <row r="1828">
      <c r="A1828" s="1363"/>
      <c r="B1828" s="1363"/>
      <c r="C1828" s="1363"/>
      <c r="D1828" s="1363">
        <v>2023.0</v>
      </c>
      <c r="E1828" s="1363" t="s">
        <v>608</v>
      </c>
      <c r="F1828" s="1363" t="s">
        <v>4189</v>
      </c>
      <c r="G1828" s="1363" t="s">
        <v>2269</v>
      </c>
      <c r="H1828" s="1363">
        <v>25.0</v>
      </c>
      <c r="I1828" s="1363">
        <v>27.0</v>
      </c>
      <c r="J1828" s="1363"/>
      <c r="K1828" s="1363"/>
      <c r="L1828" s="1363"/>
      <c r="M1828" s="1052"/>
    </row>
    <row r="1829">
      <c r="A1829" s="1363"/>
      <c r="B1829" s="1363"/>
      <c r="C1829" s="1363"/>
      <c r="D1829" s="1363">
        <v>2023.0</v>
      </c>
      <c r="E1829" s="1363" t="s">
        <v>608</v>
      </c>
      <c r="F1829" s="1363" t="s">
        <v>4189</v>
      </c>
      <c r="G1829" s="1363" t="s">
        <v>2319</v>
      </c>
      <c r="H1829" s="1363">
        <v>5.0</v>
      </c>
      <c r="I1829" s="1363">
        <v>5.0</v>
      </c>
      <c r="J1829" s="1363"/>
      <c r="K1829" s="1363"/>
      <c r="L1829" s="1363"/>
      <c r="M1829" s="1052"/>
    </row>
    <row r="1830">
      <c r="A1830" s="1363"/>
      <c r="B1830" s="1363"/>
      <c r="C1830" s="1363"/>
      <c r="D1830" s="1363">
        <v>2023.0</v>
      </c>
      <c r="E1830" s="1363" t="s">
        <v>1736</v>
      </c>
      <c r="F1830" s="1363" t="s">
        <v>4204</v>
      </c>
      <c r="G1830" s="1363" t="s">
        <v>4217</v>
      </c>
      <c r="H1830" s="1363">
        <v>4.0</v>
      </c>
      <c r="I1830" s="1363">
        <v>4.0</v>
      </c>
      <c r="J1830" s="1363"/>
      <c r="K1830" s="1363"/>
      <c r="L1830" s="1363"/>
      <c r="M1830" s="1052"/>
    </row>
    <row r="1831">
      <c r="A1831" s="1363"/>
      <c r="B1831" s="1363"/>
      <c r="C1831" s="1363"/>
      <c r="D1831" s="1363">
        <v>2023.0</v>
      </c>
      <c r="E1831" s="1363" t="s">
        <v>1736</v>
      </c>
      <c r="F1831" s="1363" t="s">
        <v>4204</v>
      </c>
      <c r="G1831" s="1363" t="s">
        <v>2269</v>
      </c>
      <c r="H1831" s="1363">
        <v>7.0</v>
      </c>
      <c r="I1831" s="1363">
        <v>7.0</v>
      </c>
      <c r="J1831" s="1363"/>
      <c r="K1831" s="1363"/>
      <c r="L1831" s="1363"/>
      <c r="M1831" s="1052"/>
    </row>
    <row r="1832">
      <c r="A1832" s="1363"/>
      <c r="B1832" s="1363"/>
      <c r="C1832" s="1363"/>
      <c r="D1832" s="1363">
        <v>2023.0</v>
      </c>
      <c r="E1832" s="1363" t="s">
        <v>711</v>
      </c>
      <c r="F1832" s="1363" t="s">
        <v>4203</v>
      </c>
      <c r="G1832" s="1363" t="s">
        <v>4216</v>
      </c>
      <c r="H1832" s="1363">
        <v>1.0</v>
      </c>
      <c r="I1832" s="1363">
        <v>1.0</v>
      </c>
      <c r="J1832" s="1363"/>
      <c r="K1832" s="1363"/>
      <c r="L1832" s="1363"/>
      <c r="M1832" s="1052"/>
    </row>
    <row r="1833">
      <c r="A1833" s="1363"/>
      <c r="B1833" s="1363"/>
      <c r="C1833" s="1363"/>
      <c r="D1833" s="1363">
        <v>2023.0</v>
      </c>
      <c r="E1833" s="1363" t="s">
        <v>711</v>
      </c>
      <c r="F1833" s="1363" t="s">
        <v>4203</v>
      </c>
      <c r="G1833" s="1363" t="s">
        <v>4217</v>
      </c>
      <c r="H1833" s="1363">
        <v>1.0</v>
      </c>
      <c r="I1833" s="1363">
        <v>1.0</v>
      </c>
      <c r="J1833" s="1363"/>
      <c r="K1833" s="1363"/>
      <c r="L1833" s="1363"/>
      <c r="M1833" s="1052"/>
    </row>
    <row r="1834">
      <c r="A1834" s="1363"/>
      <c r="B1834" s="1363"/>
      <c r="C1834" s="1363"/>
      <c r="D1834" s="1363">
        <v>2023.0</v>
      </c>
      <c r="E1834" s="1363" t="s">
        <v>1737</v>
      </c>
      <c r="F1834" s="1363" t="s">
        <v>4207</v>
      </c>
      <c r="G1834" s="1363" t="s">
        <v>4216</v>
      </c>
      <c r="H1834" s="1363">
        <v>28.0</v>
      </c>
      <c r="I1834" s="1363">
        <v>28.0</v>
      </c>
      <c r="J1834" s="1363"/>
      <c r="K1834" s="1363"/>
      <c r="L1834" s="1363"/>
      <c r="M1834" s="1052"/>
    </row>
    <row r="1835">
      <c r="A1835" s="1363"/>
      <c r="B1835" s="1363"/>
      <c r="C1835" s="1363"/>
      <c r="D1835" s="1363">
        <v>2023.0</v>
      </c>
      <c r="E1835" s="1363" t="s">
        <v>1737</v>
      </c>
      <c r="F1835" s="1363" t="s">
        <v>4207</v>
      </c>
      <c r="G1835" s="1363" t="s">
        <v>4217</v>
      </c>
      <c r="H1835" s="1363">
        <v>62.0</v>
      </c>
      <c r="I1835" s="1363">
        <v>62.0</v>
      </c>
      <c r="J1835" s="1363"/>
      <c r="K1835" s="1363"/>
      <c r="L1835" s="1363"/>
      <c r="M1835" s="1052"/>
    </row>
    <row r="1836">
      <c r="A1836" s="1363"/>
      <c r="B1836" s="1363"/>
      <c r="C1836" s="1363"/>
      <c r="D1836" s="1363">
        <v>2023.0</v>
      </c>
      <c r="E1836" s="1363" t="s">
        <v>1737</v>
      </c>
      <c r="F1836" s="1363" t="s">
        <v>4207</v>
      </c>
      <c r="G1836" s="1363" t="s">
        <v>2269</v>
      </c>
      <c r="H1836" s="1363">
        <v>191.0</v>
      </c>
      <c r="I1836" s="1363">
        <v>193.0</v>
      </c>
      <c r="J1836" s="1363"/>
      <c r="K1836" s="1363"/>
      <c r="L1836" s="1363"/>
      <c r="M1836" s="1052"/>
    </row>
    <row r="1837">
      <c r="A1837" s="1363"/>
      <c r="B1837" s="1363"/>
      <c r="C1837" s="1363"/>
      <c r="D1837" s="1363">
        <v>2023.0</v>
      </c>
      <c r="E1837" s="1363" t="s">
        <v>1737</v>
      </c>
      <c r="F1837" s="1363" t="s">
        <v>4207</v>
      </c>
      <c r="G1837" s="1363" t="s">
        <v>2319</v>
      </c>
      <c r="H1837" s="1363">
        <v>13.0</v>
      </c>
      <c r="I1837" s="1363">
        <v>13.0</v>
      </c>
      <c r="J1837" s="1363"/>
      <c r="K1837" s="1363"/>
      <c r="L1837" s="1363"/>
      <c r="M1837" s="1052"/>
    </row>
    <row r="1838">
      <c r="A1838" s="1363"/>
      <c r="B1838" s="1363"/>
      <c r="C1838" s="1363"/>
      <c r="D1838" s="1363">
        <v>2023.0</v>
      </c>
      <c r="E1838" s="1363" t="s">
        <v>1738</v>
      </c>
      <c r="F1838" s="1363" t="s">
        <v>4204</v>
      </c>
      <c r="G1838" s="1363" t="s">
        <v>4217</v>
      </c>
      <c r="H1838" s="1363">
        <v>4.0</v>
      </c>
      <c r="I1838" s="1363">
        <v>8.0</v>
      </c>
      <c r="J1838" s="1363"/>
      <c r="K1838" s="1363"/>
      <c r="L1838" s="1363"/>
      <c r="M1838" s="1052"/>
    </row>
    <row r="1839">
      <c r="A1839" s="1363"/>
      <c r="B1839" s="1363"/>
      <c r="C1839" s="1363"/>
      <c r="D1839" s="1363">
        <v>2023.0</v>
      </c>
      <c r="E1839" s="1363" t="s">
        <v>1738</v>
      </c>
      <c r="F1839" s="1363" t="s">
        <v>4204</v>
      </c>
      <c r="G1839" s="1363" t="s">
        <v>2269</v>
      </c>
      <c r="H1839" s="1363">
        <v>1.0</v>
      </c>
      <c r="I1839" s="1363">
        <v>1.0</v>
      </c>
      <c r="J1839" s="1363"/>
      <c r="K1839" s="1363"/>
      <c r="L1839" s="1363"/>
      <c r="M1839" s="1052"/>
    </row>
    <row r="1840">
      <c r="A1840" s="1363"/>
      <c r="B1840" s="1363"/>
      <c r="C1840" s="1363"/>
      <c r="D1840" s="1363">
        <v>2023.0</v>
      </c>
      <c r="E1840" s="1363" t="s">
        <v>561</v>
      </c>
      <c r="F1840" s="1363" t="s">
        <v>4189</v>
      </c>
      <c r="G1840" s="1363" t="s">
        <v>4216</v>
      </c>
      <c r="H1840" s="1363">
        <v>27.0</v>
      </c>
      <c r="I1840" s="1363">
        <v>27.0</v>
      </c>
      <c r="J1840" s="1363"/>
      <c r="K1840" s="1363"/>
      <c r="L1840" s="1363"/>
      <c r="M1840" s="1052"/>
    </row>
    <row r="1841">
      <c r="A1841" s="1363"/>
      <c r="B1841" s="1363"/>
      <c r="C1841" s="1363"/>
      <c r="D1841" s="1363">
        <v>2023.0</v>
      </c>
      <c r="E1841" s="1363" t="s">
        <v>561</v>
      </c>
      <c r="F1841" s="1363" t="s">
        <v>4189</v>
      </c>
      <c r="G1841" s="1363" t="s">
        <v>4217</v>
      </c>
      <c r="H1841" s="1363">
        <v>206.0</v>
      </c>
      <c r="I1841" s="1363">
        <v>210.0</v>
      </c>
      <c r="J1841" s="1363"/>
      <c r="K1841" s="1363"/>
      <c r="L1841" s="1363"/>
      <c r="M1841" s="1052"/>
    </row>
    <row r="1842">
      <c r="A1842" s="1363"/>
      <c r="B1842" s="1363"/>
      <c r="C1842" s="1363"/>
      <c r="D1842" s="1363">
        <v>2023.0</v>
      </c>
      <c r="E1842" s="1363" t="s">
        <v>561</v>
      </c>
      <c r="F1842" s="1363" t="s">
        <v>4189</v>
      </c>
      <c r="G1842" s="1363" t="s">
        <v>2269</v>
      </c>
      <c r="H1842" s="1363">
        <v>21.0</v>
      </c>
      <c r="I1842" s="1363">
        <v>21.0</v>
      </c>
      <c r="J1842" s="1363"/>
      <c r="K1842" s="1363"/>
      <c r="L1842" s="1363"/>
      <c r="M1842" s="1052"/>
    </row>
    <row r="1843">
      <c r="A1843" s="1363"/>
      <c r="B1843" s="1363"/>
      <c r="C1843" s="1363"/>
      <c r="D1843" s="1363">
        <v>2023.0</v>
      </c>
      <c r="E1843" s="1363" t="s">
        <v>561</v>
      </c>
      <c r="F1843" s="1363" t="s">
        <v>4189</v>
      </c>
      <c r="G1843" s="1363" t="s">
        <v>2319</v>
      </c>
      <c r="H1843" s="1363">
        <v>21.0</v>
      </c>
      <c r="I1843" s="1363">
        <v>21.0</v>
      </c>
      <c r="J1843" s="1363"/>
      <c r="K1843" s="1363"/>
      <c r="L1843" s="1363"/>
      <c r="M1843" s="1052"/>
    </row>
    <row r="1844">
      <c r="A1844" s="1363"/>
      <c r="B1844" s="1363"/>
      <c r="C1844" s="1363"/>
      <c r="D1844" s="1363">
        <v>2023.0</v>
      </c>
      <c r="E1844" s="1363" t="s">
        <v>1273</v>
      </c>
      <c r="F1844" s="1363" t="s">
        <v>4202</v>
      </c>
      <c r="G1844" s="1363" t="s">
        <v>4216</v>
      </c>
      <c r="H1844" s="1363">
        <v>3.0</v>
      </c>
      <c r="I1844" s="1363">
        <v>3.0</v>
      </c>
      <c r="J1844" s="1363"/>
      <c r="K1844" s="1363"/>
      <c r="L1844" s="1363"/>
      <c r="M1844" s="1052"/>
    </row>
    <row r="1845">
      <c r="A1845" s="1363"/>
      <c r="B1845" s="1363"/>
      <c r="C1845" s="1363"/>
      <c r="D1845" s="1363">
        <v>2023.0</v>
      </c>
      <c r="E1845" s="1363" t="s">
        <v>1273</v>
      </c>
      <c r="F1845" s="1363" t="s">
        <v>4202</v>
      </c>
      <c r="G1845" s="1363" t="s">
        <v>4217</v>
      </c>
      <c r="H1845" s="1363">
        <v>32.0</v>
      </c>
      <c r="I1845" s="1363">
        <v>32.0</v>
      </c>
      <c r="J1845" s="1363"/>
      <c r="K1845" s="1363"/>
      <c r="L1845" s="1363"/>
      <c r="M1845" s="1052"/>
    </row>
    <row r="1846">
      <c r="A1846" s="1363"/>
      <c r="B1846" s="1363"/>
      <c r="C1846" s="1363"/>
      <c r="D1846" s="1363">
        <v>2023.0</v>
      </c>
      <c r="E1846" s="1363" t="s">
        <v>1273</v>
      </c>
      <c r="F1846" s="1363" t="s">
        <v>4202</v>
      </c>
      <c r="G1846" s="1363" t="s">
        <v>2269</v>
      </c>
      <c r="H1846" s="1363">
        <v>1596.0</v>
      </c>
      <c r="I1846" s="1363">
        <v>1626.0</v>
      </c>
      <c r="J1846" s="1363"/>
      <c r="K1846" s="1363"/>
      <c r="L1846" s="1363"/>
      <c r="M1846" s="1052"/>
    </row>
    <row r="1847">
      <c r="A1847" s="1363"/>
      <c r="B1847" s="1363"/>
      <c r="C1847" s="1363"/>
      <c r="D1847" s="1363">
        <v>2023.0</v>
      </c>
      <c r="E1847" s="1363" t="s">
        <v>1273</v>
      </c>
      <c r="F1847" s="1363" t="s">
        <v>4202</v>
      </c>
      <c r="G1847" s="1363" t="s">
        <v>4218</v>
      </c>
      <c r="H1847" s="1363">
        <v>1.0</v>
      </c>
      <c r="I1847" s="1363">
        <v>1.0</v>
      </c>
      <c r="J1847" s="1363"/>
      <c r="K1847" s="1363"/>
      <c r="L1847" s="1363"/>
      <c r="M1847" s="1052"/>
    </row>
    <row r="1848">
      <c r="A1848" s="1363"/>
      <c r="B1848" s="1363"/>
      <c r="C1848" s="1363"/>
      <c r="D1848" s="1363">
        <v>2023.0</v>
      </c>
      <c r="E1848" s="1363" t="s">
        <v>1273</v>
      </c>
      <c r="F1848" s="1363" t="s">
        <v>4202</v>
      </c>
      <c r="G1848" s="1363" t="s">
        <v>2319</v>
      </c>
      <c r="H1848" s="1363">
        <v>15.0</v>
      </c>
      <c r="I1848" s="1363">
        <v>15.0</v>
      </c>
      <c r="J1848" s="1363"/>
      <c r="K1848" s="1363"/>
      <c r="L1848" s="1363"/>
      <c r="M1848" s="1052"/>
    </row>
    <row r="1849">
      <c r="A1849" s="1363"/>
      <c r="B1849" s="1363"/>
      <c r="C1849" s="1363"/>
      <c r="D1849" s="1363">
        <v>2023.0</v>
      </c>
      <c r="E1849" s="1363" t="s">
        <v>1163</v>
      </c>
      <c r="F1849" s="1363" t="s">
        <v>4207</v>
      </c>
      <c r="G1849" s="1363" t="s">
        <v>4216</v>
      </c>
      <c r="H1849" s="1363">
        <v>8.0</v>
      </c>
      <c r="I1849" s="1363">
        <v>8.0</v>
      </c>
      <c r="J1849" s="1363"/>
      <c r="K1849" s="1363"/>
      <c r="L1849" s="1363"/>
      <c r="M1849" s="1052"/>
    </row>
    <row r="1850">
      <c r="A1850" s="1363"/>
      <c r="B1850" s="1363"/>
      <c r="C1850" s="1363"/>
      <c r="D1850" s="1363">
        <v>2023.0</v>
      </c>
      <c r="E1850" s="1363" t="s">
        <v>1163</v>
      </c>
      <c r="F1850" s="1363" t="s">
        <v>4207</v>
      </c>
      <c r="G1850" s="1363" t="s">
        <v>4217</v>
      </c>
      <c r="H1850" s="1363">
        <v>53.0</v>
      </c>
      <c r="I1850" s="1363">
        <v>53.0</v>
      </c>
      <c r="J1850" s="1363"/>
      <c r="K1850" s="1363"/>
      <c r="L1850" s="1363"/>
      <c r="M1850" s="1052"/>
    </row>
    <row r="1851">
      <c r="A1851" s="1363"/>
      <c r="B1851" s="1363"/>
      <c r="C1851" s="1363"/>
      <c r="D1851" s="1363">
        <v>2023.0</v>
      </c>
      <c r="E1851" s="1363" t="s">
        <v>1163</v>
      </c>
      <c r="F1851" s="1363" t="s">
        <v>4207</v>
      </c>
      <c r="G1851" s="1363" t="s">
        <v>2269</v>
      </c>
      <c r="H1851" s="1363">
        <v>31.0</v>
      </c>
      <c r="I1851" s="1363">
        <v>31.0</v>
      </c>
      <c r="J1851" s="1363"/>
      <c r="K1851" s="1363"/>
      <c r="L1851" s="1363"/>
      <c r="M1851" s="1052"/>
    </row>
    <row r="1852">
      <c r="A1852" s="1363"/>
      <c r="B1852" s="1363"/>
      <c r="C1852" s="1363"/>
      <c r="D1852" s="1363">
        <v>2023.0</v>
      </c>
      <c r="E1852" s="1363" t="s">
        <v>1163</v>
      </c>
      <c r="F1852" s="1363" t="s">
        <v>4207</v>
      </c>
      <c r="G1852" s="1363" t="s">
        <v>2319</v>
      </c>
      <c r="H1852" s="1363">
        <v>4.0</v>
      </c>
      <c r="I1852" s="1363">
        <v>4.0</v>
      </c>
      <c r="J1852" s="1363"/>
      <c r="K1852" s="1363"/>
      <c r="L1852" s="1363"/>
      <c r="M1852" s="1052"/>
    </row>
    <row r="1853">
      <c r="A1853" s="1363"/>
      <c r="B1853" s="1363"/>
      <c r="C1853" s="1363"/>
      <c r="D1853" s="1363">
        <v>2023.0</v>
      </c>
      <c r="E1853" s="1363" t="s">
        <v>1739</v>
      </c>
      <c r="F1853" s="1363" t="s">
        <v>4204</v>
      </c>
      <c r="G1853" s="1363" t="s">
        <v>4217</v>
      </c>
      <c r="H1853" s="1363">
        <v>16.0</v>
      </c>
      <c r="I1853" s="1363">
        <v>16.0</v>
      </c>
      <c r="J1853" s="1363"/>
      <c r="K1853" s="1363"/>
      <c r="L1853" s="1363"/>
      <c r="M1853" s="1052"/>
    </row>
    <row r="1854">
      <c r="A1854" s="1363"/>
      <c r="B1854" s="1363"/>
      <c r="C1854" s="1363"/>
      <c r="D1854" s="1363">
        <v>2023.0</v>
      </c>
      <c r="E1854" s="1363" t="s">
        <v>1739</v>
      </c>
      <c r="F1854" s="1363" t="s">
        <v>4204</v>
      </c>
      <c r="G1854" s="1363" t="s">
        <v>2269</v>
      </c>
      <c r="H1854" s="1363">
        <v>49.0</v>
      </c>
      <c r="I1854" s="1363">
        <v>50.0</v>
      </c>
      <c r="J1854" s="1363"/>
      <c r="K1854" s="1363"/>
      <c r="L1854" s="1363"/>
      <c r="M1854" s="1052"/>
    </row>
    <row r="1855">
      <c r="A1855" s="1363"/>
      <c r="B1855" s="1363"/>
      <c r="C1855" s="1363"/>
      <c r="D1855" s="1363">
        <v>2023.0</v>
      </c>
      <c r="E1855" s="1363" t="s">
        <v>1739</v>
      </c>
      <c r="F1855" s="1363" t="s">
        <v>4204</v>
      </c>
      <c r="G1855" s="1363" t="s">
        <v>2319</v>
      </c>
      <c r="H1855" s="1363">
        <v>3.0</v>
      </c>
      <c r="I1855" s="1363">
        <v>3.0</v>
      </c>
      <c r="J1855" s="1363"/>
      <c r="K1855" s="1363"/>
      <c r="L1855" s="1363"/>
      <c r="M1855" s="1052"/>
    </row>
    <row r="1856">
      <c r="A1856" s="1363"/>
      <c r="B1856" s="1363"/>
      <c r="C1856" s="1363"/>
      <c r="D1856" s="1363">
        <v>2023.0</v>
      </c>
      <c r="E1856" s="1363" t="s">
        <v>1740</v>
      </c>
      <c r="F1856" s="1363" t="s">
        <v>4210</v>
      </c>
      <c r="G1856" s="1363" t="s">
        <v>4217</v>
      </c>
      <c r="H1856" s="1363">
        <v>98.0</v>
      </c>
      <c r="I1856" s="1363">
        <v>103.0</v>
      </c>
      <c r="J1856" s="1363"/>
      <c r="K1856" s="1363"/>
      <c r="L1856" s="1363"/>
      <c r="M1856" s="1052"/>
    </row>
    <row r="1857">
      <c r="A1857" s="1363"/>
      <c r="B1857" s="1363"/>
      <c r="C1857" s="1363"/>
      <c r="D1857" s="1363">
        <v>2023.0</v>
      </c>
      <c r="E1857" s="1363" t="s">
        <v>1740</v>
      </c>
      <c r="F1857" s="1363" t="s">
        <v>4210</v>
      </c>
      <c r="G1857" s="1363" t="s">
        <v>2269</v>
      </c>
      <c r="H1857" s="1363">
        <v>27.0</v>
      </c>
      <c r="I1857" s="1363">
        <v>27.0</v>
      </c>
      <c r="J1857" s="1363"/>
      <c r="K1857" s="1363"/>
      <c r="L1857" s="1363"/>
      <c r="M1857" s="1052"/>
    </row>
    <row r="1858">
      <c r="A1858" s="1363"/>
      <c r="B1858" s="1363"/>
      <c r="C1858" s="1363"/>
      <c r="D1858" s="1363">
        <v>2023.0</v>
      </c>
      <c r="E1858" s="1363" t="s">
        <v>1740</v>
      </c>
      <c r="F1858" s="1363" t="s">
        <v>4210</v>
      </c>
      <c r="G1858" s="1363" t="s">
        <v>2319</v>
      </c>
      <c r="H1858" s="1363">
        <v>8.0</v>
      </c>
      <c r="I1858" s="1363">
        <v>8.0</v>
      </c>
      <c r="J1858" s="1363"/>
      <c r="K1858" s="1363"/>
      <c r="L1858" s="1363"/>
      <c r="M1858" s="1052"/>
    </row>
    <row r="1859">
      <c r="A1859" s="1363"/>
      <c r="B1859" s="1363"/>
      <c r="C1859" s="1363"/>
      <c r="D1859" s="1363">
        <v>2023.0</v>
      </c>
      <c r="E1859" s="1363" t="s">
        <v>784</v>
      </c>
      <c r="F1859" s="1363" t="s">
        <v>4189</v>
      </c>
      <c r="G1859" s="1363" t="s">
        <v>4216</v>
      </c>
      <c r="H1859" s="1363">
        <v>10.0</v>
      </c>
      <c r="I1859" s="1363">
        <v>10.0</v>
      </c>
      <c r="J1859" s="1363"/>
      <c r="K1859" s="1363"/>
      <c r="L1859" s="1363"/>
      <c r="M1859" s="1052"/>
    </row>
    <row r="1860">
      <c r="A1860" s="1363"/>
      <c r="B1860" s="1363"/>
      <c r="C1860" s="1363"/>
      <c r="D1860" s="1363">
        <v>2023.0</v>
      </c>
      <c r="E1860" s="1363" t="s">
        <v>784</v>
      </c>
      <c r="F1860" s="1363" t="s">
        <v>4189</v>
      </c>
      <c r="G1860" s="1363" t="s">
        <v>4217</v>
      </c>
      <c r="H1860" s="1363">
        <v>80.0</v>
      </c>
      <c r="I1860" s="1363">
        <v>80.0</v>
      </c>
      <c r="J1860" s="1363"/>
      <c r="K1860" s="1363"/>
      <c r="L1860" s="1363"/>
      <c r="M1860" s="1052"/>
    </row>
    <row r="1861">
      <c r="A1861" s="1363"/>
      <c r="B1861" s="1363"/>
      <c r="C1861" s="1363"/>
      <c r="D1861" s="1363">
        <v>2023.0</v>
      </c>
      <c r="E1861" s="1363" t="s">
        <v>784</v>
      </c>
      <c r="F1861" s="1363" t="s">
        <v>4189</v>
      </c>
      <c r="G1861" s="1363" t="s">
        <v>2269</v>
      </c>
      <c r="H1861" s="1363">
        <v>15.0</v>
      </c>
      <c r="I1861" s="1363">
        <v>15.0</v>
      </c>
      <c r="J1861" s="1363"/>
      <c r="K1861" s="1363"/>
      <c r="L1861" s="1363"/>
      <c r="M1861" s="1052"/>
    </row>
    <row r="1862">
      <c r="A1862" s="1363"/>
      <c r="B1862" s="1363"/>
      <c r="C1862" s="1363"/>
      <c r="D1862" s="1363">
        <v>2023.0</v>
      </c>
      <c r="E1862" s="1363" t="s">
        <v>784</v>
      </c>
      <c r="F1862" s="1363" t="s">
        <v>4189</v>
      </c>
      <c r="G1862" s="1363" t="s">
        <v>2319</v>
      </c>
      <c r="H1862" s="1363">
        <v>14.0</v>
      </c>
      <c r="I1862" s="1363">
        <v>14.0</v>
      </c>
      <c r="J1862" s="1363"/>
      <c r="K1862" s="1363"/>
      <c r="L1862" s="1363"/>
      <c r="M1862" s="1052"/>
    </row>
    <row r="1863">
      <c r="A1863" s="1363"/>
      <c r="B1863" s="1363"/>
      <c r="C1863" s="1363"/>
      <c r="D1863" s="1363">
        <v>2023.0</v>
      </c>
      <c r="E1863" s="1363" t="s">
        <v>64</v>
      </c>
      <c r="F1863" s="1363" t="s">
        <v>4198</v>
      </c>
      <c r="G1863" s="1363" t="s">
        <v>4216</v>
      </c>
      <c r="H1863" s="1363">
        <v>1.0</v>
      </c>
      <c r="I1863" s="1363">
        <v>1.0</v>
      </c>
      <c r="J1863" s="1363"/>
      <c r="K1863" s="1363"/>
      <c r="L1863" s="1363"/>
      <c r="M1863" s="1052"/>
    </row>
    <row r="1864">
      <c r="A1864" s="1363"/>
      <c r="B1864" s="1363"/>
      <c r="C1864" s="1363"/>
      <c r="D1864" s="1363">
        <v>2023.0</v>
      </c>
      <c r="E1864" s="1363" t="s">
        <v>64</v>
      </c>
      <c r="F1864" s="1363" t="s">
        <v>4198</v>
      </c>
      <c r="G1864" s="1363" t="s">
        <v>4217</v>
      </c>
      <c r="H1864" s="1363">
        <v>15.0</v>
      </c>
      <c r="I1864" s="1363">
        <v>15.0</v>
      </c>
      <c r="J1864" s="1363"/>
      <c r="K1864" s="1363"/>
      <c r="L1864" s="1363"/>
      <c r="M1864" s="1052"/>
    </row>
    <row r="1865">
      <c r="A1865" s="1363"/>
      <c r="B1865" s="1363"/>
      <c r="C1865" s="1363"/>
      <c r="D1865" s="1363">
        <v>2023.0</v>
      </c>
      <c r="E1865" s="1363" t="s">
        <v>64</v>
      </c>
      <c r="F1865" s="1363" t="s">
        <v>4198</v>
      </c>
      <c r="G1865" s="1363" t="s">
        <v>2269</v>
      </c>
      <c r="H1865" s="1363">
        <v>2.0</v>
      </c>
      <c r="I1865" s="1363">
        <v>2.0</v>
      </c>
      <c r="J1865" s="1363"/>
      <c r="K1865" s="1363"/>
      <c r="L1865" s="1363"/>
      <c r="M1865" s="1052"/>
    </row>
    <row r="1866">
      <c r="A1866" s="1363"/>
      <c r="B1866" s="1363"/>
      <c r="C1866" s="1363"/>
      <c r="D1866" s="1363">
        <v>2023.0</v>
      </c>
      <c r="E1866" s="1363" t="s">
        <v>171</v>
      </c>
      <c r="F1866" s="1363" t="s">
        <v>4196</v>
      </c>
      <c r="G1866" s="1363" t="s">
        <v>4216</v>
      </c>
      <c r="H1866" s="1363">
        <v>4.0</v>
      </c>
      <c r="I1866" s="1363">
        <v>4.0</v>
      </c>
      <c r="J1866" s="1363"/>
      <c r="K1866" s="1363"/>
      <c r="L1866" s="1363"/>
      <c r="M1866" s="1052"/>
    </row>
    <row r="1867">
      <c r="A1867" s="1363"/>
      <c r="B1867" s="1363"/>
      <c r="C1867" s="1363"/>
      <c r="D1867" s="1363">
        <v>2023.0</v>
      </c>
      <c r="E1867" s="1363" t="s">
        <v>171</v>
      </c>
      <c r="F1867" s="1363" t="s">
        <v>4196</v>
      </c>
      <c r="G1867" s="1363" t="s">
        <v>4217</v>
      </c>
      <c r="H1867" s="1363">
        <v>19.0</v>
      </c>
      <c r="I1867" s="1363">
        <v>19.0</v>
      </c>
      <c r="J1867" s="1363"/>
      <c r="K1867" s="1363"/>
      <c r="L1867" s="1363"/>
      <c r="M1867" s="1052"/>
    </row>
    <row r="1868">
      <c r="A1868" s="1363"/>
      <c r="B1868" s="1363"/>
      <c r="C1868" s="1363"/>
      <c r="D1868" s="1363">
        <v>2023.0</v>
      </c>
      <c r="E1868" s="1363" t="s">
        <v>171</v>
      </c>
      <c r="F1868" s="1363" t="s">
        <v>4196</v>
      </c>
      <c r="G1868" s="1363" t="s">
        <v>2269</v>
      </c>
      <c r="H1868" s="1363">
        <v>31.0</v>
      </c>
      <c r="I1868" s="1363">
        <v>31.0</v>
      </c>
      <c r="J1868" s="1363"/>
      <c r="K1868" s="1363"/>
      <c r="L1868" s="1363"/>
      <c r="M1868" s="1052"/>
    </row>
    <row r="1869">
      <c r="A1869" s="1363"/>
      <c r="B1869" s="1363"/>
      <c r="C1869" s="1363"/>
      <c r="D1869" s="1363">
        <v>2023.0</v>
      </c>
      <c r="E1869" s="1363" t="s">
        <v>171</v>
      </c>
      <c r="F1869" s="1363" t="s">
        <v>4196</v>
      </c>
      <c r="G1869" s="1363" t="s">
        <v>2319</v>
      </c>
      <c r="H1869" s="1363">
        <v>4.0</v>
      </c>
      <c r="I1869" s="1363">
        <v>4.0</v>
      </c>
      <c r="J1869" s="1363"/>
      <c r="K1869" s="1363"/>
      <c r="L1869" s="1363"/>
      <c r="M1869" s="1052"/>
    </row>
    <row r="1870">
      <c r="A1870" s="1363"/>
      <c r="B1870" s="1363"/>
      <c r="C1870" s="1363"/>
      <c r="D1870" s="1363">
        <v>2023.0</v>
      </c>
      <c r="E1870" s="1363" t="s">
        <v>1741</v>
      </c>
      <c r="F1870" s="1363" t="s">
        <v>4209</v>
      </c>
      <c r="G1870" s="1363" t="s">
        <v>4217</v>
      </c>
      <c r="H1870" s="1363">
        <v>6.0</v>
      </c>
      <c r="I1870" s="1363">
        <v>7.0</v>
      </c>
      <c r="J1870" s="1363"/>
      <c r="K1870" s="1363"/>
      <c r="L1870" s="1363"/>
      <c r="M1870" s="1052"/>
    </row>
    <row r="1871">
      <c r="A1871" s="1363"/>
      <c r="B1871" s="1363"/>
      <c r="C1871" s="1363"/>
      <c r="D1871" s="1363">
        <v>2023.0</v>
      </c>
      <c r="E1871" s="1363" t="s">
        <v>1741</v>
      </c>
      <c r="F1871" s="1363" t="s">
        <v>4209</v>
      </c>
      <c r="G1871" s="1363" t="s">
        <v>2269</v>
      </c>
      <c r="H1871" s="1363">
        <v>1.0</v>
      </c>
      <c r="I1871" s="1363">
        <v>1.0</v>
      </c>
      <c r="J1871" s="1363"/>
      <c r="K1871" s="1363"/>
      <c r="L1871" s="1363"/>
      <c r="M1871" s="1052"/>
    </row>
    <row r="1872">
      <c r="A1872" s="1363"/>
      <c r="B1872" s="1363"/>
      <c r="C1872" s="1363"/>
      <c r="D1872" s="1363">
        <v>2023.0</v>
      </c>
      <c r="E1872" s="1363" t="s">
        <v>1742</v>
      </c>
      <c r="F1872" s="1363" t="s">
        <v>4210</v>
      </c>
      <c r="G1872" s="1363" t="s">
        <v>4216</v>
      </c>
      <c r="H1872" s="1363">
        <v>14.0</v>
      </c>
      <c r="I1872" s="1363">
        <v>14.0</v>
      </c>
      <c r="J1872" s="1363"/>
      <c r="K1872" s="1363"/>
      <c r="L1872" s="1363"/>
      <c r="M1872" s="1052"/>
    </row>
    <row r="1873">
      <c r="A1873" s="1363"/>
      <c r="B1873" s="1363"/>
      <c r="C1873" s="1363"/>
      <c r="D1873" s="1363">
        <v>2023.0</v>
      </c>
      <c r="E1873" s="1363" t="s">
        <v>1742</v>
      </c>
      <c r="F1873" s="1363" t="s">
        <v>4210</v>
      </c>
      <c r="G1873" s="1363" t="s">
        <v>4217</v>
      </c>
      <c r="H1873" s="1363">
        <v>56.0</v>
      </c>
      <c r="I1873" s="1363">
        <v>56.0</v>
      </c>
      <c r="J1873" s="1363"/>
      <c r="K1873" s="1363"/>
      <c r="L1873" s="1363"/>
      <c r="M1873" s="1052"/>
    </row>
    <row r="1874">
      <c r="A1874" s="1363"/>
      <c r="B1874" s="1363"/>
      <c r="C1874" s="1363"/>
      <c r="D1874" s="1363">
        <v>2023.0</v>
      </c>
      <c r="E1874" s="1363" t="s">
        <v>1742</v>
      </c>
      <c r="F1874" s="1363" t="s">
        <v>4210</v>
      </c>
      <c r="G1874" s="1363" t="s">
        <v>2269</v>
      </c>
      <c r="H1874" s="1363">
        <v>33.0</v>
      </c>
      <c r="I1874" s="1363">
        <v>33.0</v>
      </c>
      <c r="J1874" s="1363"/>
      <c r="K1874" s="1363"/>
      <c r="L1874" s="1363"/>
      <c r="M1874" s="1052"/>
    </row>
    <row r="1875">
      <c r="A1875" s="1363"/>
      <c r="B1875" s="1363"/>
      <c r="C1875" s="1363"/>
      <c r="D1875" s="1363">
        <v>2023.0</v>
      </c>
      <c r="E1875" s="1363" t="s">
        <v>1742</v>
      </c>
      <c r="F1875" s="1363" t="s">
        <v>4210</v>
      </c>
      <c r="G1875" s="1363" t="s">
        <v>2319</v>
      </c>
      <c r="H1875" s="1363">
        <v>15.0</v>
      </c>
      <c r="I1875" s="1363">
        <v>15.0</v>
      </c>
      <c r="J1875" s="1363"/>
      <c r="K1875" s="1363"/>
      <c r="L1875" s="1363"/>
      <c r="M1875" s="1052"/>
    </row>
    <row r="1876">
      <c r="A1876" s="1363"/>
      <c r="B1876" s="1363"/>
      <c r="C1876" s="1363"/>
      <c r="D1876" s="1363">
        <v>2023.0</v>
      </c>
      <c r="E1876" s="1363" t="s">
        <v>1622</v>
      </c>
      <c r="F1876" s="1363" t="s">
        <v>4204</v>
      </c>
      <c r="G1876" s="1363" t="s">
        <v>4216</v>
      </c>
      <c r="H1876" s="1363">
        <v>4.0</v>
      </c>
      <c r="I1876" s="1363">
        <v>4.0</v>
      </c>
      <c r="J1876" s="1363"/>
      <c r="K1876" s="1363"/>
      <c r="L1876" s="1363"/>
      <c r="M1876" s="1052"/>
    </row>
    <row r="1877">
      <c r="A1877" s="1363"/>
      <c r="B1877" s="1363"/>
      <c r="C1877" s="1363"/>
      <c r="D1877" s="1363">
        <v>2023.0</v>
      </c>
      <c r="E1877" s="1363" t="s">
        <v>1622</v>
      </c>
      <c r="F1877" s="1363" t="s">
        <v>4204</v>
      </c>
      <c r="G1877" s="1363" t="s">
        <v>4217</v>
      </c>
      <c r="H1877" s="1363">
        <v>76.0</v>
      </c>
      <c r="I1877" s="1363">
        <v>79.0</v>
      </c>
      <c r="J1877" s="1363"/>
      <c r="K1877" s="1363"/>
      <c r="L1877" s="1363"/>
      <c r="M1877" s="1052"/>
    </row>
    <row r="1878">
      <c r="A1878" s="1363"/>
      <c r="B1878" s="1363"/>
      <c r="C1878" s="1363"/>
      <c r="D1878" s="1363">
        <v>2023.0</v>
      </c>
      <c r="E1878" s="1363" t="s">
        <v>1622</v>
      </c>
      <c r="F1878" s="1363" t="s">
        <v>4204</v>
      </c>
      <c r="G1878" s="1363" t="s">
        <v>2269</v>
      </c>
      <c r="H1878" s="1363">
        <v>33.0</v>
      </c>
      <c r="I1878" s="1363">
        <v>33.0</v>
      </c>
      <c r="J1878" s="1363"/>
      <c r="K1878" s="1363"/>
      <c r="L1878" s="1363"/>
      <c r="M1878" s="1052"/>
    </row>
    <row r="1879">
      <c r="A1879" s="1363"/>
      <c r="B1879" s="1363"/>
      <c r="C1879" s="1363"/>
      <c r="D1879" s="1363">
        <v>2023.0</v>
      </c>
      <c r="E1879" s="1363" t="s">
        <v>1622</v>
      </c>
      <c r="F1879" s="1363" t="s">
        <v>4204</v>
      </c>
      <c r="G1879" s="1363" t="s">
        <v>2319</v>
      </c>
      <c r="H1879" s="1363">
        <v>4.0</v>
      </c>
      <c r="I1879" s="1363">
        <v>4.0</v>
      </c>
      <c r="J1879" s="1363"/>
      <c r="K1879" s="1363"/>
      <c r="L1879" s="1363"/>
      <c r="M1879" s="1052"/>
    </row>
    <row r="1880">
      <c r="A1880" s="1363"/>
      <c r="B1880" s="1363"/>
      <c r="C1880" s="1363"/>
      <c r="D1880" s="1363">
        <v>2023.0</v>
      </c>
      <c r="E1880" s="1363" t="s">
        <v>1743</v>
      </c>
      <c r="F1880" s="1363" t="s">
        <v>4196</v>
      </c>
      <c r="G1880" s="1363" t="s">
        <v>2269</v>
      </c>
      <c r="H1880" s="1363">
        <v>1.0</v>
      </c>
      <c r="I1880" s="1363">
        <v>1.0</v>
      </c>
      <c r="J1880" s="1363"/>
      <c r="K1880" s="1363"/>
      <c r="L1880" s="1363"/>
      <c r="M1880" s="1052"/>
    </row>
    <row r="1881">
      <c r="A1881" s="1363"/>
      <c r="B1881" s="1363"/>
      <c r="C1881" s="1363"/>
      <c r="D1881" s="1363">
        <v>2023.0</v>
      </c>
      <c r="E1881" s="1363" t="s">
        <v>1744</v>
      </c>
      <c r="F1881" s="1363" t="s">
        <v>4203</v>
      </c>
      <c r="G1881" s="1363" t="s">
        <v>4217</v>
      </c>
      <c r="H1881" s="1363">
        <v>17.0</v>
      </c>
      <c r="I1881" s="1363">
        <v>17.0</v>
      </c>
      <c r="J1881" s="1363"/>
      <c r="K1881" s="1363"/>
      <c r="L1881" s="1363"/>
      <c r="M1881" s="1052"/>
    </row>
    <row r="1882">
      <c r="A1882" s="1363"/>
      <c r="B1882" s="1363"/>
      <c r="C1882" s="1363"/>
      <c r="D1882" s="1363">
        <v>2023.0</v>
      </c>
      <c r="E1882" s="1363" t="s">
        <v>1744</v>
      </c>
      <c r="F1882" s="1363" t="s">
        <v>4203</v>
      </c>
      <c r="G1882" s="1363" t="s">
        <v>2269</v>
      </c>
      <c r="H1882" s="1363">
        <v>1.0</v>
      </c>
      <c r="I1882" s="1363">
        <v>1.0</v>
      </c>
      <c r="J1882" s="1363"/>
      <c r="K1882" s="1363"/>
      <c r="L1882" s="1363"/>
      <c r="M1882" s="1052"/>
    </row>
    <row r="1883">
      <c r="A1883" s="1363"/>
      <c r="B1883" s="1363"/>
      <c r="C1883" s="1363"/>
      <c r="D1883" s="1363">
        <v>2023.0</v>
      </c>
      <c r="E1883" s="1363" t="s">
        <v>1744</v>
      </c>
      <c r="F1883" s="1363" t="s">
        <v>4203</v>
      </c>
      <c r="G1883" s="1363" t="s">
        <v>2319</v>
      </c>
      <c r="H1883" s="1363">
        <v>1.0</v>
      </c>
      <c r="I1883" s="1363">
        <v>1.0</v>
      </c>
      <c r="J1883" s="1363"/>
      <c r="K1883" s="1363"/>
      <c r="L1883" s="1363"/>
      <c r="M1883" s="1052"/>
    </row>
    <row r="1884">
      <c r="A1884" s="1363"/>
      <c r="B1884" s="1363"/>
      <c r="C1884" s="1363"/>
      <c r="D1884" s="1363">
        <v>2023.0</v>
      </c>
      <c r="E1884" s="1363" t="s">
        <v>65</v>
      </c>
      <c r="F1884" s="1363" t="s">
        <v>4205</v>
      </c>
      <c r="G1884" s="1363" t="s">
        <v>4216</v>
      </c>
      <c r="H1884" s="1363">
        <v>1.0</v>
      </c>
      <c r="I1884" s="1363">
        <v>1.0</v>
      </c>
      <c r="J1884" s="1363"/>
      <c r="K1884" s="1363"/>
      <c r="L1884" s="1363"/>
      <c r="M1884" s="1052"/>
    </row>
    <row r="1885">
      <c r="A1885" s="1363"/>
      <c r="B1885" s="1363"/>
      <c r="C1885" s="1363"/>
      <c r="D1885" s="1363">
        <v>2023.0</v>
      </c>
      <c r="E1885" s="1363" t="s">
        <v>65</v>
      </c>
      <c r="F1885" s="1363" t="s">
        <v>4205</v>
      </c>
      <c r="G1885" s="1363" t="s">
        <v>4217</v>
      </c>
      <c r="H1885" s="1363">
        <v>2.0</v>
      </c>
      <c r="I1885" s="1363">
        <v>2.0</v>
      </c>
      <c r="J1885" s="1363"/>
      <c r="K1885" s="1363"/>
      <c r="L1885" s="1363"/>
      <c r="M1885" s="1052"/>
    </row>
    <row r="1886">
      <c r="A1886" s="1363"/>
      <c r="B1886" s="1363"/>
      <c r="C1886" s="1363"/>
      <c r="D1886" s="1363">
        <v>2023.0</v>
      </c>
      <c r="E1886" s="1363" t="s">
        <v>65</v>
      </c>
      <c r="F1886" s="1363" t="s">
        <v>4205</v>
      </c>
      <c r="G1886" s="1363" t="s">
        <v>2269</v>
      </c>
      <c r="H1886" s="1363">
        <v>25.0</v>
      </c>
      <c r="I1886" s="1363">
        <v>25.0</v>
      </c>
      <c r="J1886" s="1363"/>
      <c r="K1886" s="1363"/>
      <c r="L1886" s="1363"/>
      <c r="M1886" s="1052"/>
    </row>
    <row r="1887">
      <c r="A1887" s="1363"/>
      <c r="B1887" s="1363"/>
      <c r="C1887" s="1363"/>
      <c r="D1887" s="1363">
        <v>2023.0</v>
      </c>
      <c r="E1887" s="1363" t="s">
        <v>65</v>
      </c>
      <c r="F1887" s="1363" t="s">
        <v>4205</v>
      </c>
      <c r="G1887" s="1363" t="s">
        <v>2319</v>
      </c>
      <c r="H1887" s="1363">
        <v>2.0</v>
      </c>
      <c r="I1887" s="1363">
        <v>2.0</v>
      </c>
      <c r="J1887" s="1363"/>
      <c r="K1887" s="1363"/>
      <c r="L1887" s="1363"/>
      <c r="M1887" s="1052"/>
    </row>
    <row r="1888">
      <c r="A1888" s="1363"/>
      <c r="B1888" s="1363"/>
      <c r="C1888" s="1363"/>
      <c r="D1888" s="1363">
        <v>2023.0</v>
      </c>
      <c r="E1888" s="1363" t="s">
        <v>450</v>
      </c>
      <c r="F1888" s="1363" t="s">
        <v>4198</v>
      </c>
      <c r="G1888" s="1363" t="s">
        <v>4216</v>
      </c>
      <c r="H1888" s="1363">
        <v>11.0</v>
      </c>
      <c r="I1888" s="1363">
        <v>11.0</v>
      </c>
      <c r="J1888" s="1363"/>
      <c r="K1888" s="1363"/>
      <c r="L1888" s="1363"/>
      <c r="M1888" s="1052"/>
    </row>
    <row r="1889">
      <c r="A1889" s="1363"/>
      <c r="B1889" s="1363"/>
      <c r="C1889" s="1363"/>
      <c r="D1889" s="1363">
        <v>2023.0</v>
      </c>
      <c r="E1889" s="1363" t="s">
        <v>450</v>
      </c>
      <c r="F1889" s="1363" t="s">
        <v>4198</v>
      </c>
      <c r="G1889" s="1363" t="s">
        <v>4217</v>
      </c>
      <c r="H1889" s="1363">
        <v>37.0</v>
      </c>
      <c r="I1889" s="1363">
        <v>38.0</v>
      </c>
      <c r="J1889" s="1363"/>
      <c r="K1889" s="1363"/>
      <c r="L1889" s="1363"/>
      <c r="M1889" s="1052"/>
    </row>
    <row r="1890">
      <c r="A1890" s="1363"/>
      <c r="B1890" s="1363"/>
      <c r="C1890" s="1363"/>
      <c r="D1890" s="1363">
        <v>2023.0</v>
      </c>
      <c r="E1890" s="1363" t="s">
        <v>450</v>
      </c>
      <c r="F1890" s="1363" t="s">
        <v>4198</v>
      </c>
      <c r="G1890" s="1363" t="s">
        <v>2269</v>
      </c>
      <c r="H1890" s="1363">
        <v>5.0</v>
      </c>
      <c r="I1890" s="1363">
        <v>5.0</v>
      </c>
      <c r="J1890" s="1363"/>
      <c r="K1890" s="1363"/>
      <c r="L1890" s="1363"/>
      <c r="M1890" s="1052"/>
    </row>
    <row r="1891">
      <c r="A1891" s="1363"/>
      <c r="B1891" s="1363"/>
      <c r="C1891" s="1363"/>
      <c r="D1891" s="1363">
        <v>2023.0</v>
      </c>
      <c r="E1891" s="1363" t="s">
        <v>450</v>
      </c>
      <c r="F1891" s="1363" t="s">
        <v>4198</v>
      </c>
      <c r="G1891" s="1363" t="s">
        <v>2319</v>
      </c>
      <c r="H1891" s="1363">
        <v>5.0</v>
      </c>
      <c r="I1891" s="1363">
        <v>7.0</v>
      </c>
      <c r="J1891" s="1363"/>
      <c r="K1891" s="1363"/>
      <c r="L1891" s="1363"/>
      <c r="M1891" s="1052"/>
    </row>
    <row r="1892">
      <c r="A1892" s="1363"/>
      <c r="B1892" s="1363"/>
      <c r="C1892" s="1363"/>
      <c r="D1892" s="1363">
        <v>2023.0</v>
      </c>
      <c r="E1892" s="1363" t="s">
        <v>451</v>
      </c>
      <c r="F1892" s="1363" t="s">
        <v>4209</v>
      </c>
      <c r="G1892" s="1363" t="s">
        <v>2269</v>
      </c>
      <c r="H1892" s="1363">
        <v>1.0</v>
      </c>
      <c r="I1892" s="1363">
        <v>1.0</v>
      </c>
      <c r="J1892" s="1363"/>
      <c r="K1892" s="1363"/>
      <c r="L1892" s="1363"/>
      <c r="M1892" s="1052"/>
    </row>
    <row r="1893">
      <c r="A1893" s="1363"/>
      <c r="B1893" s="1363"/>
      <c r="C1893" s="1363"/>
      <c r="D1893" s="1363">
        <v>2023.0</v>
      </c>
      <c r="E1893" s="1363" t="s">
        <v>66</v>
      </c>
      <c r="F1893" s="1363" t="s">
        <v>4198</v>
      </c>
      <c r="G1893" s="1363" t="s">
        <v>4216</v>
      </c>
      <c r="H1893" s="1363">
        <v>201.0</v>
      </c>
      <c r="I1893" s="1363">
        <v>201.0</v>
      </c>
      <c r="J1893" s="1363"/>
      <c r="K1893" s="1363"/>
      <c r="L1893" s="1363"/>
      <c r="M1893" s="1052"/>
    </row>
    <row r="1894">
      <c r="A1894" s="1363"/>
      <c r="B1894" s="1363"/>
      <c r="C1894" s="1363"/>
      <c r="D1894" s="1363">
        <v>2023.0</v>
      </c>
      <c r="E1894" s="1363" t="s">
        <v>66</v>
      </c>
      <c r="F1894" s="1363" t="s">
        <v>4198</v>
      </c>
      <c r="G1894" s="1363" t="s">
        <v>4217</v>
      </c>
      <c r="H1894" s="1363">
        <v>54.0</v>
      </c>
      <c r="I1894" s="1363">
        <v>56.0</v>
      </c>
      <c r="J1894" s="1363"/>
      <c r="K1894" s="1363"/>
      <c r="L1894" s="1363"/>
      <c r="M1894" s="1052"/>
    </row>
    <row r="1895">
      <c r="A1895" s="1363"/>
      <c r="B1895" s="1363"/>
      <c r="C1895" s="1363"/>
      <c r="D1895" s="1363">
        <v>2023.0</v>
      </c>
      <c r="E1895" s="1363" t="s">
        <v>66</v>
      </c>
      <c r="F1895" s="1363" t="s">
        <v>4198</v>
      </c>
      <c r="G1895" s="1363" t="s">
        <v>2269</v>
      </c>
      <c r="H1895" s="1363">
        <v>49.0</v>
      </c>
      <c r="I1895" s="1363">
        <v>49.0</v>
      </c>
      <c r="J1895" s="1363"/>
      <c r="K1895" s="1363"/>
      <c r="L1895" s="1363"/>
      <c r="M1895" s="1052"/>
    </row>
    <row r="1896">
      <c r="A1896" s="1363"/>
      <c r="B1896" s="1363"/>
      <c r="C1896" s="1363"/>
      <c r="D1896" s="1363">
        <v>2023.0</v>
      </c>
      <c r="E1896" s="1363" t="s">
        <v>66</v>
      </c>
      <c r="F1896" s="1363" t="s">
        <v>4198</v>
      </c>
      <c r="G1896" s="1363" t="s">
        <v>2319</v>
      </c>
      <c r="H1896" s="1363">
        <v>24.0</v>
      </c>
      <c r="I1896" s="1363">
        <v>24.0</v>
      </c>
      <c r="J1896" s="1363"/>
      <c r="K1896" s="1363"/>
      <c r="L1896" s="1363"/>
      <c r="M1896" s="1052"/>
    </row>
    <row r="1897">
      <c r="A1897" s="1363"/>
      <c r="B1897" s="1363"/>
      <c r="C1897" s="1363"/>
      <c r="D1897" s="1363">
        <v>2023.0</v>
      </c>
      <c r="E1897" s="1363" t="s">
        <v>1745</v>
      </c>
      <c r="F1897" s="1363" t="s">
        <v>4202</v>
      </c>
      <c r="G1897" s="1363" t="s">
        <v>2269</v>
      </c>
      <c r="H1897" s="1363">
        <v>26.0</v>
      </c>
      <c r="I1897" s="1363">
        <v>26.0</v>
      </c>
      <c r="J1897" s="1363"/>
      <c r="K1897" s="1363"/>
      <c r="L1897" s="1363"/>
      <c r="M1897" s="1052"/>
    </row>
    <row r="1898">
      <c r="A1898" s="1363"/>
      <c r="B1898" s="1363"/>
      <c r="C1898" s="1363"/>
      <c r="D1898" s="1363">
        <v>2023.0</v>
      </c>
      <c r="E1898" s="1363" t="s">
        <v>1746</v>
      </c>
      <c r="F1898" s="1363" t="s">
        <v>4202</v>
      </c>
      <c r="G1898" s="1363" t="s">
        <v>4216</v>
      </c>
      <c r="H1898" s="1363">
        <v>1.0</v>
      </c>
      <c r="I1898" s="1363">
        <v>1.0</v>
      </c>
      <c r="J1898" s="1363"/>
      <c r="K1898" s="1363"/>
      <c r="L1898" s="1363"/>
      <c r="M1898" s="1052"/>
    </row>
    <row r="1899">
      <c r="A1899" s="1363"/>
      <c r="B1899" s="1363"/>
      <c r="C1899" s="1363"/>
      <c r="D1899" s="1363">
        <v>2023.0</v>
      </c>
      <c r="E1899" s="1363" t="s">
        <v>1746</v>
      </c>
      <c r="F1899" s="1363" t="s">
        <v>4202</v>
      </c>
      <c r="G1899" s="1363" t="s">
        <v>4217</v>
      </c>
      <c r="H1899" s="1363">
        <v>9.0</v>
      </c>
      <c r="I1899" s="1363">
        <v>9.0</v>
      </c>
      <c r="J1899" s="1363"/>
      <c r="K1899" s="1363"/>
      <c r="L1899" s="1363"/>
      <c r="M1899" s="1052"/>
    </row>
    <row r="1900">
      <c r="A1900" s="1363"/>
      <c r="B1900" s="1363"/>
      <c r="C1900" s="1363"/>
      <c r="D1900" s="1363">
        <v>2023.0</v>
      </c>
      <c r="E1900" s="1363" t="s">
        <v>1746</v>
      </c>
      <c r="F1900" s="1363" t="s">
        <v>4202</v>
      </c>
      <c r="G1900" s="1363" t="s">
        <v>2269</v>
      </c>
      <c r="H1900" s="1363">
        <v>177.0</v>
      </c>
      <c r="I1900" s="1363">
        <v>185.0</v>
      </c>
      <c r="J1900" s="1363"/>
      <c r="K1900" s="1363"/>
      <c r="L1900" s="1363"/>
      <c r="M1900" s="1052"/>
    </row>
    <row r="1901">
      <c r="A1901" s="1363"/>
      <c r="B1901" s="1363"/>
      <c r="C1901" s="1363"/>
      <c r="D1901" s="1363">
        <v>2023.0</v>
      </c>
      <c r="E1901" s="1363" t="s">
        <v>1746</v>
      </c>
      <c r="F1901" s="1363" t="s">
        <v>4202</v>
      </c>
      <c r="G1901" s="1363" t="s">
        <v>2319</v>
      </c>
      <c r="H1901" s="1363">
        <v>10.0</v>
      </c>
      <c r="I1901" s="1363">
        <v>10.0</v>
      </c>
      <c r="J1901" s="1363"/>
      <c r="K1901" s="1363"/>
      <c r="L1901" s="1363"/>
      <c r="M1901" s="1052"/>
    </row>
    <row r="1902">
      <c r="A1902" s="1363"/>
      <c r="B1902" s="1363"/>
      <c r="C1902" s="1363"/>
      <c r="D1902" s="1363">
        <v>2023.0</v>
      </c>
      <c r="E1902" s="1363" t="s">
        <v>174</v>
      </c>
      <c r="F1902" s="1363" t="s">
        <v>4210</v>
      </c>
      <c r="G1902" s="1363" t="s">
        <v>4216</v>
      </c>
      <c r="H1902" s="1363">
        <v>20.0</v>
      </c>
      <c r="I1902" s="1363">
        <v>20.0</v>
      </c>
      <c r="J1902" s="1363"/>
      <c r="K1902" s="1363"/>
      <c r="L1902" s="1363"/>
      <c r="M1902" s="1052"/>
    </row>
    <row r="1903">
      <c r="A1903" s="1363"/>
      <c r="B1903" s="1363"/>
      <c r="C1903" s="1363"/>
      <c r="D1903" s="1363">
        <v>2023.0</v>
      </c>
      <c r="E1903" s="1363" t="s">
        <v>174</v>
      </c>
      <c r="F1903" s="1363" t="s">
        <v>4210</v>
      </c>
      <c r="G1903" s="1363" t="s">
        <v>4217</v>
      </c>
      <c r="H1903" s="1363">
        <v>279.0</v>
      </c>
      <c r="I1903" s="1363">
        <v>284.0</v>
      </c>
      <c r="J1903" s="1363"/>
      <c r="K1903" s="1363"/>
      <c r="L1903" s="1363"/>
      <c r="M1903" s="1052"/>
    </row>
    <row r="1904">
      <c r="A1904" s="1363"/>
      <c r="B1904" s="1363"/>
      <c r="C1904" s="1363"/>
      <c r="D1904" s="1363">
        <v>2023.0</v>
      </c>
      <c r="E1904" s="1363" t="s">
        <v>174</v>
      </c>
      <c r="F1904" s="1363" t="s">
        <v>4210</v>
      </c>
      <c r="G1904" s="1363" t="s">
        <v>2269</v>
      </c>
      <c r="H1904" s="1363">
        <v>122.0</v>
      </c>
      <c r="I1904" s="1363">
        <v>122.0</v>
      </c>
      <c r="J1904" s="1363"/>
      <c r="K1904" s="1363"/>
      <c r="L1904" s="1363"/>
      <c r="M1904" s="1052"/>
    </row>
    <row r="1905">
      <c r="A1905" s="1363"/>
      <c r="B1905" s="1363"/>
      <c r="C1905" s="1363"/>
      <c r="D1905" s="1363">
        <v>2023.0</v>
      </c>
      <c r="E1905" s="1363" t="s">
        <v>174</v>
      </c>
      <c r="F1905" s="1363" t="s">
        <v>4210</v>
      </c>
      <c r="G1905" s="1363" t="s">
        <v>4218</v>
      </c>
      <c r="H1905" s="1363">
        <v>1.0</v>
      </c>
      <c r="I1905" s="1363">
        <v>1.0</v>
      </c>
      <c r="J1905" s="1363"/>
      <c r="K1905" s="1363"/>
      <c r="L1905" s="1363"/>
      <c r="M1905" s="1052"/>
    </row>
    <row r="1906">
      <c r="A1906" s="1363"/>
      <c r="B1906" s="1363"/>
      <c r="C1906" s="1363"/>
      <c r="D1906" s="1363">
        <v>2023.0</v>
      </c>
      <c r="E1906" s="1363" t="s">
        <v>174</v>
      </c>
      <c r="F1906" s="1363" t="s">
        <v>4210</v>
      </c>
      <c r="G1906" s="1363" t="s">
        <v>2319</v>
      </c>
      <c r="H1906" s="1363">
        <v>50.0</v>
      </c>
      <c r="I1906" s="1363">
        <v>50.0</v>
      </c>
      <c r="J1906" s="1363"/>
      <c r="K1906" s="1363"/>
      <c r="L1906" s="1363"/>
      <c r="M1906" s="1052"/>
    </row>
    <row r="1907">
      <c r="A1907" s="1363"/>
      <c r="B1907" s="1363"/>
      <c r="C1907" s="1363"/>
      <c r="D1907" s="1363">
        <v>2023.0</v>
      </c>
      <c r="E1907" s="1363" t="s">
        <v>453</v>
      </c>
      <c r="F1907" s="1363" t="s">
        <v>4203</v>
      </c>
      <c r="G1907" s="1363" t="s">
        <v>4216</v>
      </c>
      <c r="H1907" s="1363">
        <v>1.0</v>
      </c>
      <c r="I1907" s="1363">
        <v>1.0</v>
      </c>
      <c r="J1907" s="1363"/>
      <c r="K1907" s="1363"/>
      <c r="L1907" s="1363"/>
      <c r="M1907" s="1052"/>
    </row>
    <row r="1908">
      <c r="A1908" s="1363"/>
      <c r="B1908" s="1363"/>
      <c r="C1908" s="1363"/>
      <c r="D1908" s="1363">
        <v>2023.0</v>
      </c>
      <c r="E1908" s="1363" t="s">
        <v>453</v>
      </c>
      <c r="F1908" s="1363" t="s">
        <v>4203</v>
      </c>
      <c r="G1908" s="1363" t="s">
        <v>4217</v>
      </c>
      <c r="H1908" s="1363">
        <v>10.0</v>
      </c>
      <c r="I1908" s="1363">
        <v>10.0</v>
      </c>
      <c r="J1908" s="1363"/>
      <c r="K1908" s="1363"/>
      <c r="L1908" s="1363"/>
      <c r="M1908" s="1052"/>
    </row>
    <row r="1909">
      <c r="A1909" s="1363"/>
      <c r="B1909" s="1363"/>
      <c r="C1909" s="1363"/>
      <c r="D1909" s="1363">
        <v>2023.0</v>
      </c>
      <c r="E1909" s="1363" t="s">
        <v>453</v>
      </c>
      <c r="F1909" s="1363" t="s">
        <v>4203</v>
      </c>
      <c r="G1909" s="1363" t="s">
        <v>2269</v>
      </c>
      <c r="H1909" s="1363">
        <v>12.0</v>
      </c>
      <c r="I1909" s="1363">
        <v>12.0</v>
      </c>
      <c r="J1909" s="1363"/>
      <c r="K1909" s="1363"/>
      <c r="L1909" s="1363"/>
      <c r="M1909" s="1052"/>
    </row>
    <row r="1910">
      <c r="A1910" s="1363"/>
      <c r="B1910" s="1363"/>
      <c r="C1910" s="1363"/>
      <c r="D1910" s="1363">
        <v>2023.0</v>
      </c>
      <c r="E1910" s="1363" t="s">
        <v>453</v>
      </c>
      <c r="F1910" s="1363" t="s">
        <v>4203</v>
      </c>
      <c r="G1910" s="1363" t="s">
        <v>2319</v>
      </c>
      <c r="H1910" s="1363">
        <v>5.0</v>
      </c>
      <c r="I1910" s="1363">
        <v>5.0</v>
      </c>
      <c r="J1910" s="1363"/>
      <c r="K1910" s="1363"/>
      <c r="L1910" s="1363"/>
      <c r="M1910" s="1052"/>
    </row>
    <row r="1911">
      <c r="A1911" s="1363"/>
      <c r="B1911" s="1363"/>
      <c r="C1911" s="1363"/>
      <c r="D1911" s="1363">
        <v>2023.0</v>
      </c>
      <c r="E1911" s="1363" t="s">
        <v>1747</v>
      </c>
      <c r="F1911" s="1363" t="s">
        <v>4205</v>
      </c>
      <c r="G1911" s="1363" t="s">
        <v>4217</v>
      </c>
      <c r="H1911" s="1363">
        <v>3.0</v>
      </c>
      <c r="I1911" s="1363">
        <v>3.0</v>
      </c>
      <c r="J1911" s="1363"/>
      <c r="K1911" s="1363"/>
      <c r="L1911" s="1363"/>
      <c r="M1911" s="1052"/>
    </row>
    <row r="1912">
      <c r="A1912" s="1363"/>
      <c r="B1912" s="1363"/>
      <c r="C1912" s="1363"/>
      <c r="D1912" s="1363">
        <v>2023.0</v>
      </c>
      <c r="E1912" s="1363" t="s">
        <v>1747</v>
      </c>
      <c r="F1912" s="1363" t="s">
        <v>4205</v>
      </c>
      <c r="G1912" s="1363" t="s">
        <v>2269</v>
      </c>
      <c r="H1912" s="1363">
        <v>26.0</v>
      </c>
      <c r="I1912" s="1363">
        <v>26.0</v>
      </c>
      <c r="J1912" s="1363"/>
      <c r="K1912" s="1363"/>
      <c r="L1912" s="1363"/>
      <c r="M1912" s="1052"/>
    </row>
    <row r="1913">
      <c r="A1913" s="1363"/>
      <c r="B1913" s="1363"/>
      <c r="C1913" s="1363"/>
      <c r="D1913" s="1363">
        <v>2023.0</v>
      </c>
      <c r="E1913" s="1363" t="s">
        <v>1747</v>
      </c>
      <c r="F1913" s="1363" t="s">
        <v>4205</v>
      </c>
      <c r="G1913" s="1363" t="s">
        <v>2319</v>
      </c>
      <c r="H1913" s="1363">
        <v>1.0</v>
      </c>
      <c r="I1913" s="1363">
        <v>1.0</v>
      </c>
      <c r="J1913" s="1363"/>
      <c r="K1913" s="1363"/>
      <c r="L1913" s="1363"/>
      <c r="M1913" s="1052"/>
    </row>
    <row r="1914">
      <c r="A1914" s="1363"/>
      <c r="B1914" s="1363"/>
      <c r="C1914" s="1363"/>
      <c r="D1914" s="1363">
        <v>2023.0</v>
      </c>
      <c r="E1914" s="1363" t="s">
        <v>1748</v>
      </c>
      <c r="F1914" s="1363" t="s">
        <v>4210</v>
      </c>
      <c r="G1914" s="1363" t="s">
        <v>4216</v>
      </c>
      <c r="H1914" s="1363">
        <v>69.0</v>
      </c>
      <c r="I1914" s="1363">
        <v>72.0</v>
      </c>
      <c r="J1914" s="1363"/>
      <c r="K1914" s="1363"/>
      <c r="L1914" s="1363"/>
      <c r="M1914" s="1052"/>
    </row>
    <row r="1915">
      <c r="A1915" s="1363"/>
      <c r="B1915" s="1363"/>
      <c r="C1915" s="1363"/>
      <c r="D1915" s="1363">
        <v>2023.0</v>
      </c>
      <c r="E1915" s="1363" t="s">
        <v>1748</v>
      </c>
      <c r="F1915" s="1363" t="s">
        <v>4210</v>
      </c>
      <c r="G1915" s="1363" t="s">
        <v>4217</v>
      </c>
      <c r="H1915" s="1363">
        <v>43.0</v>
      </c>
      <c r="I1915" s="1363">
        <v>43.0</v>
      </c>
      <c r="J1915" s="1363"/>
      <c r="K1915" s="1363"/>
      <c r="L1915" s="1363"/>
      <c r="M1915" s="1052"/>
    </row>
    <row r="1916">
      <c r="A1916" s="1363"/>
      <c r="B1916" s="1363"/>
      <c r="C1916" s="1363"/>
      <c r="D1916" s="1363">
        <v>2023.0</v>
      </c>
      <c r="E1916" s="1363" t="s">
        <v>1748</v>
      </c>
      <c r="F1916" s="1363" t="s">
        <v>4210</v>
      </c>
      <c r="G1916" s="1363" t="s">
        <v>2269</v>
      </c>
      <c r="H1916" s="1363">
        <v>53.0</v>
      </c>
      <c r="I1916" s="1363">
        <v>53.0</v>
      </c>
      <c r="J1916" s="1363"/>
      <c r="K1916" s="1363"/>
      <c r="L1916" s="1363"/>
      <c r="M1916" s="1052"/>
    </row>
    <row r="1917">
      <c r="A1917" s="1363"/>
      <c r="B1917" s="1363"/>
      <c r="C1917" s="1363"/>
      <c r="D1917" s="1363">
        <v>2023.0</v>
      </c>
      <c r="E1917" s="1363" t="s">
        <v>1748</v>
      </c>
      <c r="F1917" s="1363" t="s">
        <v>4210</v>
      </c>
      <c r="G1917" s="1363" t="s">
        <v>2319</v>
      </c>
      <c r="H1917" s="1363">
        <v>8.0</v>
      </c>
      <c r="I1917" s="1363">
        <v>8.0</v>
      </c>
      <c r="J1917" s="1363"/>
      <c r="K1917" s="1363"/>
      <c r="L1917" s="1363"/>
      <c r="M1917" s="1052"/>
    </row>
    <row r="1918">
      <c r="A1918" s="1363"/>
      <c r="B1918" s="1363"/>
      <c r="C1918" s="1363"/>
      <c r="D1918" s="1363">
        <v>2023.0</v>
      </c>
      <c r="E1918" s="1363" t="s">
        <v>567</v>
      </c>
      <c r="F1918" s="1363" t="s">
        <v>4205</v>
      </c>
      <c r="G1918" s="1363" t="s">
        <v>4217</v>
      </c>
      <c r="H1918" s="1363">
        <v>33.0</v>
      </c>
      <c r="I1918" s="1363">
        <v>33.0</v>
      </c>
      <c r="J1918" s="1363"/>
      <c r="K1918" s="1363"/>
      <c r="L1918" s="1363"/>
      <c r="M1918" s="1052"/>
    </row>
    <row r="1919">
      <c r="A1919" s="1363"/>
      <c r="B1919" s="1363"/>
      <c r="C1919" s="1363"/>
      <c r="D1919" s="1363">
        <v>2023.0</v>
      </c>
      <c r="E1919" s="1363" t="s">
        <v>567</v>
      </c>
      <c r="F1919" s="1363" t="s">
        <v>4205</v>
      </c>
      <c r="G1919" s="1363" t="s">
        <v>2074</v>
      </c>
      <c r="H1919" s="1363">
        <v>2.0</v>
      </c>
      <c r="I1919" s="1363">
        <v>2.0</v>
      </c>
      <c r="J1919" s="1363"/>
      <c r="K1919" s="1363"/>
      <c r="L1919" s="1363"/>
      <c r="M1919" s="1052"/>
    </row>
    <row r="1920">
      <c r="A1920" s="1363"/>
      <c r="B1920" s="1363"/>
      <c r="C1920" s="1363"/>
      <c r="D1920" s="1363">
        <v>2023.0</v>
      </c>
      <c r="E1920" s="1363" t="s">
        <v>567</v>
      </c>
      <c r="F1920" s="1363" t="s">
        <v>4205</v>
      </c>
      <c r="G1920" s="1363" t="s">
        <v>2269</v>
      </c>
      <c r="H1920" s="1363">
        <v>27.0</v>
      </c>
      <c r="I1920" s="1363">
        <v>27.0</v>
      </c>
      <c r="J1920" s="1363"/>
      <c r="K1920" s="1363"/>
      <c r="L1920" s="1363"/>
      <c r="M1920" s="1052"/>
    </row>
    <row r="1921">
      <c r="A1921" s="1363"/>
      <c r="B1921" s="1363"/>
      <c r="C1921" s="1363"/>
      <c r="D1921" s="1363">
        <v>2023.0</v>
      </c>
      <c r="E1921" s="1363" t="s">
        <v>567</v>
      </c>
      <c r="F1921" s="1363" t="s">
        <v>4205</v>
      </c>
      <c r="G1921" s="1363" t="s">
        <v>2319</v>
      </c>
      <c r="H1921" s="1363">
        <v>2.0</v>
      </c>
      <c r="I1921" s="1363">
        <v>3.0</v>
      </c>
      <c r="J1921" s="1363"/>
      <c r="K1921" s="1363"/>
      <c r="L1921" s="1363"/>
      <c r="M1921" s="1052"/>
    </row>
    <row r="1922">
      <c r="A1922" s="1363"/>
      <c r="B1922" s="1363"/>
      <c r="C1922" s="1363"/>
      <c r="D1922" s="1363">
        <v>2023.0</v>
      </c>
      <c r="E1922" s="1363" t="s">
        <v>1749</v>
      </c>
      <c r="F1922" s="1363" t="s">
        <v>4202</v>
      </c>
      <c r="G1922" s="1363" t="s">
        <v>4217</v>
      </c>
      <c r="H1922" s="1363">
        <v>3.0</v>
      </c>
      <c r="I1922" s="1363">
        <v>3.0</v>
      </c>
      <c r="J1922" s="1363"/>
      <c r="K1922" s="1363"/>
      <c r="L1922" s="1363"/>
      <c r="M1922" s="1052"/>
    </row>
    <row r="1923">
      <c r="A1923" s="1363"/>
      <c r="B1923" s="1363"/>
      <c r="C1923" s="1363"/>
      <c r="D1923" s="1363">
        <v>2023.0</v>
      </c>
      <c r="E1923" s="1363" t="s">
        <v>335</v>
      </c>
      <c r="F1923" s="1363" t="s">
        <v>4203</v>
      </c>
      <c r="G1923" s="1363" t="s">
        <v>4217</v>
      </c>
      <c r="H1923" s="1363">
        <v>4.0</v>
      </c>
      <c r="I1923" s="1363">
        <v>4.0</v>
      </c>
      <c r="J1923" s="1363"/>
      <c r="K1923" s="1363"/>
      <c r="L1923" s="1363"/>
      <c r="M1923" s="1052"/>
    </row>
    <row r="1924">
      <c r="A1924" s="1363"/>
      <c r="B1924" s="1363"/>
      <c r="C1924" s="1363"/>
      <c r="D1924" s="1363">
        <v>2023.0</v>
      </c>
      <c r="E1924" s="1363" t="s">
        <v>1750</v>
      </c>
      <c r="F1924" s="1363" t="s">
        <v>4205</v>
      </c>
      <c r="G1924" s="1363" t="s">
        <v>4216</v>
      </c>
      <c r="H1924" s="1363">
        <v>3.0</v>
      </c>
      <c r="I1924" s="1363">
        <v>3.0</v>
      </c>
      <c r="J1924" s="1363"/>
      <c r="K1924" s="1363"/>
      <c r="L1924" s="1363"/>
      <c r="M1924" s="1052"/>
    </row>
    <row r="1925">
      <c r="A1925" s="1363"/>
      <c r="B1925" s="1363"/>
      <c r="C1925" s="1363"/>
      <c r="D1925" s="1363">
        <v>2023.0</v>
      </c>
      <c r="E1925" s="1363" t="s">
        <v>1750</v>
      </c>
      <c r="F1925" s="1363" t="s">
        <v>4205</v>
      </c>
      <c r="G1925" s="1363" t="s">
        <v>4217</v>
      </c>
      <c r="H1925" s="1363">
        <v>59.0</v>
      </c>
      <c r="I1925" s="1363">
        <v>62.0</v>
      </c>
      <c r="J1925" s="1363"/>
      <c r="K1925" s="1363"/>
      <c r="L1925" s="1363"/>
      <c r="M1925" s="1052"/>
    </row>
    <row r="1926">
      <c r="A1926" s="1363"/>
      <c r="B1926" s="1363"/>
      <c r="C1926" s="1363"/>
      <c r="D1926" s="1363">
        <v>2023.0</v>
      </c>
      <c r="E1926" s="1363" t="s">
        <v>1750</v>
      </c>
      <c r="F1926" s="1363" t="s">
        <v>4205</v>
      </c>
      <c r="G1926" s="1363" t="s">
        <v>2269</v>
      </c>
      <c r="H1926" s="1363">
        <v>95.0</v>
      </c>
      <c r="I1926" s="1363">
        <v>105.0</v>
      </c>
      <c r="J1926" s="1363"/>
      <c r="K1926" s="1363"/>
      <c r="L1926" s="1363"/>
      <c r="M1926" s="1052"/>
    </row>
    <row r="1927">
      <c r="A1927" s="1363"/>
      <c r="B1927" s="1363"/>
      <c r="C1927" s="1363"/>
      <c r="D1927" s="1363">
        <v>2023.0</v>
      </c>
      <c r="E1927" s="1363" t="s">
        <v>1750</v>
      </c>
      <c r="F1927" s="1363" t="s">
        <v>4205</v>
      </c>
      <c r="G1927" s="1363" t="s">
        <v>2319</v>
      </c>
      <c r="H1927" s="1363">
        <v>1.0</v>
      </c>
      <c r="I1927" s="1363">
        <v>1.0</v>
      </c>
      <c r="J1927" s="1363"/>
      <c r="K1927" s="1363"/>
      <c r="L1927" s="1363"/>
      <c r="M1927" s="1052"/>
    </row>
    <row r="1928">
      <c r="A1928" s="1363"/>
      <c r="B1928" s="1363"/>
      <c r="C1928" s="1363"/>
      <c r="D1928" s="1363">
        <v>2023.0</v>
      </c>
      <c r="E1928" s="1363" t="s">
        <v>1751</v>
      </c>
      <c r="F1928" s="1363" t="s">
        <v>4196</v>
      </c>
      <c r="G1928" s="1363" t="s">
        <v>4217</v>
      </c>
      <c r="H1928" s="1363">
        <v>11.0</v>
      </c>
      <c r="I1928" s="1363">
        <v>11.0</v>
      </c>
      <c r="J1928" s="1363"/>
      <c r="K1928" s="1363"/>
      <c r="L1928" s="1363"/>
      <c r="M1928" s="1052"/>
    </row>
    <row r="1929">
      <c r="A1929" s="1363"/>
      <c r="B1929" s="1363"/>
      <c r="C1929" s="1363"/>
      <c r="D1929" s="1363">
        <v>2023.0</v>
      </c>
      <c r="E1929" s="1363" t="s">
        <v>1751</v>
      </c>
      <c r="F1929" s="1363" t="s">
        <v>4196</v>
      </c>
      <c r="G1929" s="1363" t="s">
        <v>2269</v>
      </c>
      <c r="H1929" s="1363">
        <v>9.0</v>
      </c>
      <c r="I1929" s="1363">
        <v>11.0</v>
      </c>
      <c r="J1929" s="1363"/>
      <c r="K1929" s="1363"/>
      <c r="L1929" s="1363"/>
      <c r="M1929" s="1052"/>
    </row>
    <row r="1930">
      <c r="A1930" s="1363"/>
      <c r="B1930" s="1363"/>
      <c r="C1930" s="1363"/>
      <c r="D1930" s="1363">
        <v>2023.0</v>
      </c>
      <c r="E1930" s="1363" t="s">
        <v>1753</v>
      </c>
      <c r="F1930" s="1363" t="s">
        <v>4205</v>
      </c>
      <c r="G1930" s="1363" t="s">
        <v>4217</v>
      </c>
      <c r="H1930" s="1363">
        <v>4.0</v>
      </c>
      <c r="I1930" s="1363">
        <v>4.0</v>
      </c>
      <c r="J1930" s="1363"/>
      <c r="K1930" s="1363"/>
      <c r="L1930" s="1363"/>
      <c r="M1930" s="1052"/>
    </row>
    <row r="1931">
      <c r="A1931" s="1363"/>
      <c r="B1931" s="1363"/>
      <c r="C1931" s="1363"/>
      <c r="D1931" s="1363">
        <v>2023.0</v>
      </c>
      <c r="E1931" s="1363" t="s">
        <v>1753</v>
      </c>
      <c r="F1931" s="1363" t="s">
        <v>4205</v>
      </c>
      <c r="G1931" s="1363" t="s">
        <v>2269</v>
      </c>
      <c r="H1931" s="1363">
        <v>10.0</v>
      </c>
      <c r="I1931" s="1363">
        <v>10.0</v>
      </c>
      <c r="J1931" s="1363"/>
      <c r="K1931" s="1363"/>
      <c r="L1931" s="1363"/>
      <c r="M1931" s="1052"/>
    </row>
    <row r="1932">
      <c r="A1932" s="1363"/>
      <c r="B1932" s="1363"/>
      <c r="C1932" s="1363"/>
      <c r="D1932" s="1363">
        <v>2023.0</v>
      </c>
      <c r="E1932" s="1363" t="s">
        <v>1754</v>
      </c>
      <c r="F1932" s="1363" t="s">
        <v>4202</v>
      </c>
      <c r="G1932" s="1363" t="s">
        <v>4216</v>
      </c>
      <c r="H1932" s="1363">
        <v>2.0</v>
      </c>
      <c r="I1932" s="1363">
        <v>2.0</v>
      </c>
      <c r="J1932" s="1363"/>
      <c r="K1932" s="1363"/>
      <c r="L1932" s="1363"/>
      <c r="M1932" s="1052"/>
    </row>
    <row r="1933">
      <c r="A1933" s="1363"/>
      <c r="B1933" s="1363"/>
      <c r="C1933" s="1363"/>
      <c r="D1933" s="1363">
        <v>2023.0</v>
      </c>
      <c r="E1933" s="1363" t="s">
        <v>1754</v>
      </c>
      <c r="F1933" s="1363" t="s">
        <v>4202</v>
      </c>
      <c r="G1933" s="1363" t="s">
        <v>4217</v>
      </c>
      <c r="H1933" s="1363">
        <v>15.0</v>
      </c>
      <c r="I1933" s="1363">
        <v>15.0</v>
      </c>
      <c r="J1933" s="1363"/>
      <c r="K1933" s="1363"/>
      <c r="L1933" s="1363"/>
      <c r="M1933" s="1052"/>
    </row>
    <row r="1934">
      <c r="A1934" s="1363"/>
      <c r="B1934" s="1363"/>
      <c r="C1934" s="1363"/>
      <c r="D1934" s="1363">
        <v>2023.0</v>
      </c>
      <c r="E1934" s="1363" t="s">
        <v>1754</v>
      </c>
      <c r="F1934" s="1363" t="s">
        <v>4202</v>
      </c>
      <c r="G1934" s="1363" t="s">
        <v>2269</v>
      </c>
      <c r="H1934" s="1363">
        <v>141.0</v>
      </c>
      <c r="I1934" s="1363">
        <v>143.0</v>
      </c>
      <c r="J1934" s="1363"/>
      <c r="K1934" s="1363"/>
      <c r="L1934" s="1363"/>
      <c r="M1934" s="1052"/>
    </row>
    <row r="1935">
      <c r="A1935" s="1363"/>
      <c r="B1935" s="1363"/>
      <c r="C1935" s="1363"/>
      <c r="D1935" s="1363">
        <v>2023.0</v>
      </c>
      <c r="E1935" s="1363" t="s">
        <v>1754</v>
      </c>
      <c r="F1935" s="1363" t="s">
        <v>4202</v>
      </c>
      <c r="G1935" s="1363" t="s">
        <v>2319</v>
      </c>
      <c r="H1935" s="1363">
        <v>7.0</v>
      </c>
      <c r="I1935" s="1363">
        <v>7.0</v>
      </c>
      <c r="J1935" s="1363"/>
      <c r="K1935" s="1363"/>
      <c r="L1935" s="1363"/>
      <c r="M1935" s="1052"/>
    </row>
    <row r="1936">
      <c r="A1936" s="1363"/>
      <c r="B1936" s="1363"/>
      <c r="C1936" s="1363"/>
      <c r="D1936" s="1363">
        <v>2023.0</v>
      </c>
      <c r="E1936" s="1363" t="s">
        <v>568</v>
      </c>
      <c r="F1936" s="1363" t="s">
        <v>4203</v>
      </c>
      <c r="G1936" s="1363" t="s">
        <v>4216</v>
      </c>
      <c r="H1936" s="1363">
        <v>1.0</v>
      </c>
      <c r="I1936" s="1363">
        <v>1.0</v>
      </c>
      <c r="J1936" s="1363"/>
      <c r="K1936" s="1363"/>
      <c r="L1936" s="1363"/>
      <c r="M1936" s="1052"/>
    </row>
    <row r="1937">
      <c r="A1937" s="1363"/>
      <c r="B1937" s="1363"/>
      <c r="C1937" s="1363"/>
      <c r="D1937" s="1363">
        <v>2023.0</v>
      </c>
      <c r="E1937" s="1363" t="s">
        <v>568</v>
      </c>
      <c r="F1937" s="1363" t="s">
        <v>4203</v>
      </c>
      <c r="G1937" s="1363" t="s">
        <v>4217</v>
      </c>
      <c r="H1937" s="1363">
        <v>10.0</v>
      </c>
      <c r="I1937" s="1363">
        <v>10.0</v>
      </c>
      <c r="J1937" s="1363"/>
      <c r="K1937" s="1363"/>
      <c r="L1937" s="1363"/>
      <c r="M1937" s="1052"/>
    </row>
    <row r="1938">
      <c r="A1938" s="1363"/>
      <c r="B1938" s="1363"/>
      <c r="C1938" s="1363"/>
      <c r="D1938" s="1363">
        <v>2023.0</v>
      </c>
      <c r="E1938" s="1363" t="s">
        <v>568</v>
      </c>
      <c r="F1938" s="1363" t="s">
        <v>4203</v>
      </c>
      <c r="G1938" s="1363" t="s">
        <v>2269</v>
      </c>
      <c r="H1938" s="1363">
        <v>11.0</v>
      </c>
      <c r="I1938" s="1363">
        <v>11.0</v>
      </c>
      <c r="J1938" s="1363"/>
      <c r="K1938" s="1363"/>
      <c r="L1938" s="1363"/>
      <c r="M1938" s="1052"/>
    </row>
    <row r="1939">
      <c r="A1939" s="1363"/>
      <c r="B1939" s="1363"/>
      <c r="C1939" s="1363"/>
      <c r="D1939" s="1363">
        <v>2023.0</v>
      </c>
      <c r="E1939" s="1363" t="s">
        <v>568</v>
      </c>
      <c r="F1939" s="1363" t="s">
        <v>4203</v>
      </c>
      <c r="G1939" s="1363" t="s">
        <v>2319</v>
      </c>
      <c r="H1939" s="1363">
        <v>1.0</v>
      </c>
      <c r="I1939" s="1363">
        <v>1.0</v>
      </c>
      <c r="J1939" s="1363"/>
      <c r="K1939" s="1363"/>
      <c r="L1939" s="1363"/>
      <c r="M1939" s="1052"/>
    </row>
    <row r="1940">
      <c r="A1940" s="1363"/>
      <c r="B1940" s="1363"/>
      <c r="C1940" s="1363"/>
      <c r="D1940" s="1363">
        <v>2023.0</v>
      </c>
      <c r="E1940" s="1363" t="s">
        <v>67</v>
      </c>
      <c r="F1940" s="1363" t="s">
        <v>4189</v>
      </c>
      <c r="G1940" s="1363" t="s">
        <v>4216</v>
      </c>
      <c r="H1940" s="1363">
        <v>54.0</v>
      </c>
      <c r="I1940" s="1363">
        <v>55.0</v>
      </c>
      <c r="J1940" s="1363"/>
      <c r="K1940" s="1363"/>
      <c r="L1940" s="1363"/>
      <c r="M1940" s="1052"/>
    </row>
    <row r="1941">
      <c r="A1941" s="1363"/>
      <c r="B1941" s="1363"/>
      <c r="C1941" s="1363"/>
      <c r="D1941" s="1363">
        <v>2023.0</v>
      </c>
      <c r="E1941" s="1363" t="s">
        <v>67</v>
      </c>
      <c r="F1941" s="1363" t="s">
        <v>4189</v>
      </c>
      <c r="G1941" s="1363" t="s">
        <v>4217</v>
      </c>
      <c r="H1941" s="1363">
        <v>87.0</v>
      </c>
      <c r="I1941" s="1363">
        <v>91.0</v>
      </c>
      <c r="J1941" s="1363"/>
      <c r="K1941" s="1363"/>
      <c r="L1941" s="1363"/>
      <c r="M1941" s="1052"/>
    </row>
    <row r="1942">
      <c r="A1942" s="1363"/>
      <c r="B1942" s="1363"/>
      <c r="C1942" s="1363"/>
      <c r="D1942" s="1363">
        <v>2023.0</v>
      </c>
      <c r="E1942" s="1363" t="s">
        <v>67</v>
      </c>
      <c r="F1942" s="1363" t="s">
        <v>4189</v>
      </c>
      <c r="G1942" s="1363" t="s">
        <v>2074</v>
      </c>
      <c r="H1942" s="1363">
        <v>1.0</v>
      </c>
      <c r="I1942" s="1363">
        <v>1.0</v>
      </c>
      <c r="J1942" s="1363"/>
      <c r="K1942" s="1363"/>
      <c r="L1942" s="1363"/>
      <c r="M1942" s="1052"/>
    </row>
    <row r="1943">
      <c r="A1943" s="1363"/>
      <c r="B1943" s="1363"/>
      <c r="C1943" s="1363"/>
      <c r="D1943" s="1363">
        <v>2023.0</v>
      </c>
      <c r="E1943" s="1363" t="s">
        <v>67</v>
      </c>
      <c r="F1943" s="1363" t="s">
        <v>4189</v>
      </c>
      <c r="G1943" s="1363" t="s">
        <v>2269</v>
      </c>
      <c r="H1943" s="1363">
        <v>10.0</v>
      </c>
      <c r="I1943" s="1363">
        <v>10.0</v>
      </c>
      <c r="J1943" s="1363"/>
      <c r="K1943" s="1363"/>
      <c r="L1943" s="1363"/>
      <c r="M1943" s="1052"/>
    </row>
    <row r="1944">
      <c r="A1944" s="1363"/>
      <c r="B1944" s="1363"/>
      <c r="C1944" s="1363"/>
      <c r="D1944" s="1363">
        <v>2023.0</v>
      </c>
      <c r="E1944" s="1363" t="s">
        <v>67</v>
      </c>
      <c r="F1944" s="1363" t="s">
        <v>4189</v>
      </c>
      <c r="G1944" s="1363" t="s">
        <v>4218</v>
      </c>
      <c r="H1944" s="1363">
        <v>1.0</v>
      </c>
      <c r="I1944" s="1363">
        <v>1.0</v>
      </c>
      <c r="J1944" s="1363"/>
      <c r="K1944" s="1363"/>
      <c r="L1944" s="1363"/>
      <c r="M1944" s="1052"/>
    </row>
    <row r="1945">
      <c r="A1945" s="1363"/>
      <c r="B1945" s="1363"/>
      <c r="C1945" s="1363"/>
      <c r="D1945" s="1363">
        <v>2023.0</v>
      </c>
      <c r="E1945" s="1363" t="s">
        <v>67</v>
      </c>
      <c r="F1945" s="1363" t="s">
        <v>4189</v>
      </c>
      <c r="G1945" s="1363" t="s">
        <v>2319</v>
      </c>
      <c r="H1945" s="1363">
        <v>29.0</v>
      </c>
      <c r="I1945" s="1363">
        <v>30.0</v>
      </c>
      <c r="J1945" s="1363"/>
      <c r="K1945" s="1363"/>
      <c r="L1945" s="1363"/>
      <c r="M1945" s="1052"/>
    </row>
    <row r="1946">
      <c r="A1946" s="1363"/>
      <c r="B1946" s="1363"/>
      <c r="C1946" s="1363"/>
      <c r="D1946" s="1363">
        <v>2023.0</v>
      </c>
      <c r="E1946" s="1363" t="s">
        <v>1755</v>
      </c>
      <c r="F1946" s="1363" t="s">
        <v>4204</v>
      </c>
      <c r="G1946" s="1363" t="s">
        <v>4216</v>
      </c>
      <c r="H1946" s="1363">
        <v>1.0</v>
      </c>
      <c r="I1946" s="1363">
        <v>1.0</v>
      </c>
      <c r="J1946" s="1363"/>
      <c r="K1946" s="1363"/>
      <c r="L1946" s="1363"/>
      <c r="M1946" s="1052"/>
    </row>
    <row r="1947">
      <c r="A1947" s="1363"/>
      <c r="B1947" s="1363"/>
      <c r="C1947" s="1363"/>
      <c r="D1947" s="1363">
        <v>2023.0</v>
      </c>
      <c r="E1947" s="1363" t="s">
        <v>1755</v>
      </c>
      <c r="F1947" s="1363" t="s">
        <v>4204</v>
      </c>
      <c r="G1947" s="1363" t="s">
        <v>4217</v>
      </c>
      <c r="H1947" s="1363">
        <v>9.0</v>
      </c>
      <c r="I1947" s="1363">
        <v>12.0</v>
      </c>
      <c r="J1947" s="1363"/>
      <c r="K1947" s="1363"/>
      <c r="L1947" s="1363"/>
      <c r="M1947" s="1052"/>
    </row>
    <row r="1948">
      <c r="A1948" s="1363"/>
      <c r="B1948" s="1363"/>
      <c r="C1948" s="1363"/>
      <c r="D1948" s="1363">
        <v>2023.0</v>
      </c>
      <c r="E1948" s="1363" t="s">
        <v>1755</v>
      </c>
      <c r="F1948" s="1363" t="s">
        <v>4204</v>
      </c>
      <c r="G1948" s="1363" t="s">
        <v>2269</v>
      </c>
      <c r="H1948" s="1363">
        <v>30.0</v>
      </c>
      <c r="I1948" s="1363">
        <v>40.0</v>
      </c>
      <c r="J1948" s="1363"/>
      <c r="K1948" s="1363"/>
      <c r="L1948" s="1363"/>
      <c r="M1948" s="1052"/>
    </row>
    <row r="1949">
      <c r="A1949" s="1363"/>
      <c r="B1949" s="1363"/>
      <c r="C1949" s="1363"/>
      <c r="D1949" s="1363">
        <v>2023.0</v>
      </c>
      <c r="E1949" s="1363" t="s">
        <v>1755</v>
      </c>
      <c r="F1949" s="1363" t="s">
        <v>4204</v>
      </c>
      <c r="G1949" s="1363" t="s">
        <v>2319</v>
      </c>
      <c r="H1949" s="1363">
        <v>1.0</v>
      </c>
      <c r="I1949" s="1363">
        <v>1.0</v>
      </c>
      <c r="J1949" s="1363"/>
      <c r="K1949" s="1363"/>
      <c r="L1949" s="1363"/>
      <c r="M1949" s="1052"/>
    </row>
    <row r="1950">
      <c r="A1950" s="1363"/>
      <c r="B1950" s="1363"/>
      <c r="C1950" s="1363"/>
      <c r="D1950" s="1363">
        <v>2023.0</v>
      </c>
      <c r="E1950" s="1363" t="s">
        <v>1756</v>
      </c>
      <c r="F1950" s="1363" t="s">
        <v>4207</v>
      </c>
      <c r="G1950" s="1363" t="s">
        <v>4216</v>
      </c>
      <c r="H1950" s="1363">
        <v>2.0</v>
      </c>
      <c r="I1950" s="1363">
        <v>2.0</v>
      </c>
      <c r="J1950" s="1363"/>
      <c r="K1950" s="1363"/>
      <c r="L1950" s="1363"/>
      <c r="M1950" s="1052"/>
    </row>
    <row r="1951">
      <c r="A1951" s="1363"/>
      <c r="B1951" s="1363"/>
      <c r="C1951" s="1363"/>
      <c r="D1951" s="1363">
        <v>2023.0</v>
      </c>
      <c r="E1951" s="1363" t="s">
        <v>1756</v>
      </c>
      <c r="F1951" s="1363" t="s">
        <v>4207</v>
      </c>
      <c r="G1951" s="1363" t="s">
        <v>4217</v>
      </c>
      <c r="H1951" s="1363">
        <v>14.0</v>
      </c>
      <c r="I1951" s="1363">
        <v>14.0</v>
      </c>
      <c r="J1951" s="1363"/>
      <c r="K1951" s="1363"/>
      <c r="L1951" s="1363"/>
      <c r="M1951" s="1052"/>
    </row>
    <row r="1952">
      <c r="A1952" s="1363"/>
      <c r="B1952" s="1363"/>
      <c r="C1952" s="1363"/>
      <c r="D1952" s="1363">
        <v>2023.0</v>
      </c>
      <c r="E1952" s="1363" t="s">
        <v>1756</v>
      </c>
      <c r="F1952" s="1363" t="s">
        <v>4207</v>
      </c>
      <c r="G1952" s="1363" t="s">
        <v>2269</v>
      </c>
      <c r="H1952" s="1363">
        <v>5.0</v>
      </c>
      <c r="I1952" s="1363">
        <v>5.0</v>
      </c>
      <c r="J1952" s="1363"/>
      <c r="K1952" s="1363"/>
      <c r="L1952" s="1363"/>
      <c r="M1952" s="1052"/>
    </row>
    <row r="1953">
      <c r="A1953" s="1363"/>
      <c r="B1953" s="1363"/>
      <c r="C1953" s="1363"/>
      <c r="D1953" s="1363">
        <v>2023.0</v>
      </c>
      <c r="E1953" s="1363" t="s">
        <v>1756</v>
      </c>
      <c r="F1953" s="1363" t="s">
        <v>4207</v>
      </c>
      <c r="G1953" s="1363" t="s">
        <v>2319</v>
      </c>
      <c r="H1953" s="1363">
        <v>6.0</v>
      </c>
      <c r="I1953" s="1363">
        <v>6.0</v>
      </c>
      <c r="J1953" s="1363"/>
      <c r="K1953" s="1363"/>
      <c r="L1953" s="1363"/>
      <c r="M1953" s="1052"/>
    </row>
    <row r="1954">
      <c r="A1954" s="1363"/>
      <c r="B1954" s="1363"/>
      <c r="C1954" s="1363"/>
      <c r="D1954" s="1363">
        <v>2023.0</v>
      </c>
      <c r="E1954" s="1363" t="s">
        <v>569</v>
      </c>
      <c r="F1954" s="1363" t="s">
        <v>4205</v>
      </c>
      <c r="G1954" s="1363" t="s">
        <v>2269</v>
      </c>
      <c r="H1954" s="1363">
        <v>18.0</v>
      </c>
      <c r="I1954" s="1363">
        <v>18.0</v>
      </c>
      <c r="J1954" s="1363"/>
      <c r="K1954" s="1363"/>
      <c r="L1954" s="1363"/>
      <c r="M1954" s="1052"/>
    </row>
    <row r="1955">
      <c r="A1955" s="1363"/>
      <c r="B1955" s="1363"/>
      <c r="C1955" s="1363"/>
      <c r="D1955" s="1363">
        <v>2023.0</v>
      </c>
      <c r="E1955" s="1363" t="s">
        <v>569</v>
      </c>
      <c r="F1955" s="1363" t="s">
        <v>4205</v>
      </c>
      <c r="G1955" s="1363" t="s">
        <v>2319</v>
      </c>
      <c r="H1955" s="1363">
        <v>7.0</v>
      </c>
      <c r="I1955" s="1363">
        <v>7.0</v>
      </c>
      <c r="J1955" s="1363"/>
      <c r="K1955" s="1363"/>
      <c r="L1955" s="1363"/>
      <c r="M1955" s="1052"/>
    </row>
    <row r="1956">
      <c r="A1956" s="1363"/>
      <c r="B1956" s="1363"/>
      <c r="C1956" s="1363"/>
      <c r="D1956" s="1363">
        <v>2023.0</v>
      </c>
      <c r="E1956" s="1363" t="s">
        <v>1757</v>
      </c>
      <c r="F1956" s="1363" t="s">
        <v>4205</v>
      </c>
      <c r="G1956" s="1363" t="s">
        <v>4216</v>
      </c>
      <c r="H1956" s="1363">
        <v>3.0</v>
      </c>
      <c r="I1956" s="1363">
        <v>3.0</v>
      </c>
      <c r="J1956" s="1363"/>
      <c r="K1956" s="1363"/>
      <c r="L1956" s="1363"/>
      <c r="M1956" s="1052"/>
    </row>
    <row r="1957">
      <c r="A1957" s="1363"/>
      <c r="B1957" s="1363"/>
      <c r="C1957" s="1363"/>
      <c r="D1957" s="1363">
        <v>2023.0</v>
      </c>
      <c r="E1957" s="1363" t="s">
        <v>1757</v>
      </c>
      <c r="F1957" s="1363" t="s">
        <v>4205</v>
      </c>
      <c r="G1957" s="1363" t="s">
        <v>4217</v>
      </c>
      <c r="H1957" s="1363">
        <v>9.0</v>
      </c>
      <c r="I1957" s="1363">
        <v>9.0</v>
      </c>
      <c r="J1957" s="1363"/>
      <c r="K1957" s="1363"/>
      <c r="L1957" s="1363"/>
      <c r="M1957" s="1052"/>
    </row>
    <row r="1958">
      <c r="A1958" s="1363"/>
      <c r="B1958" s="1363"/>
      <c r="C1958" s="1363"/>
      <c r="D1958" s="1363">
        <v>2023.0</v>
      </c>
      <c r="E1958" s="1363" t="s">
        <v>1757</v>
      </c>
      <c r="F1958" s="1363" t="s">
        <v>4205</v>
      </c>
      <c r="G1958" s="1363" t="s">
        <v>2269</v>
      </c>
      <c r="H1958" s="1363">
        <v>13.0</v>
      </c>
      <c r="I1958" s="1363">
        <v>13.0</v>
      </c>
      <c r="J1958" s="1363"/>
      <c r="K1958" s="1363"/>
      <c r="L1958" s="1363"/>
      <c r="M1958" s="1052"/>
    </row>
    <row r="1959">
      <c r="A1959" s="1363"/>
      <c r="B1959" s="1363"/>
      <c r="C1959" s="1363"/>
      <c r="D1959" s="1363">
        <v>2023.0</v>
      </c>
      <c r="E1959" s="1363" t="s">
        <v>70</v>
      </c>
      <c r="F1959" s="1363" t="s">
        <v>4207</v>
      </c>
      <c r="G1959" s="1363" t="s">
        <v>4216</v>
      </c>
      <c r="H1959" s="1363">
        <v>3.0</v>
      </c>
      <c r="I1959" s="1363">
        <v>3.0</v>
      </c>
      <c r="J1959" s="1363"/>
      <c r="K1959" s="1363"/>
      <c r="L1959" s="1363"/>
      <c r="M1959" s="1052"/>
    </row>
    <row r="1960">
      <c r="A1960" s="1363"/>
      <c r="B1960" s="1363"/>
      <c r="C1960" s="1363"/>
      <c r="D1960" s="1363">
        <v>2023.0</v>
      </c>
      <c r="E1960" s="1363" t="s">
        <v>70</v>
      </c>
      <c r="F1960" s="1363" t="s">
        <v>4207</v>
      </c>
      <c r="G1960" s="1363" t="s">
        <v>4217</v>
      </c>
      <c r="H1960" s="1363">
        <v>3.0</v>
      </c>
      <c r="I1960" s="1363">
        <v>3.0</v>
      </c>
      <c r="J1960" s="1363"/>
      <c r="K1960" s="1363"/>
      <c r="L1960" s="1363"/>
      <c r="M1960" s="1052"/>
    </row>
    <row r="1961">
      <c r="A1961" s="1363"/>
      <c r="B1961" s="1363"/>
      <c r="C1961" s="1363"/>
      <c r="D1961" s="1363">
        <v>2023.0</v>
      </c>
      <c r="E1961" s="1363" t="s">
        <v>70</v>
      </c>
      <c r="F1961" s="1363" t="s">
        <v>4207</v>
      </c>
      <c r="G1961" s="1363" t="s">
        <v>2269</v>
      </c>
      <c r="H1961" s="1363">
        <v>1.0</v>
      </c>
      <c r="I1961" s="1363">
        <v>1.0</v>
      </c>
      <c r="J1961" s="1363"/>
      <c r="K1961" s="1363"/>
      <c r="L1961" s="1363"/>
      <c r="M1961" s="1052"/>
    </row>
    <row r="1962">
      <c r="A1962" s="1363"/>
      <c r="B1962" s="1363"/>
      <c r="C1962" s="1363"/>
      <c r="D1962" s="1363">
        <v>2023.0</v>
      </c>
      <c r="E1962" s="1363" t="s">
        <v>367</v>
      </c>
      <c r="F1962" s="1363" t="s">
        <v>4207</v>
      </c>
      <c r="G1962" s="1363" t="s">
        <v>4216</v>
      </c>
      <c r="H1962" s="1363">
        <v>1.0</v>
      </c>
      <c r="I1962" s="1363">
        <v>1.0</v>
      </c>
      <c r="J1962" s="1363"/>
      <c r="K1962" s="1363"/>
      <c r="L1962" s="1363"/>
      <c r="M1962" s="1052"/>
    </row>
    <row r="1963">
      <c r="A1963" s="1363"/>
      <c r="B1963" s="1363"/>
      <c r="C1963" s="1363"/>
      <c r="D1963" s="1363">
        <v>2023.0</v>
      </c>
      <c r="E1963" s="1363" t="s">
        <v>367</v>
      </c>
      <c r="F1963" s="1363" t="s">
        <v>4207</v>
      </c>
      <c r="G1963" s="1363" t="s">
        <v>4217</v>
      </c>
      <c r="H1963" s="1363">
        <v>12.0</v>
      </c>
      <c r="I1963" s="1363">
        <v>12.0</v>
      </c>
      <c r="J1963" s="1363"/>
      <c r="K1963" s="1363"/>
      <c r="L1963" s="1363"/>
      <c r="M1963" s="1052"/>
    </row>
    <row r="1964">
      <c r="A1964" s="1363"/>
      <c r="B1964" s="1363"/>
      <c r="C1964" s="1363"/>
      <c r="D1964" s="1363">
        <v>2023.0</v>
      </c>
      <c r="E1964" s="1363" t="s">
        <v>367</v>
      </c>
      <c r="F1964" s="1363" t="s">
        <v>4207</v>
      </c>
      <c r="G1964" s="1363" t="s">
        <v>2269</v>
      </c>
      <c r="H1964" s="1363">
        <v>3.0</v>
      </c>
      <c r="I1964" s="1363">
        <v>3.0</v>
      </c>
      <c r="J1964" s="1363"/>
      <c r="K1964" s="1363"/>
      <c r="L1964" s="1363"/>
      <c r="M1964" s="1052"/>
    </row>
    <row r="1965">
      <c r="A1965" s="1363"/>
      <c r="B1965" s="1363"/>
      <c r="C1965" s="1363"/>
      <c r="D1965" s="1363">
        <v>2023.0</v>
      </c>
      <c r="E1965" s="1363" t="s">
        <v>369</v>
      </c>
      <c r="F1965" s="1363" t="s">
        <v>4206</v>
      </c>
      <c r="G1965" s="1363" t="s">
        <v>4216</v>
      </c>
      <c r="H1965" s="1363">
        <v>8.0</v>
      </c>
      <c r="I1965" s="1363">
        <v>8.0</v>
      </c>
      <c r="J1965" s="1363"/>
      <c r="K1965" s="1363"/>
      <c r="L1965" s="1363"/>
      <c r="M1965" s="1052"/>
    </row>
    <row r="1966">
      <c r="A1966" s="1363"/>
      <c r="B1966" s="1363"/>
      <c r="C1966" s="1363"/>
      <c r="D1966" s="1363">
        <v>2023.0</v>
      </c>
      <c r="E1966" s="1363" t="s">
        <v>369</v>
      </c>
      <c r="F1966" s="1363" t="s">
        <v>4206</v>
      </c>
      <c r="G1966" s="1363" t="s">
        <v>4217</v>
      </c>
      <c r="H1966" s="1363">
        <v>48.0</v>
      </c>
      <c r="I1966" s="1363">
        <v>49.0</v>
      </c>
      <c r="J1966" s="1363"/>
      <c r="K1966" s="1363"/>
      <c r="L1966" s="1363"/>
      <c r="M1966" s="1052"/>
    </row>
    <row r="1967">
      <c r="A1967" s="1363"/>
      <c r="B1967" s="1363"/>
      <c r="C1967" s="1363"/>
      <c r="D1967" s="1363">
        <v>2023.0</v>
      </c>
      <c r="E1967" s="1363" t="s">
        <v>369</v>
      </c>
      <c r="F1967" s="1363" t="s">
        <v>4206</v>
      </c>
      <c r="G1967" s="1363" t="s">
        <v>2269</v>
      </c>
      <c r="H1967" s="1363">
        <v>31.0</v>
      </c>
      <c r="I1967" s="1363">
        <v>48.0</v>
      </c>
      <c r="J1967" s="1363"/>
      <c r="K1967" s="1363"/>
      <c r="L1967" s="1363"/>
      <c r="M1967" s="1052"/>
    </row>
    <row r="1968">
      <c r="A1968" s="1363"/>
      <c r="B1968" s="1363"/>
      <c r="C1968" s="1363"/>
      <c r="D1968" s="1363">
        <v>2023.0</v>
      </c>
      <c r="E1968" s="1363" t="s">
        <v>369</v>
      </c>
      <c r="F1968" s="1363" t="s">
        <v>4206</v>
      </c>
      <c r="G1968" s="1363" t="s">
        <v>2319</v>
      </c>
      <c r="H1968" s="1363">
        <v>8.0</v>
      </c>
      <c r="I1968" s="1363">
        <v>8.0</v>
      </c>
      <c r="J1968" s="1363"/>
      <c r="K1968" s="1363"/>
      <c r="L1968" s="1363"/>
      <c r="M1968" s="1052"/>
    </row>
    <row r="1969">
      <c r="A1969" s="1363"/>
      <c r="B1969" s="1363"/>
      <c r="C1969" s="1363"/>
      <c r="D1969" s="1363">
        <v>2023.0</v>
      </c>
      <c r="E1969" s="1363" t="s">
        <v>71</v>
      </c>
      <c r="F1969" s="1363" t="s">
        <v>4207</v>
      </c>
      <c r="G1969" s="1363" t="s">
        <v>4216</v>
      </c>
      <c r="H1969" s="1363">
        <v>7.0</v>
      </c>
      <c r="I1969" s="1363">
        <v>7.0</v>
      </c>
      <c r="J1969" s="1363"/>
      <c r="K1969" s="1363"/>
      <c r="L1969" s="1363"/>
      <c r="M1969" s="1052"/>
    </row>
    <row r="1970">
      <c r="A1970" s="1363"/>
      <c r="B1970" s="1363"/>
      <c r="C1970" s="1363"/>
      <c r="D1970" s="1363">
        <v>2023.0</v>
      </c>
      <c r="E1970" s="1363" t="s">
        <v>71</v>
      </c>
      <c r="F1970" s="1363" t="s">
        <v>4207</v>
      </c>
      <c r="G1970" s="1363" t="s">
        <v>4217</v>
      </c>
      <c r="H1970" s="1363">
        <v>12.0</v>
      </c>
      <c r="I1970" s="1363">
        <v>12.0</v>
      </c>
      <c r="J1970" s="1363"/>
      <c r="K1970" s="1363"/>
      <c r="L1970" s="1363"/>
      <c r="M1970" s="1052"/>
    </row>
    <row r="1971">
      <c r="A1971" s="1363"/>
      <c r="B1971" s="1363"/>
      <c r="C1971" s="1363"/>
      <c r="D1971" s="1363">
        <v>2023.0</v>
      </c>
      <c r="E1971" s="1363" t="s">
        <v>71</v>
      </c>
      <c r="F1971" s="1363" t="s">
        <v>4207</v>
      </c>
      <c r="G1971" s="1363" t="s">
        <v>2269</v>
      </c>
      <c r="H1971" s="1363">
        <v>14.0</v>
      </c>
      <c r="I1971" s="1363">
        <v>14.0</v>
      </c>
      <c r="J1971" s="1363"/>
      <c r="K1971" s="1363"/>
      <c r="L1971" s="1363"/>
      <c r="M1971" s="1052"/>
    </row>
    <row r="1972">
      <c r="A1972" s="1363"/>
      <c r="B1972" s="1363"/>
      <c r="C1972" s="1363"/>
      <c r="D1972" s="1363">
        <v>2023.0</v>
      </c>
      <c r="E1972" s="1363" t="s">
        <v>1758</v>
      </c>
      <c r="F1972" s="1363" t="s">
        <v>4204</v>
      </c>
      <c r="G1972" s="1363" t="s">
        <v>4217</v>
      </c>
      <c r="H1972" s="1363">
        <v>5.0</v>
      </c>
      <c r="I1972" s="1363">
        <v>5.0</v>
      </c>
      <c r="J1972" s="1363"/>
      <c r="K1972" s="1363"/>
      <c r="L1972" s="1363"/>
      <c r="M1972" s="1052"/>
    </row>
    <row r="1973">
      <c r="A1973" s="1363"/>
      <c r="B1973" s="1363"/>
      <c r="C1973" s="1363"/>
      <c r="D1973" s="1363">
        <v>2023.0</v>
      </c>
      <c r="E1973" s="1363" t="s">
        <v>1758</v>
      </c>
      <c r="F1973" s="1363" t="s">
        <v>4204</v>
      </c>
      <c r="G1973" s="1363" t="s">
        <v>2269</v>
      </c>
      <c r="H1973" s="1363">
        <v>1.0</v>
      </c>
      <c r="I1973" s="1363">
        <v>1.0</v>
      </c>
      <c r="J1973" s="1363"/>
      <c r="K1973" s="1363"/>
      <c r="L1973" s="1363"/>
      <c r="M1973" s="1052"/>
    </row>
    <row r="1974">
      <c r="A1974" s="1363"/>
      <c r="B1974" s="1363"/>
      <c r="C1974" s="1363"/>
      <c r="D1974" s="1363">
        <v>2023.0</v>
      </c>
      <c r="E1974" s="1363" t="s">
        <v>1759</v>
      </c>
      <c r="F1974" s="1363" t="s">
        <v>4202</v>
      </c>
      <c r="G1974" s="1363" t="s">
        <v>4217</v>
      </c>
      <c r="H1974" s="1363">
        <v>5.0</v>
      </c>
      <c r="I1974" s="1363">
        <v>5.0</v>
      </c>
      <c r="J1974" s="1363"/>
      <c r="K1974" s="1363"/>
      <c r="L1974" s="1363"/>
      <c r="M1974" s="1052"/>
    </row>
    <row r="1975">
      <c r="A1975" s="1363"/>
      <c r="B1975" s="1363"/>
      <c r="C1975" s="1363"/>
      <c r="D1975" s="1363">
        <v>2023.0</v>
      </c>
      <c r="E1975" s="1363" t="s">
        <v>1759</v>
      </c>
      <c r="F1975" s="1363" t="s">
        <v>4202</v>
      </c>
      <c r="G1975" s="1363" t="s">
        <v>2269</v>
      </c>
      <c r="H1975" s="1363">
        <v>15.0</v>
      </c>
      <c r="I1975" s="1363">
        <v>15.0</v>
      </c>
      <c r="J1975" s="1363"/>
      <c r="K1975" s="1363"/>
      <c r="L1975" s="1363"/>
      <c r="M1975" s="1052"/>
    </row>
    <row r="1976">
      <c r="A1976" s="1363"/>
      <c r="B1976" s="1363"/>
      <c r="C1976" s="1363"/>
      <c r="D1976" s="1363">
        <v>2023.0</v>
      </c>
      <c r="E1976" s="1363" t="s">
        <v>1760</v>
      </c>
      <c r="F1976" s="1363" t="s">
        <v>4207</v>
      </c>
      <c r="G1976" s="1363" t="s">
        <v>4217</v>
      </c>
      <c r="H1976" s="1363">
        <v>3.0</v>
      </c>
      <c r="I1976" s="1363">
        <v>3.0</v>
      </c>
      <c r="J1976" s="1363"/>
      <c r="K1976" s="1363"/>
      <c r="L1976" s="1363"/>
      <c r="M1976" s="1052"/>
    </row>
    <row r="1977">
      <c r="A1977" s="1363"/>
      <c r="B1977" s="1363"/>
      <c r="C1977" s="1363"/>
      <c r="D1977" s="1363">
        <v>2023.0</v>
      </c>
      <c r="E1977" s="1363" t="s">
        <v>1760</v>
      </c>
      <c r="F1977" s="1363" t="s">
        <v>4207</v>
      </c>
      <c r="G1977" s="1363" t="s">
        <v>2269</v>
      </c>
      <c r="H1977" s="1363">
        <v>8.0</v>
      </c>
      <c r="I1977" s="1363">
        <v>8.0</v>
      </c>
      <c r="J1977" s="1363"/>
      <c r="K1977" s="1363"/>
      <c r="L1977" s="1363"/>
      <c r="M1977" s="1052"/>
    </row>
    <row r="1978">
      <c r="A1978" s="1363"/>
      <c r="B1978" s="1363"/>
      <c r="C1978" s="1363"/>
      <c r="D1978" s="1363">
        <v>2023.0</v>
      </c>
      <c r="E1978" s="1363" t="s">
        <v>1760</v>
      </c>
      <c r="F1978" s="1363" t="s">
        <v>4207</v>
      </c>
      <c r="G1978" s="1363" t="s">
        <v>2319</v>
      </c>
      <c r="H1978" s="1363">
        <v>1.0</v>
      </c>
      <c r="I1978" s="1363">
        <v>1.0</v>
      </c>
      <c r="J1978" s="1363"/>
      <c r="K1978" s="1363"/>
      <c r="L1978" s="1363"/>
      <c r="M1978" s="1052"/>
    </row>
    <row r="1979">
      <c r="A1979" s="1363"/>
      <c r="B1979" s="1363"/>
      <c r="C1979" s="1363"/>
      <c r="D1979" s="1363">
        <v>2023.0</v>
      </c>
      <c r="E1979" s="1363" t="s">
        <v>1762</v>
      </c>
      <c r="F1979" s="1363" t="s">
        <v>4204</v>
      </c>
      <c r="G1979" s="1363" t="s">
        <v>4216</v>
      </c>
      <c r="H1979" s="1363">
        <v>134.0</v>
      </c>
      <c r="I1979" s="1363">
        <v>137.0</v>
      </c>
      <c r="J1979" s="1363"/>
      <c r="K1979" s="1363"/>
      <c r="L1979" s="1363"/>
      <c r="M1979" s="1052"/>
    </row>
    <row r="1980">
      <c r="A1980" s="1363"/>
      <c r="B1980" s="1363"/>
      <c r="C1980" s="1363"/>
      <c r="D1980" s="1363">
        <v>2023.0</v>
      </c>
      <c r="E1980" s="1363" t="s">
        <v>1762</v>
      </c>
      <c r="F1980" s="1363" t="s">
        <v>4204</v>
      </c>
      <c r="G1980" s="1363" t="s">
        <v>4217</v>
      </c>
      <c r="H1980" s="1363">
        <v>237.0</v>
      </c>
      <c r="I1980" s="1363">
        <v>245.0</v>
      </c>
      <c r="J1980" s="1363"/>
      <c r="K1980" s="1363"/>
      <c r="L1980" s="1363"/>
      <c r="M1980" s="1052"/>
    </row>
    <row r="1981">
      <c r="A1981" s="1363"/>
      <c r="B1981" s="1363"/>
      <c r="C1981" s="1363"/>
      <c r="D1981" s="1363">
        <v>2023.0</v>
      </c>
      <c r="E1981" s="1363" t="s">
        <v>1762</v>
      </c>
      <c r="F1981" s="1363" t="s">
        <v>4204</v>
      </c>
      <c r="G1981" s="1363" t="s">
        <v>2074</v>
      </c>
      <c r="H1981" s="1363">
        <v>1.0</v>
      </c>
      <c r="I1981" s="1363">
        <v>1.0</v>
      </c>
      <c r="J1981" s="1363"/>
      <c r="K1981" s="1363"/>
      <c r="L1981" s="1363"/>
      <c r="M1981" s="1052"/>
    </row>
    <row r="1982">
      <c r="A1982" s="1363"/>
      <c r="B1982" s="1363"/>
      <c r="C1982" s="1363"/>
      <c r="D1982" s="1363">
        <v>2023.0</v>
      </c>
      <c r="E1982" s="1363" t="s">
        <v>1762</v>
      </c>
      <c r="F1982" s="1363" t="s">
        <v>4204</v>
      </c>
      <c r="G1982" s="1363" t="s">
        <v>2269</v>
      </c>
      <c r="H1982" s="1363">
        <v>705.0</v>
      </c>
      <c r="I1982" s="1363">
        <v>725.0</v>
      </c>
      <c r="J1982" s="1363"/>
      <c r="K1982" s="1363"/>
      <c r="L1982" s="1363"/>
      <c r="M1982" s="1052"/>
    </row>
    <row r="1983">
      <c r="A1983" s="1363"/>
      <c r="B1983" s="1363"/>
      <c r="C1983" s="1363"/>
      <c r="D1983" s="1363">
        <v>2023.0</v>
      </c>
      <c r="E1983" s="1363" t="s">
        <v>1762</v>
      </c>
      <c r="F1983" s="1363" t="s">
        <v>4204</v>
      </c>
      <c r="G1983" s="1363" t="s">
        <v>4218</v>
      </c>
      <c r="H1983" s="1363">
        <v>1.0</v>
      </c>
      <c r="I1983" s="1363">
        <v>1.0</v>
      </c>
      <c r="J1983" s="1363"/>
      <c r="K1983" s="1363"/>
      <c r="L1983" s="1363"/>
      <c r="M1983" s="1052"/>
    </row>
    <row r="1984">
      <c r="A1984" s="1363"/>
      <c r="B1984" s="1363"/>
      <c r="C1984" s="1363"/>
      <c r="D1984" s="1363">
        <v>2023.0</v>
      </c>
      <c r="E1984" s="1363" t="s">
        <v>1762</v>
      </c>
      <c r="F1984" s="1363" t="s">
        <v>4204</v>
      </c>
      <c r="G1984" s="1363" t="s">
        <v>2319</v>
      </c>
      <c r="H1984" s="1363">
        <v>67.0</v>
      </c>
      <c r="I1984" s="1363">
        <v>69.0</v>
      </c>
      <c r="J1984" s="1363"/>
      <c r="K1984" s="1363"/>
      <c r="L1984" s="1363"/>
      <c r="M1984" s="1052"/>
    </row>
    <row r="1985">
      <c r="A1985" s="1363"/>
      <c r="B1985" s="1363"/>
      <c r="C1985" s="1363"/>
      <c r="D1985" s="1363">
        <v>2023.0</v>
      </c>
      <c r="E1985" s="1363" t="s">
        <v>1763</v>
      </c>
      <c r="F1985" s="1363" t="s">
        <v>4204</v>
      </c>
      <c r="G1985" s="1363" t="s">
        <v>2269</v>
      </c>
      <c r="H1985" s="1363">
        <v>8.0</v>
      </c>
      <c r="I1985" s="1363">
        <v>8.0</v>
      </c>
      <c r="J1985" s="1363"/>
      <c r="K1985" s="1363"/>
      <c r="L1985" s="1363"/>
      <c r="M1985" s="1052"/>
    </row>
    <row r="1986">
      <c r="A1986" s="1363"/>
      <c r="B1986" s="1363"/>
      <c r="C1986" s="1363"/>
      <c r="D1986" s="1363">
        <v>2023.0</v>
      </c>
      <c r="E1986" s="1363" t="s">
        <v>74</v>
      </c>
      <c r="F1986" s="1363" t="s">
        <v>4207</v>
      </c>
      <c r="G1986" s="1363" t="s">
        <v>4217</v>
      </c>
      <c r="H1986" s="1363">
        <v>2.0</v>
      </c>
      <c r="I1986" s="1363">
        <v>2.0</v>
      </c>
      <c r="J1986" s="1363"/>
      <c r="K1986" s="1363"/>
      <c r="L1986" s="1363"/>
      <c r="M1986" s="1052"/>
    </row>
    <row r="1987">
      <c r="A1987" s="1363"/>
      <c r="B1987" s="1363"/>
      <c r="C1987" s="1363"/>
      <c r="D1987" s="1363">
        <v>2023.0</v>
      </c>
      <c r="E1987" s="1363" t="s">
        <v>74</v>
      </c>
      <c r="F1987" s="1363" t="s">
        <v>4207</v>
      </c>
      <c r="G1987" s="1363" t="s">
        <v>2269</v>
      </c>
      <c r="H1987" s="1363">
        <v>5.0</v>
      </c>
      <c r="I1987" s="1363">
        <v>5.0</v>
      </c>
      <c r="J1987" s="1363"/>
      <c r="K1987" s="1363"/>
      <c r="L1987" s="1363"/>
      <c r="M1987" s="1052"/>
    </row>
    <row r="1988">
      <c r="A1988" s="1363"/>
      <c r="B1988" s="1363"/>
      <c r="C1988" s="1363"/>
      <c r="D1988" s="1363">
        <v>2023.0</v>
      </c>
      <c r="E1988" s="1363" t="s">
        <v>76</v>
      </c>
      <c r="F1988" s="1363" t="s">
        <v>4189</v>
      </c>
      <c r="G1988" s="1363" t="s">
        <v>4216</v>
      </c>
      <c r="H1988" s="1363">
        <v>9.0</v>
      </c>
      <c r="I1988" s="1363">
        <v>9.0</v>
      </c>
      <c r="J1988" s="1363"/>
      <c r="K1988" s="1363"/>
      <c r="L1988" s="1363"/>
      <c r="M1988" s="1052"/>
    </row>
    <row r="1989">
      <c r="A1989" s="1363"/>
      <c r="B1989" s="1363"/>
      <c r="C1989" s="1363"/>
      <c r="D1989" s="1363">
        <v>2023.0</v>
      </c>
      <c r="E1989" s="1363" t="s">
        <v>76</v>
      </c>
      <c r="F1989" s="1363" t="s">
        <v>4189</v>
      </c>
      <c r="G1989" s="1363" t="s">
        <v>4217</v>
      </c>
      <c r="H1989" s="1363">
        <v>20.0</v>
      </c>
      <c r="I1989" s="1363">
        <v>20.0</v>
      </c>
      <c r="J1989" s="1363"/>
      <c r="K1989" s="1363"/>
      <c r="L1989" s="1363"/>
      <c r="M1989" s="1052"/>
    </row>
    <row r="1990">
      <c r="A1990" s="1363"/>
      <c r="B1990" s="1363"/>
      <c r="C1990" s="1363"/>
      <c r="D1990" s="1363">
        <v>2023.0</v>
      </c>
      <c r="E1990" s="1363" t="s">
        <v>76</v>
      </c>
      <c r="F1990" s="1363" t="s">
        <v>4189</v>
      </c>
      <c r="G1990" s="1363" t="s">
        <v>2319</v>
      </c>
      <c r="H1990" s="1363">
        <v>2.0</v>
      </c>
      <c r="I1990" s="1363">
        <v>2.0</v>
      </c>
      <c r="J1990" s="1363"/>
      <c r="K1990" s="1363"/>
      <c r="L1990" s="1363"/>
      <c r="M1990" s="1052"/>
    </row>
    <row r="1991">
      <c r="A1991" s="1363"/>
      <c r="B1991" s="1363"/>
      <c r="C1991" s="1363"/>
      <c r="D1991" s="1363">
        <v>2023.0</v>
      </c>
      <c r="E1991" s="1363" t="s">
        <v>371</v>
      </c>
      <c r="F1991" s="1363" t="s">
        <v>4196</v>
      </c>
      <c r="G1991" s="1363" t="s">
        <v>2269</v>
      </c>
      <c r="H1991" s="1363">
        <v>8.0</v>
      </c>
      <c r="I1991" s="1363">
        <v>8.0</v>
      </c>
      <c r="J1991" s="1363"/>
      <c r="K1991" s="1363"/>
      <c r="L1991" s="1363"/>
      <c r="M1991" s="1052"/>
    </row>
    <row r="1992">
      <c r="A1992" s="1363"/>
      <c r="B1992" s="1363"/>
      <c r="C1992" s="1363"/>
      <c r="D1992" s="1363">
        <v>2023.0</v>
      </c>
      <c r="E1992" s="1363" t="s">
        <v>575</v>
      </c>
      <c r="F1992" s="1363" t="s">
        <v>4196</v>
      </c>
      <c r="G1992" s="1363" t="s">
        <v>2269</v>
      </c>
      <c r="H1992" s="1363">
        <v>3.0</v>
      </c>
      <c r="I1992" s="1363">
        <v>3.0</v>
      </c>
      <c r="J1992" s="1363"/>
      <c r="K1992" s="1363"/>
      <c r="L1992" s="1363"/>
      <c r="M1992" s="1052"/>
    </row>
    <row r="1993">
      <c r="A1993" s="1363"/>
      <c r="B1993" s="1363"/>
      <c r="C1993" s="1363"/>
      <c r="D1993" s="1363">
        <v>2023.0</v>
      </c>
      <c r="E1993" s="1363" t="s">
        <v>1767</v>
      </c>
      <c r="F1993" s="1363" t="s">
        <v>4206</v>
      </c>
      <c r="G1993" s="1363" t="s">
        <v>4216</v>
      </c>
      <c r="H1993" s="1363">
        <v>32.0</v>
      </c>
      <c r="I1993" s="1363">
        <v>32.0</v>
      </c>
      <c r="J1993" s="1363"/>
      <c r="K1993" s="1363"/>
      <c r="L1993" s="1363"/>
      <c r="M1993" s="1052"/>
    </row>
    <row r="1994">
      <c r="A1994" s="1363"/>
      <c r="B1994" s="1363"/>
      <c r="C1994" s="1363"/>
      <c r="D1994" s="1363">
        <v>2023.0</v>
      </c>
      <c r="E1994" s="1363" t="s">
        <v>1767</v>
      </c>
      <c r="F1994" s="1363" t="s">
        <v>4206</v>
      </c>
      <c r="G1994" s="1363" t="s">
        <v>4217</v>
      </c>
      <c r="H1994" s="1363">
        <v>40.0</v>
      </c>
      <c r="I1994" s="1363">
        <v>40.0</v>
      </c>
      <c r="J1994" s="1363"/>
      <c r="K1994" s="1363"/>
      <c r="L1994" s="1363"/>
      <c r="M1994" s="1052"/>
    </row>
    <row r="1995">
      <c r="A1995" s="1363"/>
      <c r="B1995" s="1363"/>
      <c r="C1995" s="1363"/>
      <c r="D1995" s="1363">
        <v>2023.0</v>
      </c>
      <c r="E1995" s="1363" t="s">
        <v>1767</v>
      </c>
      <c r="F1995" s="1363" t="s">
        <v>4206</v>
      </c>
      <c r="G1995" s="1363" t="s">
        <v>2269</v>
      </c>
      <c r="H1995" s="1363">
        <v>96.0</v>
      </c>
      <c r="I1995" s="1363">
        <v>102.0</v>
      </c>
      <c r="J1995" s="1363"/>
      <c r="K1995" s="1363"/>
      <c r="L1995" s="1363"/>
      <c r="M1995" s="1052"/>
    </row>
    <row r="1996">
      <c r="A1996" s="1363"/>
      <c r="B1996" s="1363"/>
      <c r="C1996" s="1363"/>
      <c r="D1996" s="1363">
        <v>2023.0</v>
      </c>
      <c r="E1996" s="1363" t="s">
        <v>1767</v>
      </c>
      <c r="F1996" s="1363" t="s">
        <v>4206</v>
      </c>
      <c r="G1996" s="1363" t="s">
        <v>2319</v>
      </c>
      <c r="H1996" s="1363">
        <v>13.0</v>
      </c>
      <c r="I1996" s="1363">
        <v>13.0</v>
      </c>
      <c r="J1996" s="1363"/>
      <c r="K1996" s="1363"/>
      <c r="L1996" s="1363"/>
      <c r="M1996" s="1052"/>
    </row>
    <row r="1997">
      <c r="A1997" s="1363"/>
      <c r="B1997" s="1363"/>
      <c r="C1997" s="1363"/>
      <c r="D1997" s="1363">
        <v>2023.0</v>
      </c>
      <c r="E1997" s="1363" t="s">
        <v>1768</v>
      </c>
      <c r="F1997" s="1363" t="s">
        <v>4205</v>
      </c>
      <c r="G1997" s="1363" t="s">
        <v>4217</v>
      </c>
      <c r="H1997" s="1363">
        <v>2.0</v>
      </c>
      <c r="I1997" s="1363">
        <v>3.0</v>
      </c>
      <c r="J1997" s="1363"/>
      <c r="K1997" s="1363"/>
      <c r="L1997" s="1363"/>
      <c r="M1997" s="1052"/>
    </row>
    <row r="1998">
      <c r="A1998" s="1363"/>
      <c r="B1998" s="1363"/>
      <c r="C1998" s="1363"/>
      <c r="D1998" s="1363">
        <v>2023.0</v>
      </c>
      <c r="E1998" s="1363" t="s">
        <v>1768</v>
      </c>
      <c r="F1998" s="1363" t="s">
        <v>4205</v>
      </c>
      <c r="G1998" s="1363" t="s">
        <v>2269</v>
      </c>
      <c r="H1998" s="1363">
        <v>141.0</v>
      </c>
      <c r="I1998" s="1363">
        <v>146.0</v>
      </c>
      <c r="J1998" s="1363"/>
      <c r="K1998" s="1363"/>
      <c r="L1998" s="1363"/>
      <c r="M1998" s="1052"/>
    </row>
    <row r="1999">
      <c r="A1999" s="1363"/>
      <c r="B1999" s="1363"/>
      <c r="C1999" s="1363"/>
      <c r="D1999" s="1363">
        <v>2023.0</v>
      </c>
      <c r="E1999" s="1363" t="s">
        <v>1768</v>
      </c>
      <c r="F1999" s="1363" t="s">
        <v>4205</v>
      </c>
      <c r="G1999" s="1363" t="s">
        <v>2319</v>
      </c>
      <c r="H1999" s="1363">
        <v>6.0</v>
      </c>
      <c r="I1999" s="1363">
        <v>6.0</v>
      </c>
      <c r="J1999" s="1363"/>
      <c r="K1999" s="1363"/>
      <c r="L1999" s="1363"/>
      <c r="M1999" s="1052"/>
    </row>
    <row r="2000">
      <c r="A2000" s="1363"/>
      <c r="B2000" s="1363"/>
      <c r="C2000" s="1363"/>
      <c r="D2000" s="1363">
        <v>2023.0</v>
      </c>
      <c r="E2000" s="1363" t="s">
        <v>1764</v>
      </c>
      <c r="F2000" s="1363" t="s">
        <v>4196</v>
      </c>
      <c r="G2000" s="1363" t="s">
        <v>4217</v>
      </c>
      <c r="H2000" s="1363">
        <v>13.0</v>
      </c>
      <c r="I2000" s="1363">
        <v>13.0</v>
      </c>
      <c r="J2000" s="1363"/>
      <c r="K2000" s="1363"/>
      <c r="L2000" s="1363"/>
      <c r="M2000" s="1052"/>
    </row>
    <row r="2001">
      <c r="A2001" s="1363"/>
      <c r="B2001" s="1363"/>
      <c r="C2001" s="1363"/>
      <c r="D2001" s="1363">
        <v>2023.0</v>
      </c>
      <c r="E2001" s="1363" t="s">
        <v>1764</v>
      </c>
      <c r="F2001" s="1363" t="s">
        <v>4196</v>
      </c>
      <c r="G2001" s="1363" t="s">
        <v>2269</v>
      </c>
      <c r="H2001" s="1363">
        <v>14.0</v>
      </c>
      <c r="I2001" s="1363">
        <v>15.0</v>
      </c>
      <c r="J2001" s="1363"/>
      <c r="K2001" s="1363"/>
      <c r="L2001" s="1363"/>
      <c r="M2001" s="1052"/>
    </row>
    <row r="2002">
      <c r="A2002" s="1363"/>
      <c r="B2002" s="1363"/>
      <c r="C2002" s="1363"/>
      <c r="D2002" s="1363">
        <v>2023.0</v>
      </c>
      <c r="E2002" s="1363" t="s">
        <v>1764</v>
      </c>
      <c r="F2002" s="1363" t="s">
        <v>4196</v>
      </c>
      <c r="G2002" s="1363" t="s">
        <v>2319</v>
      </c>
      <c r="H2002" s="1363">
        <v>1.0</v>
      </c>
      <c r="I2002" s="1363">
        <v>1.0</v>
      </c>
      <c r="J2002" s="1363"/>
      <c r="K2002" s="1363"/>
      <c r="L2002" s="1363"/>
      <c r="M2002" s="1052"/>
    </row>
    <row r="2003">
      <c r="A2003" s="1363"/>
      <c r="B2003" s="1363"/>
      <c r="C2003" s="1363"/>
      <c r="D2003" s="1363">
        <v>2023.0</v>
      </c>
      <c r="E2003" s="1363" t="s">
        <v>1765</v>
      </c>
      <c r="F2003" s="1363" t="s">
        <v>4207</v>
      </c>
      <c r="G2003" s="1363" t="s">
        <v>4216</v>
      </c>
      <c r="H2003" s="1363">
        <v>171.0</v>
      </c>
      <c r="I2003" s="1363">
        <v>178.0</v>
      </c>
      <c r="J2003" s="1363"/>
      <c r="K2003" s="1363"/>
      <c r="L2003" s="1363"/>
      <c r="M2003" s="1052"/>
    </row>
    <row r="2004">
      <c r="A2004" s="1363"/>
      <c r="B2004" s="1363"/>
      <c r="C2004" s="1363"/>
      <c r="D2004" s="1363">
        <v>2023.0</v>
      </c>
      <c r="E2004" s="1363" t="s">
        <v>1765</v>
      </c>
      <c r="F2004" s="1363" t="s">
        <v>4207</v>
      </c>
      <c r="G2004" s="1363" t="s">
        <v>4217</v>
      </c>
      <c r="H2004" s="1363">
        <v>139.0</v>
      </c>
      <c r="I2004" s="1363">
        <v>185.0</v>
      </c>
      <c r="J2004" s="1363"/>
      <c r="K2004" s="1363"/>
      <c r="L2004" s="1363"/>
      <c r="M2004" s="1052"/>
    </row>
    <row r="2005">
      <c r="A2005" s="1363"/>
      <c r="B2005" s="1363"/>
      <c r="C2005" s="1363"/>
      <c r="D2005" s="1363">
        <v>2023.0</v>
      </c>
      <c r="E2005" s="1363" t="s">
        <v>1765</v>
      </c>
      <c r="F2005" s="1363" t="s">
        <v>4207</v>
      </c>
      <c r="G2005" s="1363" t="s">
        <v>2269</v>
      </c>
      <c r="H2005" s="1363">
        <v>203.0</v>
      </c>
      <c r="I2005" s="1363">
        <v>209.0</v>
      </c>
      <c r="J2005" s="1363"/>
      <c r="K2005" s="1363"/>
      <c r="L2005" s="1363"/>
      <c r="M2005" s="1052"/>
    </row>
    <row r="2006">
      <c r="A2006" s="1363"/>
      <c r="B2006" s="1363"/>
      <c r="C2006" s="1363"/>
      <c r="D2006" s="1363">
        <v>2023.0</v>
      </c>
      <c r="E2006" s="1363" t="s">
        <v>1765</v>
      </c>
      <c r="F2006" s="1363" t="s">
        <v>4207</v>
      </c>
      <c r="G2006" s="1363" t="s">
        <v>2319</v>
      </c>
      <c r="H2006" s="1363">
        <v>18.0</v>
      </c>
      <c r="I2006" s="1363">
        <v>21.0</v>
      </c>
      <c r="J2006" s="1363"/>
      <c r="K2006" s="1363"/>
      <c r="L2006" s="1363"/>
      <c r="M2006" s="1052"/>
    </row>
    <row r="2007">
      <c r="A2007" s="1363"/>
      <c r="B2007" s="1363"/>
      <c r="C2007" s="1363"/>
      <c r="D2007" s="1363">
        <v>2023.0</v>
      </c>
      <c r="E2007" s="1363" t="s">
        <v>1766</v>
      </c>
      <c r="F2007" s="1363" t="s">
        <v>4202</v>
      </c>
      <c r="G2007" s="1363" t="s">
        <v>4217</v>
      </c>
      <c r="H2007" s="1363">
        <v>3.0</v>
      </c>
      <c r="I2007" s="1363">
        <v>3.0</v>
      </c>
      <c r="J2007" s="1363"/>
      <c r="K2007" s="1363"/>
      <c r="L2007" s="1363"/>
      <c r="M2007" s="1052"/>
    </row>
    <row r="2008">
      <c r="A2008" s="1363"/>
      <c r="B2008" s="1363"/>
      <c r="C2008" s="1363"/>
      <c r="D2008" s="1363">
        <v>2023.0</v>
      </c>
      <c r="E2008" s="1363" t="s">
        <v>1437</v>
      </c>
      <c r="F2008" s="1363" t="s">
        <v>4205</v>
      </c>
      <c r="G2008" s="1363" t="s">
        <v>4216</v>
      </c>
      <c r="H2008" s="1363">
        <v>9.0</v>
      </c>
      <c r="I2008" s="1363">
        <v>9.0</v>
      </c>
      <c r="J2008" s="1363"/>
      <c r="K2008" s="1363"/>
      <c r="L2008" s="1363"/>
      <c r="M2008" s="1052"/>
    </row>
    <row r="2009">
      <c r="A2009" s="1363"/>
      <c r="B2009" s="1363"/>
      <c r="C2009" s="1363"/>
      <c r="D2009" s="1363">
        <v>2023.0</v>
      </c>
      <c r="E2009" s="1363" t="s">
        <v>1437</v>
      </c>
      <c r="F2009" s="1363" t="s">
        <v>4205</v>
      </c>
      <c r="G2009" s="1363" t="s">
        <v>4217</v>
      </c>
      <c r="H2009" s="1363">
        <v>44.0</v>
      </c>
      <c r="I2009" s="1363">
        <v>44.0</v>
      </c>
      <c r="J2009" s="1363"/>
      <c r="K2009" s="1363"/>
      <c r="L2009" s="1363"/>
      <c r="M2009" s="1052"/>
    </row>
    <row r="2010">
      <c r="A2010" s="1363"/>
      <c r="B2010" s="1363"/>
      <c r="C2010" s="1363"/>
      <c r="D2010" s="1363">
        <v>2023.0</v>
      </c>
      <c r="E2010" s="1363" t="s">
        <v>1437</v>
      </c>
      <c r="F2010" s="1363" t="s">
        <v>4205</v>
      </c>
      <c r="G2010" s="1363" t="s">
        <v>2269</v>
      </c>
      <c r="H2010" s="1363">
        <v>129.0</v>
      </c>
      <c r="I2010" s="1363">
        <v>131.0</v>
      </c>
      <c r="J2010" s="1363"/>
      <c r="K2010" s="1363"/>
      <c r="L2010" s="1363"/>
      <c r="M2010" s="1052"/>
    </row>
    <row r="2011">
      <c r="A2011" s="1363"/>
      <c r="B2011" s="1363"/>
      <c r="C2011" s="1363"/>
      <c r="D2011" s="1363">
        <v>2023.0</v>
      </c>
      <c r="E2011" s="1363" t="s">
        <v>1437</v>
      </c>
      <c r="F2011" s="1363" t="s">
        <v>4205</v>
      </c>
      <c r="G2011" s="1363" t="s">
        <v>2319</v>
      </c>
      <c r="H2011" s="1363">
        <v>7.0</v>
      </c>
      <c r="I2011" s="1363">
        <v>7.0</v>
      </c>
      <c r="J2011" s="1363"/>
      <c r="K2011" s="1363"/>
      <c r="L2011" s="1363"/>
      <c r="M2011" s="1052"/>
    </row>
    <row r="2012">
      <c r="A2012" s="1363"/>
      <c r="B2012" s="1363"/>
      <c r="C2012" s="1363"/>
      <c r="D2012" s="1363">
        <v>2023.0</v>
      </c>
      <c r="E2012" s="1363" t="s">
        <v>577</v>
      </c>
      <c r="F2012" s="1363" t="s">
        <v>4196</v>
      </c>
      <c r="G2012" s="1363" t="s">
        <v>2269</v>
      </c>
      <c r="H2012" s="1363">
        <v>7.0</v>
      </c>
      <c r="I2012" s="1363">
        <v>7.0</v>
      </c>
      <c r="J2012" s="1363"/>
      <c r="K2012" s="1363"/>
      <c r="L2012" s="1363"/>
      <c r="M2012" s="1052"/>
    </row>
    <row r="2013">
      <c r="A2013" s="1363"/>
      <c r="B2013" s="1363"/>
      <c r="C2013" s="1363"/>
      <c r="D2013" s="1363">
        <v>2023.0</v>
      </c>
      <c r="E2013" s="1363" t="s">
        <v>946</v>
      </c>
      <c r="F2013" s="1363" t="s">
        <v>4196</v>
      </c>
      <c r="G2013" s="1363" t="s">
        <v>4216</v>
      </c>
      <c r="H2013" s="1363">
        <v>30.0</v>
      </c>
      <c r="I2013" s="1363">
        <v>31.0</v>
      </c>
      <c r="J2013" s="1363"/>
      <c r="K2013" s="1363"/>
      <c r="L2013" s="1363"/>
      <c r="M2013" s="1052"/>
    </row>
    <row r="2014">
      <c r="A2014" s="1363"/>
      <c r="B2014" s="1363"/>
      <c r="C2014" s="1363"/>
      <c r="D2014" s="1363">
        <v>2023.0</v>
      </c>
      <c r="E2014" s="1363" t="s">
        <v>946</v>
      </c>
      <c r="F2014" s="1363" t="s">
        <v>4196</v>
      </c>
      <c r="G2014" s="1363" t="s">
        <v>4217</v>
      </c>
      <c r="H2014" s="1363">
        <v>77.0</v>
      </c>
      <c r="I2014" s="1363">
        <v>77.0</v>
      </c>
      <c r="J2014" s="1363"/>
      <c r="K2014" s="1363"/>
      <c r="L2014" s="1363"/>
      <c r="M2014" s="1052"/>
    </row>
    <row r="2015">
      <c r="A2015" s="1363"/>
      <c r="B2015" s="1363"/>
      <c r="C2015" s="1363"/>
      <c r="D2015" s="1363">
        <v>2023.0</v>
      </c>
      <c r="E2015" s="1363" t="s">
        <v>946</v>
      </c>
      <c r="F2015" s="1363" t="s">
        <v>4196</v>
      </c>
      <c r="G2015" s="1363" t="s">
        <v>2269</v>
      </c>
      <c r="H2015" s="1363">
        <v>236.0</v>
      </c>
      <c r="I2015" s="1363">
        <v>247.0</v>
      </c>
      <c r="J2015" s="1363"/>
      <c r="K2015" s="1363"/>
      <c r="L2015" s="1363"/>
      <c r="M2015" s="1052"/>
    </row>
    <row r="2016">
      <c r="A2016" s="1363"/>
      <c r="B2016" s="1363"/>
      <c r="C2016" s="1363"/>
      <c r="D2016" s="1363">
        <v>2023.0</v>
      </c>
      <c r="E2016" s="1363" t="s">
        <v>946</v>
      </c>
      <c r="F2016" s="1363" t="s">
        <v>4196</v>
      </c>
      <c r="G2016" s="1363" t="s">
        <v>4218</v>
      </c>
      <c r="H2016" s="1363">
        <v>1.0</v>
      </c>
      <c r="I2016" s="1363">
        <v>1.0</v>
      </c>
      <c r="J2016" s="1363"/>
      <c r="K2016" s="1363"/>
      <c r="L2016" s="1363"/>
      <c r="M2016" s="1052"/>
    </row>
    <row r="2017">
      <c r="A2017" s="1363"/>
      <c r="B2017" s="1363"/>
      <c r="C2017" s="1363"/>
      <c r="D2017" s="1363">
        <v>2023.0</v>
      </c>
      <c r="E2017" s="1363" t="s">
        <v>946</v>
      </c>
      <c r="F2017" s="1363" t="s">
        <v>4196</v>
      </c>
      <c r="G2017" s="1363" t="s">
        <v>2319</v>
      </c>
      <c r="H2017" s="1363">
        <v>17.0</v>
      </c>
      <c r="I2017" s="1363">
        <v>20.0</v>
      </c>
      <c r="J2017" s="1363"/>
      <c r="K2017" s="1363"/>
      <c r="L2017" s="1363"/>
      <c r="M2017" s="1052"/>
    </row>
    <row r="2018">
      <c r="A2018" s="1363"/>
      <c r="B2018" s="1363"/>
      <c r="C2018" s="1363"/>
      <c r="D2018" s="1363">
        <v>2023.0</v>
      </c>
      <c r="E2018" s="1363" t="s">
        <v>1769</v>
      </c>
      <c r="F2018" s="1363" t="s">
        <v>4207</v>
      </c>
      <c r="G2018" s="1363" t="s">
        <v>4216</v>
      </c>
      <c r="H2018" s="1363">
        <v>11.0</v>
      </c>
      <c r="I2018" s="1363">
        <v>11.0</v>
      </c>
      <c r="J2018" s="1363"/>
      <c r="K2018" s="1363"/>
      <c r="L2018" s="1363"/>
      <c r="M2018" s="1052"/>
    </row>
    <row r="2019">
      <c r="A2019" s="1363"/>
      <c r="B2019" s="1363"/>
      <c r="C2019" s="1363"/>
      <c r="D2019" s="1363">
        <v>2023.0</v>
      </c>
      <c r="E2019" s="1363" t="s">
        <v>1769</v>
      </c>
      <c r="F2019" s="1363" t="s">
        <v>4207</v>
      </c>
      <c r="G2019" s="1363" t="s">
        <v>4217</v>
      </c>
      <c r="H2019" s="1363">
        <v>14.0</v>
      </c>
      <c r="I2019" s="1363">
        <v>14.0</v>
      </c>
      <c r="J2019" s="1363"/>
      <c r="K2019" s="1363"/>
      <c r="L2019" s="1363"/>
      <c r="M2019" s="1052"/>
    </row>
    <row r="2020">
      <c r="A2020" s="1363"/>
      <c r="B2020" s="1363"/>
      <c r="C2020" s="1363"/>
      <c r="D2020" s="1363">
        <v>2023.0</v>
      </c>
      <c r="E2020" s="1363" t="s">
        <v>1769</v>
      </c>
      <c r="F2020" s="1363" t="s">
        <v>4207</v>
      </c>
      <c r="G2020" s="1363" t="s">
        <v>2269</v>
      </c>
      <c r="H2020" s="1363">
        <v>5.0</v>
      </c>
      <c r="I2020" s="1363">
        <v>5.0</v>
      </c>
      <c r="J2020" s="1363"/>
      <c r="K2020" s="1363"/>
      <c r="L2020" s="1363"/>
      <c r="M2020" s="1052"/>
    </row>
    <row r="2021">
      <c r="A2021" s="1363"/>
      <c r="B2021" s="1363"/>
      <c r="C2021" s="1363"/>
      <c r="D2021" s="1363">
        <v>2023.0</v>
      </c>
      <c r="E2021" s="1363" t="s">
        <v>1769</v>
      </c>
      <c r="F2021" s="1363" t="s">
        <v>4207</v>
      </c>
      <c r="G2021" s="1363" t="s">
        <v>2319</v>
      </c>
      <c r="H2021" s="1363">
        <v>3.0</v>
      </c>
      <c r="I2021" s="1363">
        <v>3.0</v>
      </c>
      <c r="J2021" s="1363"/>
      <c r="K2021" s="1363"/>
      <c r="L2021" s="1363"/>
      <c r="M2021" s="1052"/>
    </row>
    <row r="2022">
      <c r="A2022" s="1363"/>
      <c r="B2022" s="1363"/>
      <c r="C2022" s="1363"/>
      <c r="D2022" s="1363">
        <v>2023.0</v>
      </c>
      <c r="E2022" s="1363" t="s">
        <v>667</v>
      </c>
      <c r="F2022" s="1363" t="s">
        <v>4207</v>
      </c>
      <c r="G2022" s="1363" t="s">
        <v>4217</v>
      </c>
      <c r="H2022" s="1363">
        <v>1.0</v>
      </c>
      <c r="I2022" s="1363">
        <v>1.0</v>
      </c>
      <c r="J2022" s="1363"/>
      <c r="K2022" s="1363"/>
      <c r="L2022" s="1363"/>
      <c r="M2022" s="1052"/>
    </row>
    <row r="2023">
      <c r="A2023" s="1363"/>
      <c r="B2023" s="1363"/>
      <c r="C2023" s="1363"/>
      <c r="D2023" s="1363">
        <v>2023.0</v>
      </c>
      <c r="E2023" s="1363" t="s">
        <v>461</v>
      </c>
      <c r="F2023" s="1363" t="s">
        <v>4203</v>
      </c>
      <c r="G2023" s="1363" t="s">
        <v>4216</v>
      </c>
      <c r="H2023" s="1363">
        <v>1.0</v>
      </c>
      <c r="I2023" s="1363">
        <v>1.0</v>
      </c>
      <c r="J2023" s="1363"/>
      <c r="K2023" s="1363"/>
      <c r="L2023" s="1363"/>
      <c r="M2023" s="1052"/>
    </row>
    <row r="2024">
      <c r="A2024" s="1363"/>
      <c r="B2024" s="1363"/>
      <c r="C2024" s="1363"/>
      <c r="D2024" s="1363">
        <v>2023.0</v>
      </c>
      <c r="E2024" s="1363" t="s">
        <v>461</v>
      </c>
      <c r="F2024" s="1363" t="s">
        <v>4203</v>
      </c>
      <c r="G2024" s="1363" t="s">
        <v>4217</v>
      </c>
      <c r="H2024" s="1363">
        <v>13.0</v>
      </c>
      <c r="I2024" s="1363">
        <v>14.0</v>
      </c>
      <c r="J2024" s="1363"/>
      <c r="K2024" s="1363"/>
      <c r="L2024" s="1363"/>
      <c r="M2024" s="1052"/>
    </row>
    <row r="2025">
      <c r="A2025" s="1363"/>
      <c r="B2025" s="1363"/>
      <c r="C2025" s="1363"/>
      <c r="D2025" s="1363">
        <v>2023.0</v>
      </c>
      <c r="E2025" s="1363" t="s">
        <v>461</v>
      </c>
      <c r="F2025" s="1363" t="s">
        <v>4203</v>
      </c>
      <c r="G2025" s="1363" t="s">
        <v>2269</v>
      </c>
      <c r="H2025" s="1363">
        <v>18.0</v>
      </c>
      <c r="I2025" s="1363">
        <v>18.0</v>
      </c>
      <c r="J2025" s="1363"/>
      <c r="K2025" s="1363"/>
      <c r="L2025" s="1363"/>
      <c r="M2025" s="1052"/>
    </row>
    <row r="2026">
      <c r="A2026" s="1363"/>
      <c r="B2026" s="1363"/>
      <c r="C2026" s="1363"/>
      <c r="D2026" s="1363">
        <v>2023.0</v>
      </c>
      <c r="E2026" s="1363" t="s">
        <v>461</v>
      </c>
      <c r="F2026" s="1363" t="s">
        <v>4203</v>
      </c>
      <c r="G2026" s="1363" t="s">
        <v>2319</v>
      </c>
      <c r="H2026" s="1363">
        <v>2.0</v>
      </c>
      <c r="I2026" s="1363">
        <v>2.0</v>
      </c>
      <c r="J2026" s="1363"/>
      <c r="K2026" s="1363"/>
      <c r="L2026" s="1363"/>
      <c r="M2026" s="1052"/>
    </row>
    <row r="2027">
      <c r="A2027" s="1363"/>
      <c r="B2027" s="1363"/>
      <c r="C2027" s="1363"/>
      <c r="D2027" s="1363">
        <v>2023.0</v>
      </c>
      <c r="E2027" s="1363" t="s">
        <v>1770</v>
      </c>
      <c r="F2027" s="1363" t="s">
        <v>4203</v>
      </c>
      <c r="G2027" s="1363" t="s">
        <v>4216</v>
      </c>
      <c r="H2027" s="1363">
        <v>1.0</v>
      </c>
      <c r="I2027" s="1363">
        <v>1.0</v>
      </c>
      <c r="J2027" s="1363"/>
      <c r="K2027" s="1363"/>
      <c r="L2027" s="1363"/>
      <c r="M2027" s="1052"/>
    </row>
    <row r="2028">
      <c r="A2028" s="1363"/>
      <c r="B2028" s="1363"/>
      <c r="C2028" s="1363"/>
      <c r="D2028" s="1363">
        <v>2023.0</v>
      </c>
      <c r="E2028" s="1363" t="s">
        <v>1770</v>
      </c>
      <c r="F2028" s="1363" t="s">
        <v>4203</v>
      </c>
      <c r="G2028" s="1363" t="s">
        <v>4217</v>
      </c>
      <c r="H2028" s="1363">
        <v>67.0</v>
      </c>
      <c r="I2028" s="1363">
        <v>68.0</v>
      </c>
      <c r="J2028" s="1363"/>
      <c r="K2028" s="1363"/>
      <c r="L2028" s="1363"/>
      <c r="M2028" s="1052"/>
    </row>
    <row r="2029">
      <c r="A2029" s="1363"/>
      <c r="B2029" s="1363"/>
      <c r="C2029" s="1363"/>
      <c r="D2029" s="1363">
        <v>2023.0</v>
      </c>
      <c r="E2029" s="1363" t="s">
        <v>1770</v>
      </c>
      <c r="F2029" s="1363" t="s">
        <v>4203</v>
      </c>
      <c r="G2029" s="1363" t="s">
        <v>2269</v>
      </c>
      <c r="H2029" s="1363">
        <v>14.0</v>
      </c>
      <c r="I2029" s="1363">
        <v>14.0</v>
      </c>
      <c r="J2029" s="1363"/>
      <c r="K2029" s="1363"/>
      <c r="L2029" s="1363"/>
      <c r="M2029" s="1052"/>
    </row>
    <row r="2030">
      <c r="A2030" s="1363"/>
      <c r="B2030" s="1363"/>
      <c r="C2030" s="1363"/>
      <c r="D2030" s="1363">
        <v>2023.0</v>
      </c>
      <c r="E2030" s="1363" t="s">
        <v>1770</v>
      </c>
      <c r="F2030" s="1363" t="s">
        <v>4203</v>
      </c>
      <c r="G2030" s="1363" t="s">
        <v>2319</v>
      </c>
      <c r="H2030" s="1363">
        <v>8.0</v>
      </c>
      <c r="I2030" s="1363">
        <v>8.0</v>
      </c>
      <c r="J2030" s="1363"/>
      <c r="K2030" s="1363"/>
      <c r="L2030" s="1363"/>
      <c r="M2030" s="1052"/>
    </row>
    <row r="2031">
      <c r="A2031" s="1363"/>
      <c r="B2031" s="1363"/>
      <c r="C2031" s="1363"/>
      <c r="D2031" s="1363">
        <v>2023.0</v>
      </c>
      <c r="E2031" s="1363" t="s">
        <v>80</v>
      </c>
      <c r="F2031" s="1363" t="s">
        <v>4206</v>
      </c>
      <c r="G2031" s="1363" t="s">
        <v>4216</v>
      </c>
      <c r="H2031" s="1363">
        <v>57.0</v>
      </c>
      <c r="I2031" s="1363">
        <v>58.0</v>
      </c>
      <c r="J2031" s="1363"/>
      <c r="K2031" s="1363"/>
      <c r="L2031" s="1363"/>
      <c r="M2031" s="1052"/>
    </row>
    <row r="2032">
      <c r="A2032" s="1363"/>
      <c r="B2032" s="1363"/>
      <c r="C2032" s="1363"/>
      <c r="D2032" s="1363">
        <v>2023.0</v>
      </c>
      <c r="E2032" s="1363" t="s">
        <v>80</v>
      </c>
      <c r="F2032" s="1363" t="s">
        <v>4206</v>
      </c>
      <c r="G2032" s="1363" t="s">
        <v>4217</v>
      </c>
      <c r="H2032" s="1363">
        <v>177.0</v>
      </c>
      <c r="I2032" s="1363">
        <v>177.0</v>
      </c>
      <c r="J2032" s="1363"/>
      <c r="K2032" s="1363"/>
      <c r="L2032" s="1363"/>
      <c r="M2032" s="1052"/>
    </row>
    <row r="2033">
      <c r="A2033" s="1363"/>
      <c r="B2033" s="1363"/>
      <c r="C2033" s="1363"/>
      <c r="D2033" s="1363">
        <v>2023.0</v>
      </c>
      <c r="E2033" s="1363" t="s">
        <v>80</v>
      </c>
      <c r="F2033" s="1363" t="s">
        <v>4206</v>
      </c>
      <c r="G2033" s="1363" t="s">
        <v>2269</v>
      </c>
      <c r="H2033" s="1363">
        <v>118.0</v>
      </c>
      <c r="I2033" s="1363">
        <v>118.0</v>
      </c>
      <c r="J2033" s="1363"/>
      <c r="K2033" s="1363"/>
      <c r="L2033" s="1363"/>
      <c r="M2033" s="1052"/>
    </row>
    <row r="2034">
      <c r="A2034" s="1363"/>
      <c r="B2034" s="1363"/>
      <c r="C2034" s="1363"/>
      <c r="D2034" s="1363">
        <v>2023.0</v>
      </c>
      <c r="E2034" s="1363" t="s">
        <v>80</v>
      </c>
      <c r="F2034" s="1363" t="s">
        <v>4206</v>
      </c>
      <c r="G2034" s="1363" t="s">
        <v>2319</v>
      </c>
      <c r="H2034" s="1363">
        <v>41.0</v>
      </c>
      <c r="I2034" s="1363">
        <v>41.0</v>
      </c>
      <c r="J2034" s="1363"/>
      <c r="K2034" s="1363"/>
      <c r="L2034" s="1363"/>
      <c r="M2034" s="1052"/>
    </row>
    <row r="2035">
      <c r="A2035" s="1363"/>
      <c r="B2035" s="1363"/>
      <c r="C2035" s="1363"/>
      <c r="D2035" s="1363">
        <v>2023.0</v>
      </c>
      <c r="E2035" s="1363" t="s">
        <v>1359</v>
      </c>
      <c r="F2035" s="1363" t="s">
        <v>4204</v>
      </c>
      <c r="G2035" s="1363" t="s">
        <v>4216</v>
      </c>
      <c r="H2035" s="1363">
        <v>5.0</v>
      </c>
      <c r="I2035" s="1363">
        <v>5.0</v>
      </c>
      <c r="J2035" s="1363"/>
      <c r="K2035" s="1363"/>
      <c r="L2035" s="1363"/>
      <c r="M2035" s="1052"/>
    </row>
    <row r="2036">
      <c r="A2036" s="1363"/>
      <c r="B2036" s="1363"/>
      <c r="C2036" s="1363"/>
      <c r="D2036" s="1363">
        <v>2023.0</v>
      </c>
      <c r="E2036" s="1363" t="s">
        <v>1359</v>
      </c>
      <c r="F2036" s="1363" t="s">
        <v>4204</v>
      </c>
      <c r="G2036" s="1363" t="s">
        <v>4217</v>
      </c>
      <c r="H2036" s="1363">
        <v>14.0</v>
      </c>
      <c r="I2036" s="1363">
        <v>18.0</v>
      </c>
      <c r="J2036" s="1363"/>
      <c r="K2036" s="1363"/>
      <c r="L2036" s="1363"/>
      <c r="M2036" s="1052"/>
    </row>
    <row r="2037">
      <c r="A2037" s="1363"/>
      <c r="B2037" s="1363"/>
      <c r="C2037" s="1363"/>
      <c r="D2037" s="1363">
        <v>2023.0</v>
      </c>
      <c r="E2037" s="1363" t="s">
        <v>1359</v>
      </c>
      <c r="F2037" s="1363" t="s">
        <v>4204</v>
      </c>
      <c r="G2037" s="1363" t="s">
        <v>2074</v>
      </c>
      <c r="H2037" s="1363">
        <v>4.0</v>
      </c>
      <c r="I2037" s="1363">
        <v>4.0</v>
      </c>
      <c r="J2037" s="1363"/>
      <c r="K2037" s="1363"/>
      <c r="L2037" s="1363"/>
      <c r="M2037" s="1052"/>
    </row>
    <row r="2038">
      <c r="A2038" s="1363"/>
      <c r="B2038" s="1363"/>
      <c r="C2038" s="1363"/>
      <c r="D2038" s="1363">
        <v>2023.0</v>
      </c>
      <c r="E2038" s="1363" t="s">
        <v>1359</v>
      </c>
      <c r="F2038" s="1363" t="s">
        <v>4204</v>
      </c>
      <c r="G2038" s="1363" t="s">
        <v>2269</v>
      </c>
      <c r="H2038" s="1363">
        <v>53.0</v>
      </c>
      <c r="I2038" s="1363">
        <v>54.0</v>
      </c>
      <c r="J2038" s="1363"/>
      <c r="K2038" s="1363"/>
      <c r="L2038" s="1363"/>
      <c r="M2038" s="1052"/>
    </row>
    <row r="2039">
      <c r="A2039" s="1363"/>
      <c r="B2039" s="1363"/>
      <c r="C2039" s="1363"/>
      <c r="D2039" s="1363">
        <v>2023.0</v>
      </c>
      <c r="E2039" s="1363" t="s">
        <v>1359</v>
      </c>
      <c r="F2039" s="1363" t="s">
        <v>4204</v>
      </c>
      <c r="G2039" s="1363" t="s">
        <v>2319</v>
      </c>
      <c r="H2039" s="1363">
        <v>3.0</v>
      </c>
      <c r="I2039" s="1363">
        <v>3.0</v>
      </c>
      <c r="J2039" s="1363"/>
      <c r="K2039" s="1363"/>
      <c r="L2039" s="1363"/>
      <c r="M2039" s="1052"/>
    </row>
    <row r="2040">
      <c r="A2040" s="1363"/>
      <c r="B2040" s="1363"/>
      <c r="C2040" s="1363"/>
      <c r="D2040" s="1363">
        <v>2023.0</v>
      </c>
      <c r="E2040" s="1363" t="s">
        <v>721</v>
      </c>
      <c r="F2040" s="1363" t="s">
        <v>4189</v>
      </c>
      <c r="G2040" s="1363" t="s">
        <v>4216</v>
      </c>
      <c r="H2040" s="1363">
        <v>5.0</v>
      </c>
      <c r="I2040" s="1363">
        <v>5.0</v>
      </c>
      <c r="J2040" s="1363"/>
      <c r="K2040" s="1363"/>
      <c r="L2040" s="1363"/>
      <c r="M2040" s="1052"/>
    </row>
    <row r="2041">
      <c r="A2041" s="1363"/>
      <c r="B2041" s="1363"/>
      <c r="C2041" s="1363"/>
      <c r="D2041" s="1363">
        <v>2023.0</v>
      </c>
      <c r="E2041" s="1363" t="s">
        <v>721</v>
      </c>
      <c r="F2041" s="1363" t="s">
        <v>4189</v>
      </c>
      <c r="G2041" s="1363" t="s">
        <v>4217</v>
      </c>
      <c r="H2041" s="1363">
        <v>13.0</v>
      </c>
      <c r="I2041" s="1363">
        <v>13.0</v>
      </c>
      <c r="J2041" s="1363"/>
      <c r="K2041" s="1363"/>
      <c r="L2041" s="1363"/>
      <c r="M2041" s="1052"/>
    </row>
    <row r="2042">
      <c r="A2042" s="1363"/>
      <c r="B2042" s="1363"/>
      <c r="C2042" s="1363"/>
      <c r="D2042" s="1363">
        <v>2023.0</v>
      </c>
      <c r="E2042" s="1363" t="s">
        <v>721</v>
      </c>
      <c r="F2042" s="1363" t="s">
        <v>4189</v>
      </c>
      <c r="G2042" s="1363" t="s">
        <v>2269</v>
      </c>
      <c r="H2042" s="1363">
        <v>5.0</v>
      </c>
      <c r="I2042" s="1363">
        <v>5.0</v>
      </c>
      <c r="J2042" s="1363"/>
      <c r="K2042" s="1363"/>
      <c r="L2042" s="1363"/>
      <c r="M2042" s="1052"/>
    </row>
    <row r="2043">
      <c r="A2043" s="1363"/>
      <c r="B2043" s="1363"/>
      <c r="C2043" s="1363"/>
      <c r="D2043" s="1363">
        <v>2023.0</v>
      </c>
      <c r="E2043" s="1363" t="s">
        <v>1771</v>
      </c>
      <c r="F2043" s="1363" t="s">
        <v>4204</v>
      </c>
      <c r="G2043" s="1363" t="s">
        <v>4217</v>
      </c>
      <c r="H2043" s="1363">
        <v>2.0</v>
      </c>
      <c r="I2043" s="1363">
        <v>2.0</v>
      </c>
      <c r="J2043" s="1363"/>
      <c r="K2043" s="1363"/>
      <c r="L2043" s="1363"/>
      <c r="M2043" s="1052"/>
    </row>
    <row r="2044">
      <c r="A2044" s="1363"/>
      <c r="B2044" s="1363"/>
      <c r="C2044" s="1363"/>
      <c r="D2044" s="1363">
        <v>2023.0</v>
      </c>
      <c r="E2044" s="1363" t="s">
        <v>1771</v>
      </c>
      <c r="F2044" s="1363" t="s">
        <v>4204</v>
      </c>
      <c r="G2044" s="1363" t="s">
        <v>2269</v>
      </c>
      <c r="H2044" s="1363">
        <v>2.0</v>
      </c>
      <c r="I2044" s="1363">
        <v>2.0</v>
      </c>
      <c r="J2044" s="1363"/>
      <c r="K2044" s="1363"/>
      <c r="L2044" s="1363"/>
      <c r="M2044" s="1052"/>
    </row>
    <row r="2045">
      <c r="A2045" s="1363"/>
      <c r="B2045" s="1363"/>
      <c r="C2045" s="1363"/>
      <c r="D2045" s="1363">
        <v>2023.0</v>
      </c>
      <c r="E2045" s="1363" t="s">
        <v>1771</v>
      </c>
      <c r="F2045" s="1363" t="s">
        <v>4204</v>
      </c>
      <c r="G2045" s="1363" t="s">
        <v>2319</v>
      </c>
      <c r="H2045" s="1363">
        <v>2.0</v>
      </c>
      <c r="I2045" s="1363">
        <v>2.0</v>
      </c>
      <c r="J2045" s="1363"/>
      <c r="K2045" s="1363"/>
      <c r="L2045" s="1363"/>
      <c r="M2045" s="1052"/>
    </row>
    <row r="2046">
      <c r="A2046" s="1363"/>
      <c r="B2046" s="1363"/>
      <c r="C2046" s="1363"/>
      <c r="D2046" s="1363">
        <v>2023.0</v>
      </c>
      <c r="E2046" s="1363" t="s">
        <v>1772</v>
      </c>
      <c r="F2046" s="1363" t="s">
        <v>4198</v>
      </c>
      <c r="G2046" s="1363" t="s">
        <v>4216</v>
      </c>
      <c r="H2046" s="1363">
        <v>73.0</v>
      </c>
      <c r="I2046" s="1363">
        <v>76.0</v>
      </c>
      <c r="J2046" s="1363"/>
      <c r="K2046" s="1363"/>
      <c r="L2046" s="1363"/>
      <c r="M2046" s="1052"/>
    </row>
    <row r="2047">
      <c r="A2047" s="1363"/>
      <c r="B2047" s="1363"/>
      <c r="C2047" s="1363"/>
      <c r="D2047" s="1363">
        <v>2023.0</v>
      </c>
      <c r="E2047" s="1363" t="s">
        <v>1772</v>
      </c>
      <c r="F2047" s="1363" t="s">
        <v>4198</v>
      </c>
      <c r="G2047" s="1363" t="s">
        <v>4217</v>
      </c>
      <c r="H2047" s="1363">
        <v>60.0</v>
      </c>
      <c r="I2047" s="1363">
        <v>60.0</v>
      </c>
      <c r="J2047" s="1363"/>
      <c r="K2047" s="1363"/>
      <c r="L2047" s="1363"/>
      <c r="M2047" s="1052"/>
    </row>
    <row r="2048">
      <c r="A2048" s="1363"/>
      <c r="B2048" s="1363"/>
      <c r="C2048" s="1363"/>
      <c r="D2048" s="1363">
        <v>2023.0</v>
      </c>
      <c r="E2048" s="1363" t="s">
        <v>1772</v>
      </c>
      <c r="F2048" s="1363" t="s">
        <v>4198</v>
      </c>
      <c r="G2048" s="1363" t="s">
        <v>2269</v>
      </c>
      <c r="H2048" s="1363">
        <v>27.0</v>
      </c>
      <c r="I2048" s="1363">
        <v>27.0</v>
      </c>
      <c r="J2048" s="1363"/>
      <c r="K2048" s="1363"/>
      <c r="L2048" s="1363"/>
      <c r="M2048" s="1052"/>
    </row>
    <row r="2049">
      <c r="A2049" s="1363"/>
      <c r="B2049" s="1363"/>
      <c r="C2049" s="1363"/>
      <c r="D2049" s="1363">
        <v>2023.0</v>
      </c>
      <c r="E2049" s="1363" t="s">
        <v>1772</v>
      </c>
      <c r="F2049" s="1363" t="s">
        <v>4198</v>
      </c>
      <c r="G2049" s="1363" t="s">
        <v>2319</v>
      </c>
      <c r="H2049" s="1363">
        <v>14.0</v>
      </c>
      <c r="I2049" s="1363">
        <v>14.0</v>
      </c>
      <c r="J2049" s="1363"/>
      <c r="K2049" s="1363"/>
      <c r="L2049" s="1363"/>
      <c r="M2049" s="1052"/>
    </row>
    <row r="2050">
      <c r="A2050" s="1363"/>
      <c r="B2050" s="1363"/>
      <c r="C2050" s="1363"/>
      <c r="D2050" s="1363">
        <v>2023.0</v>
      </c>
      <c r="E2050" s="1363" t="s">
        <v>1773</v>
      </c>
      <c r="F2050" s="1363" t="s">
        <v>4210</v>
      </c>
      <c r="G2050" s="1363" t="s">
        <v>4216</v>
      </c>
      <c r="H2050" s="1363">
        <v>22.0</v>
      </c>
      <c r="I2050" s="1363">
        <v>23.0</v>
      </c>
      <c r="J2050" s="1363"/>
      <c r="K2050" s="1363"/>
      <c r="L2050" s="1363"/>
      <c r="M2050" s="1052"/>
    </row>
    <row r="2051">
      <c r="A2051" s="1363"/>
      <c r="B2051" s="1363"/>
      <c r="C2051" s="1363"/>
      <c r="D2051" s="1363">
        <v>2023.0</v>
      </c>
      <c r="E2051" s="1363" t="s">
        <v>1773</v>
      </c>
      <c r="F2051" s="1363" t="s">
        <v>4210</v>
      </c>
      <c r="G2051" s="1363" t="s">
        <v>4217</v>
      </c>
      <c r="H2051" s="1363">
        <v>31.0</v>
      </c>
      <c r="I2051" s="1363">
        <v>31.0</v>
      </c>
      <c r="J2051" s="1363"/>
      <c r="K2051" s="1363"/>
      <c r="L2051" s="1363"/>
      <c r="M2051" s="1052"/>
    </row>
    <row r="2052">
      <c r="A2052" s="1363"/>
      <c r="B2052" s="1363"/>
      <c r="C2052" s="1363"/>
      <c r="D2052" s="1363">
        <v>2023.0</v>
      </c>
      <c r="E2052" s="1363" t="s">
        <v>1773</v>
      </c>
      <c r="F2052" s="1363" t="s">
        <v>4210</v>
      </c>
      <c r="G2052" s="1363" t="s">
        <v>2269</v>
      </c>
      <c r="H2052" s="1363">
        <v>23.0</v>
      </c>
      <c r="I2052" s="1363">
        <v>23.0</v>
      </c>
      <c r="J2052" s="1363"/>
      <c r="K2052" s="1363"/>
      <c r="L2052" s="1363"/>
      <c r="M2052" s="1052"/>
    </row>
    <row r="2053">
      <c r="A2053" s="1363"/>
      <c r="B2053" s="1363"/>
      <c r="C2053" s="1363"/>
      <c r="D2053" s="1363">
        <v>2023.0</v>
      </c>
      <c r="E2053" s="1363" t="s">
        <v>1773</v>
      </c>
      <c r="F2053" s="1363" t="s">
        <v>4210</v>
      </c>
      <c r="G2053" s="1363" t="s">
        <v>2319</v>
      </c>
      <c r="H2053" s="1363">
        <v>7.0</v>
      </c>
      <c r="I2053" s="1363">
        <v>8.0</v>
      </c>
      <c r="J2053" s="1363"/>
      <c r="K2053" s="1363"/>
      <c r="L2053" s="1363"/>
      <c r="M2053" s="1052"/>
    </row>
    <row r="2054">
      <c r="A2054" s="1363"/>
      <c r="B2054" s="1363"/>
      <c r="C2054" s="1363"/>
      <c r="D2054" s="1363">
        <v>2023.0</v>
      </c>
      <c r="E2054" s="1363" t="s">
        <v>183</v>
      </c>
      <c r="F2054" s="1363" t="s">
        <v>4198</v>
      </c>
      <c r="G2054" s="1363" t="s">
        <v>4216</v>
      </c>
      <c r="H2054" s="1363">
        <v>7.0</v>
      </c>
      <c r="I2054" s="1363">
        <v>7.0</v>
      </c>
      <c r="J2054" s="1363"/>
      <c r="K2054" s="1363"/>
      <c r="L2054" s="1363"/>
      <c r="M2054" s="1052"/>
    </row>
    <row r="2055">
      <c r="A2055" s="1363"/>
      <c r="B2055" s="1363"/>
      <c r="C2055" s="1363"/>
      <c r="D2055" s="1363">
        <v>2023.0</v>
      </c>
      <c r="E2055" s="1363" t="s">
        <v>183</v>
      </c>
      <c r="F2055" s="1363" t="s">
        <v>4198</v>
      </c>
      <c r="G2055" s="1363" t="s">
        <v>4217</v>
      </c>
      <c r="H2055" s="1363">
        <v>15.0</v>
      </c>
      <c r="I2055" s="1363">
        <v>16.0</v>
      </c>
      <c r="J2055" s="1363"/>
      <c r="K2055" s="1363"/>
      <c r="L2055" s="1363"/>
      <c r="M2055" s="1052"/>
    </row>
    <row r="2056">
      <c r="A2056" s="1363"/>
      <c r="B2056" s="1363"/>
      <c r="C2056" s="1363"/>
      <c r="D2056" s="1363">
        <v>2023.0</v>
      </c>
      <c r="E2056" s="1363" t="s">
        <v>183</v>
      </c>
      <c r="F2056" s="1363" t="s">
        <v>4198</v>
      </c>
      <c r="G2056" s="1363" t="s">
        <v>2319</v>
      </c>
      <c r="H2056" s="1363">
        <v>2.0</v>
      </c>
      <c r="I2056" s="1363">
        <v>2.0</v>
      </c>
      <c r="J2056" s="1363"/>
      <c r="K2056" s="1363"/>
      <c r="L2056" s="1363"/>
      <c r="M2056" s="1052"/>
    </row>
    <row r="2057">
      <c r="A2057" s="1363"/>
      <c r="B2057" s="1363"/>
      <c r="C2057" s="1363"/>
      <c r="D2057" s="1363">
        <v>2023.0</v>
      </c>
      <c r="E2057" s="1363" t="s">
        <v>1774</v>
      </c>
      <c r="F2057" s="1363" t="s">
        <v>4203</v>
      </c>
      <c r="G2057" s="1363" t="s">
        <v>4216</v>
      </c>
      <c r="H2057" s="1363">
        <v>6.0</v>
      </c>
      <c r="I2057" s="1363">
        <v>7.0</v>
      </c>
      <c r="J2057" s="1363"/>
      <c r="K2057" s="1363"/>
      <c r="L2057" s="1363"/>
      <c r="M2057" s="1052"/>
    </row>
    <row r="2058">
      <c r="A2058" s="1363"/>
      <c r="B2058" s="1363"/>
      <c r="C2058" s="1363"/>
      <c r="D2058" s="1363">
        <v>2023.0</v>
      </c>
      <c r="E2058" s="1363" t="s">
        <v>1774</v>
      </c>
      <c r="F2058" s="1363" t="s">
        <v>4203</v>
      </c>
      <c r="G2058" s="1363" t="s">
        <v>4217</v>
      </c>
      <c r="H2058" s="1363">
        <v>26.0</v>
      </c>
      <c r="I2058" s="1363">
        <v>26.0</v>
      </c>
      <c r="J2058" s="1363"/>
      <c r="K2058" s="1363"/>
      <c r="L2058" s="1363"/>
      <c r="M2058" s="1052"/>
    </row>
    <row r="2059">
      <c r="A2059" s="1363"/>
      <c r="B2059" s="1363"/>
      <c r="C2059" s="1363"/>
      <c r="D2059" s="1363">
        <v>2023.0</v>
      </c>
      <c r="E2059" s="1363" t="s">
        <v>1774</v>
      </c>
      <c r="F2059" s="1363" t="s">
        <v>4203</v>
      </c>
      <c r="G2059" s="1363" t="s">
        <v>2269</v>
      </c>
      <c r="H2059" s="1363">
        <v>66.0</v>
      </c>
      <c r="I2059" s="1363">
        <v>66.0</v>
      </c>
      <c r="J2059" s="1363"/>
      <c r="K2059" s="1363"/>
      <c r="L2059" s="1363"/>
      <c r="M2059" s="1052"/>
    </row>
    <row r="2060">
      <c r="A2060" s="1363"/>
      <c r="B2060" s="1363"/>
      <c r="C2060" s="1363"/>
      <c r="D2060" s="1363">
        <v>2023.0</v>
      </c>
      <c r="E2060" s="1363" t="s">
        <v>1774</v>
      </c>
      <c r="F2060" s="1363" t="s">
        <v>4203</v>
      </c>
      <c r="G2060" s="1363" t="s">
        <v>2319</v>
      </c>
      <c r="H2060" s="1363">
        <v>7.0</v>
      </c>
      <c r="I2060" s="1363">
        <v>7.0</v>
      </c>
      <c r="J2060" s="1363"/>
      <c r="K2060" s="1363"/>
      <c r="L2060" s="1363"/>
      <c r="M2060" s="1052"/>
    </row>
    <row r="2061">
      <c r="A2061" s="1363"/>
      <c r="B2061" s="1363"/>
      <c r="C2061" s="1363"/>
      <c r="D2061" s="1363">
        <v>2023.0</v>
      </c>
      <c r="E2061" s="1363" t="s">
        <v>1775</v>
      </c>
      <c r="F2061" s="1363" t="s">
        <v>4202</v>
      </c>
      <c r="G2061" s="1363" t="s">
        <v>4216</v>
      </c>
      <c r="H2061" s="1363">
        <v>34.0</v>
      </c>
      <c r="I2061" s="1363">
        <v>36.0</v>
      </c>
      <c r="J2061" s="1363"/>
      <c r="K2061" s="1363"/>
      <c r="L2061" s="1363"/>
      <c r="M2061" s="1052"/>
    </row>
    <row r="2062">
      <c r="A2062" s="1363"/>
      <c r="B2062" s="1363"/>
      <c r="C2062" s="1363"/>
      <c r="D2062" s="1363">
        <v>2023.0</v>
      </c>
      <c r="E2062" s="1363" t="s">
        <v>1775</v>
      </c>
      <c r="F2062" s="1363" t="s">
        <v>4202</v>
      </c>
      <c r="G2062" s="1363" t="s">
        <v>4217</v>
      </c>
      <c r="H2062" s="1363">
        <v>140.0</v>
      </c>
      <c r="I2062" s="1363">
        <v>147.0</v>
      </c>
      <c r="J2062" s="1363"/>
      <c r="K2062" s="1363"/>
      <c r="L2062" s="1363"/>
      <c r="M2062" s="1052"/>
    </row>
    <row r="2063">
      <c r="A2063" s="1363"/>
      <c r="B2063" s="1363"/>
      <c r="C2063" s="1363"/>
      <c r="D2063" s="1363">
        <v>2023.0</v>
      </c>
      <c r="E2063" s="1363" t="s">
        <v>1775</v>
      </c>
      <c r="F2063" s="1363" t="s">
        <v>4202</v>
      </c>
      <c r="G2063" s="1363" t="s">
        <v>2074</v>
      </c>
      <c r="H2063" s="1363">
        <v>1.0</v>
      </c>
      <c r="I2063" s="1363">
        <v>1.0</v>
      </c>
      <c r="J2063" s="1363"/>
      <c r="K2063" s="1363"/>
      <c r="L2063" s="1363"/>
      <c r="M2063" s="1052"/>
    </row>
    <row r="2064">
      <c r="A2064" s="1363"/>
      <c r="B2064" s="1363"/>
      <c r="C2064" s="1363"/>
      <c r="D2064" s="1363">
        <v>2023.0</v>
      </c>
      <c r="E2064" s="1363" t="s">
        <v>1775</v>
      </c>
      <c r="F2064" s="1363" t="s">
        <v>4202</v>
      </c>
      <c r="G2064" s="1363" t="s">
        <v>2269</v>
      </c>
      <c r="H2064" s="1363">
        <v>686.0</v>
      </c>
      <c r="I2064" s="1363">
        <v>713.0</v>
      </c>
      <c r="J2064" s="1363"/>
      <c r="K2064" s="1363"/>
      <c r="L2064" s="1363"/>
      <c r="M2064" s="1052"/>
    </row>
    <row r="2065">
      <c r="A2065" s="1363"/>
      <c r="B2065" s="1363"/>
      <c r="C2065" s="1363"/>
      <c r="D2065" s="1363">
        <v>2023.0</v>
      </c>
      <c r="E2065" s="1363" t="s">
        <v>1775</v>
      </c>
      <c r="F2065" s="1363" t="s">
        <v>4202</v>
      </c>
      <c r="G2065" s="1363" t="s">
        <v>2319</v>
      </c>
      <c r="H2065" s="1363">
        <v>33.0</v>
      </c>
      <c r="I2065" s="1363">
        <v>33.0</v>
      </c>
      <c r="J2065" s="1363"/>
      <c r="K2065" s="1363"/>
      <c r="L2065" s="1363"/>
      <c r="M2065" s="1052"/>
    </row>
    <row r="2066">
      <c r="A2066" s="1363"/>
      <c r="B2066" s="1363"/>
      <c r="C2066" s="1363"/>
      <c r="D2066" s="1363">
        <v>2023.0</v>
      </c>
      <c r="E2066" s="1363" t="s">
        <v>1776</v>
      </c>
      <c r="F2066" s="1363" t="s">
        <v>4204</v>
      </c>
      <c r="G2066" s="1363" t="s">
        <v>4216</v>
      </c>
      <c r="H2066" s="1363">
        <v>4.0</v>
      </c>
      <c r="I2066" s="1363">
        <v>4.0</v>
      </c>
      <c r="J2066" s="1363"/>
      <c r="K2066" s="1363"/>
      <c r="L2066" s="1363"/>
      <c r="M2066" s="1052"/>
    </row>
    <row r="2067">
      <c r="A2067" s="1363"/>
      <c r="B2067" s="1363"/>
      <c r="C2067" s="1363"/>
      <c r="D2067" s="1363">
        <v>2023.0</v>
      </c>
      <c r="E2067" s="1363" t="s">
        <v>1776</v>
      </c>
      <c r="F2067" s="1363" t="s">
        <v>4204</v>
      </c>
      <c r="G2067" s="1363" t="s">
        <v>4217</v>
      </c>
      <c r="H2067" s="1363">
        <v>12.0</v>
      </c>
      <c r="I2067" s="1363">
        <v>12.0</v>
      </c>
      <c r="J2067" s="1363"/>
      <c r="K2067" s="1363"/>
      <c r="L2067" s="1363"/>
      <c r="M2067" s="1052"/>
    </row>
    <row r="2068">
      <c r="A2068" s="1363"/>
      <c r="B2068" s="1363"/>
      <c r="C2068" s="1363"/>
      <c r="D2068" s="1363">
        <v>2023.0</v>
      </c>
      <c r="E2068" s="1363" t="s">
        <v>1776</v>
      </c>
      <c r="F2068" s="1363" t="s">
        <v>4204</v>
      </c>
      <c r="G2068" s="1363" t="s">
        <v>2269</v>
      </c>
      <c r="H2068" s="1363">
        <v>16.0</v>
      </c>
      <c r="I2068" s="1363">
        <v>17.0</v>
      </c>
      <c r="J2068" s="1363"/>
      <c r="K2068" s="1363"/>
      <c r="L2068" s="1363"/>
      <c r="M2068" s="1052"/>
    </row>
    <row r="2069">
      <c r="A2069" s="1363"/>
      <c r="B2069" s="1363"/>
      <c r="C2069" s="1363"/>
      <c r="D2069" s="1363">
        <v>2023.0</v>
      </c>
      <c r="E2069" s="1363" t="s">
        <v>1776</v>
      </c>
      <c r="F2069" s="1363" t="s">
        <v>4204</v>
      </c>
      <c r="G2069" s="1363" t="s">
        <v>2319</v>
      </c>
      <c r="H2069" s="1363">
        <v>1.0</v>
      </c>
      <c r="I2069" s="1363">
        <v>1.0</v>
      </c>
      <c r="J2069" s="1363"/>
      <c r="K2069" s="1363"/>
      <c r="L2069" s="1363"/>
      <c r="M2069" s="1052"/>
    </row>
    <row r="2070">
      <c r="A2070" s="1363"/>
      <c r="B2070" s="1363"/>
      <c r="C2070" s="1363"/>
      <c r="D2070" s="1363">
        <v>2023.0</v>
      </c>
      <c r="E2070" s="1363" t="s">
        <v>800</v>
      </c>
      <c r="F2070" s="1363" t="s">
        <v>4204</v>
      </c>
      <c r="G2070" s="1363" t="s">
        <v>4217</v>
      </c>
      <c r="H2070" s="1363">
        <v>1.0</v>
      </c>
      <c r="I2070" s="1363">
        <v>1.0</v>
      </c>
      <c r="J2070" s="1363"/>
      <c r="K2070" s="1363"/>
      <c r="L2070" s="1363"/>
      <c r="M2070" s="1052"/>
    </row>
    <row r="2071">
      <c r="A2071" s="1363"/>
      <c r="B2071" s="1363"/>
      <c r="C2071" s="1363"/>
      <c r="D2071" s="1363">
        <v>2023.0</v>
      </c>
      <c r="E2071" s="1363" t="s">
        <v>237</v>
      </c>
      <c r="F2071" s="1363" t="s">
        <v>4198</v>
      </c>
      <c r="G2071" s="1363" t="s">
        <v>4216</v>
      </c>
      <c r="H2071" s="1363">
        <v>27.0</v>
      </c>
      <c r="I2071" s="1363">
        <v>27.0</v>
      </c>
      <c r="J2071" s="1363"/>
      <c r="K2071" s="1363"/>
      <c r="L2071" s="1363"/>
      <c r="M2071" s="1052"/>
    </row>
    <row r="2072">
      <c r="A2072" s="1363"/>
      <c r="B2072" s="1363"/>
      <c r="C2072" s="1363"/>
      <c r="D2072" s="1363">
        <v>2023.0</v>
      </c>
      <c r="E2072" s="1363" t="s">
        <v>237</v>
      </c>
      <c r="F2072" s="1363" t="s">
        <v>4198</v>
      </c>
      <c r="G2072" s="1363" t="s">
        <v>4217</v>
      </c>
      <c r="H2072" s="1363">
        <v>85.0</v>
      </c>
      <c r="I2072" s="1363">
        <v>94.0</v>
      </c>
      <c r="J2072" s="1363"/>
      <c r="K2072" s="1363"/>
      <c r="L2072" s="1363"/>
      <c r="M2072" s="1052"/>
    </row>
    <row r="2073">
      <c r="A2073" s="1363"/>
      <c r="B2073" s="1363"/>
      <c r="C2073" s="1363"/>
      <c r="D2073" s="1363">
        <v>2023.0</v>
      </c>
      <c r="E2073" s="1363" t="s">
        <v>237</v>
      </c>
      <c r="F2073" s="1363" t="s">
        <v>4198</v>
      </c>
      <c r="G2073" s="1363" t="s">
        <v>2269</v>
      </c>
      <c r="H2073" s="1363">
        <v>3.0</v>
      </c>
      <c r="I2073" s="1363">
        <v>3.0</v>
      </c>
      <c r="J2073" s="1363"/>
      <c r="K2073" s="1363"/>
      <c r="L2073" s="1363"/>
      <c r="M2073" s="1052"/>
    </row>
    <row r="2074">
      <c r="A2074" s="1363"/>
      <c r="B2074" s="1363"/>
      <c r="C2074" s="1363"/>
      <c r="D2074" s="1363">
        <v>2023.0</v>
      </c>
      <c r="E2074" s="1363" t="s">
        <v>237</v>
      </c>
      <c r="F2074" s="1363" t="s">
        <v>4198</v>
      </c>
      <c r="G2074" s="1363" t="s">
        <v>2319</v>
      </c>
      <c r="H2074" s="1363">
        <v>11.0</v>
      </c>
      <c r="I2074" s="1363">
        <v>11.0</v>
      </c>
      <c r="J2074" s="1363"/>
      <c r="K2074" s="1363"/>
      <c r="L2074" s="1363"/>
      <c r="M2074" s="1052"/>
    </row>
    <row r="2075">
      <c r="A2075" s="1363"/>
      <c r="B2075" s="1363"/>
      <c r="C2075" s="1363"/>
      <c r="D2075" s="1363">
        <v>2023.0</v>
      </c>
      <c r="E2075" s="1363" t="s">
        <v>1777</v>
      </c>
      <c r="F2075" s="1363" t="s">
        <v>4210</v>
      </c>
      <c r="G2075" s="1363" t="s">
        <v>4216</v>
      </c>
      <c r="H2075" s="1363">
        <v>3.0</v>
      </c>
      <c r="I2075" s="1363">
        <v>3.0</v>
      </c>
      <c r="J2075" s="1363"/>
      <c r="K2075" s="1363"/>
      <c r="L2075" s="1363"/>
      <c r="M2075" s="1052"/>
    </row>
    <row r="2076">
      <c r="A2076" s="1363"/>
      <c r="B2076" s="1363"/>
      <c r="C2076" s="1363"/>
      <c r="D2076" s="1363">
        <v>2023.0</v>
      </c>
      <c r="E2076" s="1363" t="s">
        <v>1777</v>
      </c>
      <c r="F2076" s="1363" t="s">
        <v>4210</v>
      </c>
      <c r="G2076" s="1363" t="s">
        <v>4217</v>
      </c>
      <c r="H2076" s="1363">
        <v>55.0</v>
      </c>
      <c r="I2076" s="1363">
        <v>55.0</v>
      </c>
      <c r="J2076" s="1363"/>
      <c r="K2076" s="1363"/>
      <c r="L2076" s="1363"/>
      <c r="M2076" s="1052"/>
    </row>
    <row r="2077">
      <c r="A2077" s="1363"/>
      <c r="B2077" s="1363"/>
      <c r="C2077" s="1363"/>
      <c r="D2077" s="1363">
        <v>2023.0</v>
      </c>
      <c r="E2077" s="1363" t="s">
        <v>1777</v>
      </c>
      <c r="F2077" s="1363" t="s">
        <v>4210</v>
      </c>
      <c r="G2077" s="1363" t="s">
        <v>2269</v>
      </c>
      <c r="H2077" s="1363">
        <v>29.0</v>
      </c>
      <c r="I2077" s="1363">
        <v>30.0</v>
      </c>
      <c r="J2077" s="1363"/>
      <c r="K2077" s="1363"/>
      <c r="L2077" s="1363"/>
      <c r="M2077" s="1052"/>
    </row>
    <row r="2078">
      <c r="A2078" s="1363"/>
      <c r="B2078" s="1363"/>
      <c r="C2078" s="1363"/>
      <c r="D2078" s="1363">
        <v>2023.0</v>
      </c>
      <c r="E2078" s="1363" t="s">
        <v>1777</v>
      </c>
      <c r="F2078" s="1363" t="s">
        <v>4210</v>
      </c>
      <c r="G2078" s="1363" t="s">
        <v>2319</v>
      </c>
      <c r="H2078" s="1363">
        <v>6.0</v>
      </c>
      <c r="I2078" s="1363">
        <v>6.0</v>
      </c>
      <c r="J2078" s="1363"/>
      <c r="K2078" s="1363"/>
      <c r="L2078" s="1363"/>
      <c r="M2078" s="1052"/>
    </row>
    <row r="2079">
      <c r="A2079" s="1363"/>
      <c r="B2079" s="1363"/>
      <c r="C2079" s="1363"/>
      <c r="D2079" s="1363">
        <v>2023.0</v>
      </c>
      <c r="E2079" s="1363" t="s">
        <v>1080</v>
      </c>
      <c r="F2079" s="1363" t="s">
        <v>4189</v>
      </c>
      <c r="G2079" s="1363" t="s">
        <v>4216</v>
      </c>
      <c r="H2079" s="1363">
        <v>5.0</v>
      </c>
      <c r="I2079" s="1363">
        <v>5.0</v>
      </c>
      <c r="J2079" s="1363"/>
      <c r="K2079" s="1363"/>
      <c r="L2079" s="1363"/>
      <c r="M2079" s="1052"/>
    </row>
    <row r="2080">
      <c r="A2080" s="1363"/>
      <c r="B2080" s="1363"/>
      <c r="C2080" s="1363"/>
      <c r="D2080" s="1363">
        <v>2023.0</v>
      </c>
      <c r="E2080" s="1363" t="s">
        <v>1080</v>
      </c>
      <c r="F2080" s="1363" t="s">
        <v>4189</v>
      </c>
      <c r="G2080" s="1363" t="s">
        <v>4217</v>
      </c>
      <c r="H2080" s="1363">
        <v>10.0</v>
      </c>
      <c r="I2080" s="1363">
        <v>10.0</v>
      </c>
      <c r="J2080" s="1363"/>
      <c r="K2080" s="1363"/>
      <c r="L2080" s="1363"/>
      <c r="M2080" s="1052"/>
    </row>
    <row r="2081">
      <c r="A2081" s="1363"/>
      <c r="B2081" s="1363"/>
      <c r="C2081" s="1363"/>
      <c r="D2081" s="1363">
        <v>2023.0</v>
      </c>
      <c r="E2081" s="1363" t="s">
        <v>1080</v>
      </c>
      <c r="F2081" s="1363" t="s">
        <v>4189</v>
      </c>
      <c r="G2081" s="1363" t="s">
        <v>2269</v>
      </c>
      <c r="H2081" s="1363">
        <v>4.0</v>
      </c>
      <c r="I2081" s="1363">
        <v>4.0</v>
      </c>
      <c r="J2081" s="1363"/>
      <c r="K2081" s="1363"/>
      <c r="L2081" s="1363"/>
      <c r="M2081" s="1052"/>
    </row>
    <row r="2082">
      <c r="A2082" s="1363"/>
      <c r="B2082" s="1363"/>
      <c r="C2082" s="1363"/>
      <c r="D2082" s="1363">
        <v>2023.0</v>
      </c>
      <c r="E2082" s="1363" t="s">
        <v>1080</v>
      </c>
      <c r="F2082" s="1363" t="s">
        <v>4189</v>
      </c>
      <c r="G2082" s="1363" t="s">
        <v>2319</v>
      </c>
      <c r="H2082" s="1363">
        <v>2.0</v>
      </c>
      <c r="I2082" s="1363">
        <v>2.0</v>
      </c>
      <c r="J2082" s="1363"/>
      <c r="K2082" s="1363"/>
      <c r="L2082" s="1363"/>
      <c r="M2082" s="1052"/>
    </row>
    <row r="2083">
      <c r="A2083" s="1363"/>
      <c r="B2083" s="1363"/>
      <c r="C2083" s="1363"/>
      <c r="D2083" s="1363">
        <v>2023.0</v>
      </c>
      <c r="E2083" s="1363" t="s">
        <v>1778</v>
      </c>
      <c r="F2083" s="1363" t="s">
        <v>4210</v>
      </c>
      <c r="G2083" s="1363" t="s">
        <v>4216</v>
      </c>
      <c r="H2083" s="1363">
        <v>3.0</v>
      </c>
      <c r="I2083" s="1363">
        <v>3.0</v>
      </c>
      <c r="J2083" s="1363"/>
      <c r="K2083" s="1363"/>
      <c r="L2083" s="1363"/>
      <c r="M2083" s="1052"/>
    </row>
    <row r="2084">
      <c r="A2084" s="1363"/>
      <c r="B2084" s="1363"/>
      <c r="C2084" s="1363"/>
      <c r="D2084" s="1363">
        <v>2023.0</v>
      </c>
      <c r="E2084" s="1363" t="s">
        <v>1778</v>
      </c>
      <c r="F2084" s="1363" t="s">
        <v>4210</v>
      </c>
      <c r="G2084" s="1363" t="s">
        <v>4217</v>
      </c>
      <c r="H2084" s="1363">
        <v>287.0</v>
      </c>
      <c r="I2084" s="1363">
        <v>300.0</v>
      </c>
      <c r="J2084" s="1363"/>
      <c r="K2084" s="1363"/>
      <c r="L2084" s="1363"/>
      <c r="M2084" s="1052"/>
    </row>
    <row r="2085">
      <c r="A2085" s="1363"/>
      <c r="B2085" s="1363"/>
      <c r="C2085" s="1363"/>
      <c r="D2085" s="1363">
        <v>2023.0</v>
      </c>
      <c r="E2085" s="1363" t="s">
        <v>1778</v>
      </c>
      <c r="F2085" s="1363" t="s">
        <v>4210</v>
      </c>
      <c r="G2085" s="1363" t="s">
        <v>2074</v>
      </c>
      <c r="H2085" s="1363">
        <v>1.0</v>
      </c>
      <c r="I2085" s="1363">
        <v>1.0</v>
      </c>
      <c r="J2085" s="1363"/>
      <c r="K2085" s="1363"/>
      <c r="L2085" s="1363"/>
      <c r="M2085" s="1052"/>
    </row>
    <row r="2086">
      <c r="A2086" s="1363"/>
      <c r="B2086" s="1363"/>
      <c r="C2086" s="1363"/>
      <c r="D2086" s="1363">
        <v>2023.0</v>
      </c>
      <c r="E2086" s="1363" t="s">
        <v>1778</v>
      </c>
      <c r="F2086" s="1363" t="s">
        <v>4210</v>
      </c>
      <c r="G2086" s="1363" t="s">
        <v>2269</v>
      </c>
      <c r="H2086" s="1363">
        <v>91.0</v>
      </c>
      <c r="I2086" s="1363">
        <v>96.0</v>
      </c>
      <c r="J2086" s="1363"/>
      <c r="K2086" s="1363"/>
      <c r="L2086" s="1363"/>
      <c r="M2086" s="1052"/>
    </row>
    <row r="2087">
      <c r="A2087" s="1363"/>
      <c r="B2087" s="1363"/>
      <c r="C2087" s="1363"/>
      <c r="D2087" s="1363">
        <v>2023.0</v>
      </c>
      <c r="E2087" s="1363" t="s">
        <v>1778</v>
      </c>
      <c r="F2087" s="1363" t="s">
        <v>4210</v>
      </c>
      <c r="G2087" s="1363" t="s">
        <v>2319</v>
      </c>
      <c r="H2087" s="1363">
        <v>25.0</v>
      </c>
      <c r="I2087" s="1363">
        <v>26.0</v>
      </c>
      <c r="J2087" s="1363"/>
      <c r="K2087" s="1363"/>
      <c r="L2087" s="1363"/>
      <c r="M2087" s="1052"/>
    </row>
    <row r="2088">
      <c r="A2088" s="1363"/>
      <c r="B2088" s="1363"/>
      <c r="C2088" s="1363"/>
      <c r="D2088" s="1363">
        <v>2023.0</v>
      </c>
      <c r="E2088" s="1363" t="s">
        <v>1779</v>
      </c>
      <c r="F2088" s="1363" t="s">
        <v>4204</v>
      </c>
      <c r="G2088" s="1363" t="s">
        <v>4217</v>
      </c>
      <c r="H2088" s="1363">
        <v>2.0</v>
      </c>
      <c r="I2088" s="1363">
        <v>2.0</v>
      </c>
      <c r="J2088" s="1363"/>
      <c r="K2088" s="1363"/>
      <c r="L2088" s="1363"/>
      <c r="M2088" s="1052"/>
    </row>
    <row r="2089">
      <c r="A2089" s="1363"/>
      <c r="B2089" s="1363"/>
      <c r="C2089" s="1363"/>
      <c r="D2089" s="1363">
        <v>2023.0</v>
      </c>
      <c r="E2089" s="1363" t="s">
        <v>1779</v>
      </c>
      <c r="F2089" s="1363" t="s">
        <v>4204</v>
      </c>
      <c r="G2089" s="1363" t="s">
        <v>2269</v>
      </c>
      <c r="H2089" s="1363">
        <v>28.0</v>
      </c>
      <c r="I2089" s="1363">
        <v>28.0</v>
      </c>
      <c r="J2089" s="1363"/>
      <c r="K2089" s="1363"/>
      <c r="L2089" s="1363"/>
      <c r="M2089" s="1052"/>
    </row>
    <row r="2090">
      <c r="A2090" s="1363"/>
      <c r="B2090" s="1363"/>
      <c r="C2090" s="1363"/>
      <c r="D2090" s="1363">
        <v>2023.0</v>
      </c>
      <c r="E2090" s="1363" t="s">
        <v>1780</v>
      </c>
      <c r="F2090" s="1363" t="s">
        <v>4196</v>
      </c>
      <c r="G2090" s="1363" t="s">
        <v>4216</v>
      </c>
      <c r="H2090" s="1363">
        <v>2.0</v>
      </c>
      <c r="I2090" s="1363">
        <v>2.0</v>
      </c>
      <c r="J2090" s="1363"/>
      <c r="K2090" s="1363"/>
      <c r="L2090" s="1363"/>
      <c r="M2090" s="1052"/>
    </row>
    <row r="2091">
      <c r="A2091" s="1363"/>
      <c r="B2091" s="1363"/>
      <c r="C2091" s="1363"/>
      <c r="D2091" s="1363">
        <v>2023.0</v>
      </c>
      <c r="E2091" s="1363" t="s">
        <v>1780</v>
      </c>
      <c r="F2091" s="1363" t="s">
        <v>4196</v>
      </c>
      <c r="G2091" s="1363" t="s">
        <v>4217</v>
      </c>
      <c r="H2091" s="1363">
        <v>3.0</v>
      </c>
      <c r="I2091" s="1363">
        <v>3.0</v>
      </c>
      <c r="J2091" s="1363"/>
      <c r="K2091" s="1363"/>
      <c r="L2091" s="1363"/>
      <c r="M2091" s="1052"/>
    </row>
    <row r="2092">
      <c r="A2092" s="1363"/>
      <c r="B2092" s="1363"/>
      <c r="C2092" s="1363"/>
      <c r="D2092" s="1363">
        <v>2023.0</v>
      </c>
      <c r="E2092" s="1363" t="s">
        <v>1780</v>
      </c>
      <c r="F2092" s="1363" t="s">
        <v>4196</v>
      </c>
      <c r="G2092" s="1363" t="s">
        <v>2269</v>
      </c>
      <c r="H2092" s="1363">
        <v>23.0</v>
      </c>
      <c r="I2092" s="1363">
        <v>23.0</v>
      </c>
      <c r="J2092" s="1363"/>
      <c r="K2092" s="1363"/>
      <c r="L2092" s="1363"/>
      <c r="M2092" s="1052"/>
    </row>
    <row r="2093">
      <c r="A2093" s="1363"/>
      <c r="B2093" s="1363"/>
      <c r="C2093" s="1363"/>
      <c r="D2093" s="1363">
        <v>2023.0</v>
      </c>
      <c r="E2093" s="1363" t="s">
        <v>1780</v>
      </c>
      <c r="F2093" s="1363" t="s">
        <v>4196</v>
      </c>
      <c r="G2093" s="1363" t="s">
        <v>2319</v>
      </c>
      <c r="H2093" s="1363">
        <v>1.0</v>
      </c>
      <c r="I2093" s="1363">
        <v>1.0</v>
      </c>
      <c r="J2093" s="1363"/>
      <c r="K2093" s="1363"/>
      <c r="L2093" s="1363"/>
      <c r="M2093" s="1052"/>
    </row>
    <row r="2094">
      <c r="A2094" s="1363"/>
      <c r="B2094" s="1363"/>
      <c r="C2094" s="1363"/>
      <c r="D2094" s="1363">
        <v>2023.0</v>
      </c>
      <c r="E2094" s="1363" t="s">
        <v>187</v>
      </c>
      <c r="F2094" s="1363" t="s">
        <v>4198</v>
      </c>
      <c r="G2094" s="1363" t="s">
        <v>4216</v>
      </c>
      <c r="H2094" s="1363">
        <v>15.0</v>
      </c>
      <c r="I2094" s="1363">
        <v>15.0</v>
      </c>
      <c r="J2094" s="1363"/>
      <c r="K2094" s="1363"/>
      <c r="L2094" s="1363"/>
      <c r="M2094" s="1052"/>
    </row>
    <row r="2095">
      <c r="A2095" s="1363"/>
      <c r="B2095" s="1363"/>
      <c r="C2095" s="1363"/>
      <c r="D2095" s="1363">
        <v>2023.0</v>
      </c>
      <c r="E2095" s="1363" t="s">
        <v>187</v>
      </c>
      <c r="F2095" s="1363" t="s">
        <v>4198</v>
      </c>
      <c r="G2095" s="1363" t="s">
        <v>4217</v>
      </c>
      <c r="H2095" s="1363">
        <v>75.0</v>
      </c>
      <c r="I2095" s="1363">
        <v>76.0</v>
      </c>
      <c r="J2095" s="1363"/>
      <c r="K2095" s="1363"/>
      <c r="L2095" s="1363"/>
      <c r="M2095" s="1052"/>
    </row>
    <row r="2096">
      <c r="A2096" s="1363"/>
      <c r="B2096" s="1363"/>
      <c r="C2096" s="1363"/>
      <c r="D2096" s="1363">
        <v>2023.0</v>
      </c>
      <c r="E2096" s="1363" t="s">
        <v>187</v>
      </c>
      <c r="F2096" s="1363" t="s">
        <v>4198</v>
      </c>
      <c r="G2096" s="1363" t="s">
        <v>2269</v>
      </c>
      <c r="H2096" s="1363">
        <v>6.0</v>
      </c>
      <c r="I2096" s="1363">
        <v>6.0</v>
      </c>
      <c r="J2096" s="1363"/>
      <c r="K2096" s="1363"/>
      <c r="L2096" s="1363"/>
      <c r="M2096" s="1052"/>
    </row>
    <row r="2097">
      <c r="A2097" s="1363"/>
      <c r="B2097" s="1363"/>
      <c r="C2097" s="1363"/>
      <c r="D2097" s="1363">
        <v>2023.0</v>
      </c>
      <c r="E2097" s="1363" t="s">
        <v>187</v>
      </c>
      <c r="F2097" s="1363" t="s">
        <v>4198</v>
      </c>
      <c r="G2097" s="1363" t="s">
        <v>2319</v>
      </c>
      <c r="H2097" s="1363">
        <v>7.0</v>
      </c>
      <c r="I2097" s="1363">
        <v>7.0</v>
      </c>
      <c r="J2097" s="1363"/>
      <c r="K2097" s="1363"/>
      <c r="L2097" s="1363"/>
      <c r="M2097" s="1052"/>
    </row>
    <row r="2098">
      <c r="A2098" s="1363"/>
      <c r="B2098" s="1363"/>
      <c r="C2098" s="1363"/>
      <c r="D2098" s="1363">
        <v>2023.0</v>
      </c>
      <c r="E2098" s="1363" t="s">
        <v>1560</v>
      </c>
      <c r="F2098" s="1363" t="s">
        <v>4204</v>
      </c>
      <c r="G2098" s="1363" t="s">
        <v>4216</v>
      </c>
      <c r="H2098" s="1363">
        <v>69.0</v>
      </c>
      <c r="I2098" s="1363">
        <v>69.0</v>
      </c>
      <c r="J2098" s="1363"/>
      <c r="K2098" s="1363"/>
      <c r="L2098" s="1363"/>
      <c r="M2098" s="1052"/>
    </row>
    <row r="2099">
      <c r="A2099" s="1363"/>
      <c r="B2099" s="1363"/>
      <c r="C2099" s="1363"/>
      <c r="D2099" s="1363">
        <v>2023.0</v>
      </c>
      <c r="E2099" s="1363" t="s">
        <v>1560</v>
      </c>
      <c r="F2099" s="1363" t="s">
        <v>4204</v>
      </c>
      <c r="G2099" s="1363" t="s">
        <v>4217</v>
      </c>
      <c r="H2099" s="1363">
        <v>113.0</v>
      </c>
      <c r="I2099" s="1363">
        <v>115.0</v>
      </c>
      <c r="J2099" s="1363"/>
      <c r="K2099" s="1363"/>
      <c r="L2099" s="1363"/>
      <c r="M2099" s="1052"/>
    </row>
    <row r="2100">
      <c r="A2100" s="1363"/>
      <c r="B2100" s="1363"/>
      <c r="C2100" s="1363"/>
      <c r="D2100" s="1363">
        <v>2023.0</v>
      </c>
      <c r="E2100" s="1363" t="s">
        <v>1560</v>
      </c>
      <c r="F2100" s="1363" t="s">
        <v>4204</v>
      </c>
      <c r="G2100" s="1363" t="s">
        <v>2074</v>
      </c>
      <c r="H2100" s="1363">
        <v>12.0</v>
      </c>
      <c r="I2100" s="1363">
        <v>12.0</v>
      </c>
      <c r="J2100" s="1363"/>
      <c r="K2100" s="1363"/>
      <c r="L2100" s="1363"/>
      <c r="M2100" s="1052"/>
    </row>
    <row r="2101">
      <c r="A2101" s="1363"/>
      <c r="B2101" s="1363"/>
      <c r="C2101" s="1363"/>
      <c r="D2101" s="1363">
        <v>2023.0</v>
      </c>
      <c r="E2101" s="1363" t="s">
        <v>1560</v>
      </c>
      <c r="F2101" s="1363" t="s">
        <v>4204</v>
      </c>
      <c r="G2101" s="1363" t="s">
        <v>2269</v>
      </c>
      <c r="H2101" s="1363">
        <v>236.0</v>
      </c>
      <c r="I2101" s="1363">
        <v>236.0</v>
      </c>
      <c r="J2101" s="1363"/>
      <c r="K2101" s="1363"/>
      <c r="L2101" s="1363"/>
      <c r="M2101" s="1052"/>
    </row>
    <row r="2102">
      <c r="A2102" s="1363"/>
      <c r="B2102" s="1363"/>
      <c r="C2102" s="1363"/>
      <c r="D2102" s="1363">
        <v>2023.0</v>
      </c>
      <c r="E2102" s="1363" t="s">
        <v>1560</v>
      </c>
      <c r="F2102" s="1363" t="s">
        <v>4204</v>
      </c>
      <c r="G2102" s="1363" t="s">
        <v>2319</v>
      </c>
      <c r="H2102" s="1363">
        <v>32.0</v>
      </c>
      <c r="I2102" s="1363">
        <v>35.0</v>
      </c>
      <c r="J2102" s="1363"/>
      <c r="K2102" s="1363"/>
      <c r="L2102" s="1363"/>
      <c r="M2102" s="1052"/>
    </row>
    <row r="2103">
      <c r="A2103" s="1363"/>
      <c r="B2103" s="1363"/>
      <c r="C2103" s="1363"/>
      <c r="D2103" s="1363">
        <v>2023.0</v>
      </c>
      <c r="E2103" s="1363" t="s">
        <v>1781</v>
      </c>
      <c r="F2103" s="1363" t="s">
        <v>4209</v>
      </c>
      <c r="G2103" s="1363" t="s">
        <v>2269</v>
      </c>
      <c r="H2103" s="1363">
        <v>1.0</v>
      </c>
      <c r="I2103" s="1363">
        <v>1.0</v>
      </c>
      <c r="J2103" s="1363"/>
      <c r="K2103" s="1363"/>
      <c r="L2103" s="1363"/>
      <c r="M2103" s="1052"/>
    </row>
    <row r="2104">
      <c r="A2104" s="1363"/>
      <c r="B2104" s="1363"/>
      <c r="C2104" s="1363"/>
      <c r="D2104" s="1363">
        <v>2023.0</v>
      </c>
      <c r="E2104" s="1363" t="s">
        <v>1782</v>
      </c>
      <c r="F2104" s="1363" t="s">
        <v>4189</v>
      </c>
      <c r="G2104" s="1363" t="s">
        <v>4217</v>
      </c>
      <c r="H2104" s="1363">
        <v>20.0</v>
      </c>
      <c r="I2104" s="1363">
        <v>20.0</v>
      </c>
      <c r="J2104" s="1363"/>
      <c r="K2104" s="1363"/>
      <c r="L2104" s="1363"/>
      <c r="M2104" s="1052"/>
    </row>
    <row r="2105">
      <c r="A2105" s="1363"/>
      <c r="B2105" s="1363"/>
      <c r="C2105" s="1363"/>
      <c r="D2105" s="1363">
        <v>2023.0</v>
      </c>
      <c r="E2105" s="1363" t="s">
        <v>1782</v>
      </c>
      <c r="F2105" s="1363" t="s">
        <v>4189</v>
      </c>
      <c r="G2105" s="1363" t="s">
        <v>2269</v>
      </c>
      <c r="H2105" s="1363">
        <v>1.0</v>
      </c>
      <c r="I2105" s="1363">
        <v>1.0</v>
      </c>
      <c r="J2105" s="1363"/>
      <c r="K2105" s="1363"/>
      <c r="L2105" s="1363"/>
      <c r="M2105" s="1052"/>
    </row>
    <row r="2106">
      <c r="A2106" s="1363"/>
      <c r="B2106" s="1363"/>
      <c r="C2106" s="1363"/>
      <c r="D2106" s="1363">
        <v>2023.0</v>
      </c>
      <c r="E2106" s="1363" t="s">
        <v>1783</v>
      </c>
      <c r="F2106" s="1363" t="s">
        <v>4204</v>
      </c>
      <c r="G2106" s="1363" t="s">
        <v>4216</v>
      </c>
      <c r="H2106" s="1363">
        <v>12.0</v>
      </c>
      <c r="I2106" s="1363">
        <v>12.0</v>
      </c>
      <c r="J2106" s="1363"/>
      <c r="K2106" s="1363"/>
      <c r="L2106" s="1363"/>
      <c r="M2106" s="1052"/>
    </row>
    <row r="2107">
      <c r="A2107" s="1363"/>
      <c r="B2107" s="1363"/>
      <c r="C2107" s="1363"/>
      <c r="D2107" s="1363">
        <v>2023.0</v>
      </c>
      <c r="E2107" s="1363" t="s">
        <v>1783</v>
      </c>
      <c r="F2107" s="1363" t="s">
        <v>4204</v>
      </c>
      <c r="G2107" s="1363" t="s">
        <v>4217</v>
      </c>
      <c r="H2107" s="1363">
        <v>110.0</v>
      </c>
      <c r="I2107" s="1363">
        <v>117.0</v>
      </c>
      <c r="J2107" s="1363"/>
      <c r="K2107" s="1363"/>
      <c r="L2107" s="1363"/>
      <c r="M2107" s="1052"/>
    </row>
    <row r="2108">
      <c r="A2108" s="1363"/>
      <c r="B2108" s="1363"/>
      <c r="C2108" s="1363"/>
      <c r="D2108" s="1363">
        <v>2023.0</v>
      </c>
      <c r="E2108" s="1363" t="s">
        <v>1783</v>
      </c>
      <c r="F2108" s="1363" t="s">
        <v>4204</v>
      </c>
      <c r="G2108" s="1363" t="s">
        <v>2269</v>
      </c>
      <c r="H2108" s="1363">
        <v>98.0</v>
      </c>
      <c r="I2108" s="1363">
        <v>99.0</v>
      </c>
      <c r="J2108" s="1363"/>
      <c r="K2108" s="1363"/>
      <c r="L2108" s="1363"/>
      <c r="M2108" s="1052"/>
    </row>
    <row r="2109">
      <c r="A2109" s="1363"/>
      <c r="B2109" s="1363"/>
      <c r="C2109" s="1363"/>
      <c r="D2109" s="1363">
        <v>2023.0</v>
      </c>
      <c r="E2109" s="1363" t="s">
        <v>1783</v>
      </c>
      <c r="F2109" s="1363" t="s">
        <v>4204</v>
      </c>
      <c r="G2109" s="1363" t="s">
        <v>2319</v>
      </c>
      <c r="H2109" s="1363">
        <v>21.0</v>
      </c>
      <c r="I2109" s="1363">
        <v>21.0</v>
      </c>
      <c r="J2109" s="1363"/>
      <c r="K2109" s="1363"/>
      <c r="L2109" s="1363"/>
      <c r="M2109" s="1052"/>
    </row>
    <row r="2110">
      <c r="A2110" s="1363"/>
      <c r="B2110" s="1363"/>
      <c r="C2110" s="1363"/>
      <c r="D2110" s="1363">
        <v>2023.0</v>
      </c>
      <c r="E2110" s="1363" t="s">
        <v>1784</v>
      </c>
      <c r="F2110" s="1363" t="s">
        <v>4196</v>
      </c>
      <c r="G2110" s="1363" t="s">
        <v>4217</v>
      </c>
      <c r="H2110" s="1363">
        <v>3.0</v>
      </c>
      <c r="I2110" s="1363">
        <v>3.0</v>
      </c>
      <c r="J2110" s="1363"/>
      <c r="K2110" s="1363"/>
      <c r="L2110" s="1363"/>
      <c r="M2110" s="1052"/>
    </row>
    <row r="2111">
      <c r="A2111" s="1363"/>
      <c r="B2111" s="1363"/>
      <c r="C2111" s="1363"/>
      <c r="D2111" s="1363">
        <v>2023.0</v>
      </c>
      <c r="E2111" s="1363" t="s">
        <v>1784</v>
      </c>
      <c r="F2111" s="1363" t="s">
        <v>4196</v>
      </c>
      <c r="G2111" s="1363" t="s">
        <v>2269</v>
      </c>
      <c r="H2111" s="1363">
        <v>14.0</v>
      </c>
      <c r="I2111" s="1363">
        <v>14.0</v>
      </c>
      <c r="J2111" s="1363"/>
      <c r="K2111" s="1363"/>
      <c r="L2111" s="1363"/>
      <c r="M2111" s="1052"/>
    </row>
    <row r="2112">
      <c r="A2112" s="1363"/>
      <c r="B2112" s="1363"/>
      <c r="C2112" s="1363"/>
      <c r="D2112" s="1363">
        <v>2023.0</v>
      </c>
      <c r="E2112" s="1363" t="s">
        <v>1785</v>
      </c>
      <c r="F2112" s="1363" t="s">
        <v>4205</v>
      </c>
      <c r="G2112" s="1363" t="s">
        <v>4217</v>
      </c>
      <c r="H2112" s="1363">
        <v>9.0</v>
      </c>
      <c r="I2112" s="1363">
        <v>9.0</v>
      </c>
      <c r="J2112" s="1363"/>
      <c r="K2112" s="1363"/>
      <c r="L2112" s="1363"/>
      <c r="M2112" s="1052"/>
    </row>
    <row r="2113">
      <c r="A2113" s="1363"/>
      <c r="B2113" s="1363"/>
      <c r="C2113" s="1363"/>
      <c r="D2113" s="1363">
        <v>2023.0</v>
      </c>
      <c r="E2113" s="1363" t="s">
        <v>1785</v>
      </c>
      <c r="F2113" s="1363" t="s">
        <v>4205</v>
      </c>
      <c r="G2113" s="1363" t="s">
        <v>2269</v>
      </c>
      <c r="H2113" s="1363">
        <v>4.0</v>
      </c>
      <c r="I2113" s="1363">
        <v>4.0</v>
      </c>
      <c r="J2113" s="1363"/>
      <c r="K2113" s="1363"/>
      <c r="L2113" s="1363"/>
      <c r="M2113" s="1052"/>
    </row>
    <row r="2114">
      <c r="A2114" s="1363"/>
      <c r="B2114" s="1363"/>
      <c r="C2114" s="1363"/>
      <c r="D2114" s="1363">
        <v>2023.0</v>
      </c>
      <c r="E2114" s="1363" t="s">
        <v>1785</v>
      </c>
      <c r="F2114" s="1363" t="s">
        <v>4205</v>
      </c>
      <c r="G2114" s="1363" t="s">
        <v>2319</v>
      </c>
      <c r="H2114" s="1363">
        <v>1.0</v>
      </c>
      <c r="I2114" s="1363">
        <v>1.0</v>
      </c>
      <c r="J2114" s="1363"/>
      <c r="K2114" s="1363"/>
      <c r="L2114" s="1363"/>
      <c r="M2114" s="1052"/>
    </row>
    <row r="2115">
      <c r="A2115" s="1363"/>
      <c r="B2115" s="1363"/>
      <c r="C2115" s="1363"/>
      <c r="D2115" s="1363">
        <v>2023.0</v>
      </c>
      <c r="E2115" s="1363" t="s">
        <v>841</v>
      </c>
      <c r="F2115" s="1363" t="s">
        <v>4189</v>
      </c>
      <c r="G2115" s="1363" t="s">
        <v>4216</v>
      </c>
      <c r="H2115" s="1363">
        <v>11.0</v>
      </c>
      <c r="I2115" s="1363">
        <v>11.0</v>
      </c>
      <c r="J2115" s="1363"/>
      <c r="K2115" s="1363"/>
      <c r="L2115" s="1363"/>
      <c r="M2115" s="1052"/>
    </row>
    <row r="2116">
      <c r="A2116" s="1363"/>
      <c r="B2116" s="1363"/>
      <c r="C2116" s="1363"/>
      <c r="D2116" s="1363">
        <v>2023.0</v>
      </c>
      <c r="E2116" s="1363" t="s">
        <v>841</v>
      </c>
      <c r="F2116" s="1363" t="s">
        <v>4189</v>
      </c>
      <c r="G2116" s="1363" t="s">
        <v>4217</v>
      </c>
      <c r="H2116" s="1363">
        <v>15.0</v>
      </c>
      <c r="I2116" s="1363">
        <v>15.0</v>
      </c>
      <c r="J2116" s="1363"/>
      <c r="K2116" s="1363"/>
      <c r="L2116" s="1363"/>
      <c r="M2116" s="1052"/>
    </row>
    <row r="2117">
      <c r="A2117" s="1363"/>
      <c r="B2117" s="1363"/>
      <c r="C2117" s="1363"/>
      <c r="D2117" s="1363">
        <v>2023.0</v>
      </c>
      <c r="E2117" s="1363" t="s">
        <v>841</v>
      </c>
      <c r="F2117" s="1363" t="s">
        <v>4189</v>
      </c>
      <c r="G2117" s="1363" t="s">
        <v>2319</v>
      </c>
      <c r="H2117" s="1363">
        <v>13.0</v>
      </c>
      <c r="I2117" s="1363">
        <v>13.0</v>
      </c>
      <c r="J2117" s="1363"/>
      <c r="K2117" s="1363"/>
      <c r="L2117" s="1363"/>
      <c r="M2117" s="1052"/>
    </row>
    <row r="2118">
      <c r="A2118" s="1363"/>
      <c r="B2118" s="1363"/>
      <c r="C2118" s="1363"/>
      <c r="D2118" s="1363">
        <v>2023.0</v>
      </c>
      <c r="E2118" s="1363" t="s">
        <v>1786</v>
      </c>
      <c r="F2118" s="1363" t="s">
        <v>4196</v>
      </c>
      <c r="G2118" s="1363" t="s">
        <v>4217</v>
      </c>
      <c r="H2118" s="1363">
        <v>2.0</v>
      </c>
      <c r="I2118" s="1363">
        <v>2.0</v>
      </c>
      <c r="J2118" s="1363"/>
      <c r="K2118" s="1363"/>
      <c r="L2118" s="1363"/>
      <c r="M2118" s="1052"/>
    </row>
    <row r="2119">
      <c r="A2119" s="1363"/>
      <c r="B2119" s="1363"/>
      <c r="C2119" s="1363"/>
      <c r="D2119" s="1363">
        <v>2023.0</v>
      </c>
      <c r="E2119" s="1363" t="s">
        <v>1786</v>
      </c>
      <c r="F2119" s="1363" t="s">
        <v>4196</v>
      </c>
      <c r="G2119" s="1363" t="s">
        <v>2269</v>
      </c>
      <c r="H2119" s="1363">
        <v>30.0</v>
      </c>
      <c r="I2119" s="1363">
        <v>30.0</v>
      </c>
      <c r="J2119" s="1363"/>
      <c r="K2119" s="1363"/>
      <c r="L2119" s="1363"/>
      <c r="M2119" s="1052"/>
    </row>
    <row r="2120">
      <c r="A2120" s="1363"/>
      <c r="B2120" s="1363"/>
      <c r="C2120" s="1363"/>
      <c r="D2120" s="1363">
        <v>2023.0</v>
      </c>
      <c r="E2120" s="1363" t="s">
        <v>1786</v>
      </c>
      <c r="F2120" s="1363" t="s">
        <v>4196</v>
      </c>
      <c r="G2120" s="1363" t="s">
        <v>2319</v>
      </c>
      <c r="H2120" s="1363">
        <v>1.0</v>
      </c>
      <c r="I2120" s="1363">
        <v>1.0</v>
      </c>
      <c r="J2120" s="1363"/>
      <c r="K2120" s="1363"/>
      <c r="L2120" s="1363"/>
      <c r="M2120" s="1052"/>
    </row>
    <row r="2121">
      <c r="A2121" s="1363"/>
      <c r="B2121" s="1363"/>
      <c r="C2121" s="1363"/>
      <c r="D2121" s="1363">
        <v>2023.0</v>
      </c>
      <c r="E2121" s="1363" t="s">
        <v>1787</v>
      </c>
      <c r="F2121" s="1363" t="s">
        <v>4202</v>
      </c>
      <c r="G2121" s="1363" t="s">
        <v>4217</v>
      </c>
      <c r="H2121" s="1363">
        <v>3.0</v>
      </c>
      <c r="I2121" s="1363">
        <v>3.0</v>
      </c>
      <c r="J2121" s="1363"/>
      <c r="K2121" s="1363"/>
      <c r="L2121" s="1363"/>
      <c r="M2121" s="1052"/>
    </row>
    <row r="2122">
      <c r="A2122" s="1363"/>
      <c r="B2122" s="1363"/>
      <c r="C2122" s="1363"/>
      <c r="D2122" s="1363">
        <v>2023.0</v>
      </c>
      <c r="E2122" s="1363" t="s">
        <v>1787</v>
      </c>
      <c r="F2122" s="1363" t="s">
        <v>4202</v>
      </c>
      <c r="G2122" s="1363" t="s">
        <v>2269</v>
      </c>
      <c r="H2122" s="1363">
        <v>12.0</v>
      </c>
      <c r="I2122" s="1363">
        <v>12.0</v>
      </c>
      <c r="J2122" s="1363"/>
      <c r="K2122" s="1363"/>
      <c r="L2122" s="1363"/>
      <c r="M2122" s="1052"/>
    </row>
    <row r="2123">
      <c r="A2123" s="1363"/>
      <c r="B2123" s="1363"/>
      <c r="C2123" s="1363"/>
      <c r="D2123" s="1363">
        <v>2023.0</v>
      </c>
      <c r="E2123" s="1363" t="s">
        <v>1787</v>
      </c>
      <c r="F2123" s="1363" t="s">
        <v>4202</v>
      </c>
      <c r="G2123" s="1363" t="s">
        <v>2319</v>
      </c>
      <c r="H2123" s="1363">
        <v>1.0</v>
      </c>
      <c r="I2123" s="1363">
        <v>1.0</v>
      </c>
      <c r="J2123" s="1363"/>
      <c r="K2123" s="1363"/>
      <c r="L2123" s="1363"/>
      <c r="M2123" s="1052"/>
    </row>
    <row r="2124">
      <c r="A2124" s="1363"/>
      <c r="B2124" s="1363"/>
      <c r="C2124" s="1363"/>
      <c r="D2124" s="1363">
        <v>2023.0</v>
      </c>
      <c r="E2124" s="1363" t="s">
        <v>1632</v>
      </c>
      <c r="F2124" s="1363" t="s">
        <v>4204</v>
      </c>
      <c r="G2124" s="1363" t="s">
        <v>4217</v>
      </c>
      <c r="H2124" s="1363">
        <v>1.0</v>
      </c>
      <c r="I2124" s="1363">
        <v>1.0</v>
      </c>
      <c r="J2124" s="1363"/>
      <c r="K2124" s="1363"/>
      <c r="L2124" s="1363"/>
      <c r="M2124" s="1052"/>
    </row>
    <row r="2125">
      <c r="A2125" s="1363"/>
      <c r="B2125" s="1363"/>
      <c r="C2125" s="1363"/>
      <c r="D2125" s="1363">
        <v>2023.0</v>
      </c>
      <c r="E2125" s="1363" t="s">
        <v>804</v>
      </c>
      <c r="F2125" s="1363" t="s">
        <v>4207</v>
      </c>
      <c r="G2125" s="1363" t="s">
        <v>4216</v>
      </c>
      <c r="H2125" s="1363">
        <v>4.0</v>
      </c>
      <c r="I2125" s="1363">
        <v>4.0</v>
      </c>
      <c r="J2125" s="1363"/>
      <c r="K2125" s="1363"/>
      <c r="L2125" s="1363"/>
      <c r="M2125" s="1052"/>
    </row>
    <row r="2126">
      <c r="A2126" s="1363"/>
      <c r="B2126" s="1363"/>
      <c r="C2126" s="1363"/>
      <c r="D2126" s="1363">
        <v>2023.0</v>
      </c>
      <c r="E2126" s="1363" t="s">
        <v>804</v>
      </c>
      <c r="F2126" s="1363" t="s">
        <v>4207</v>
      </c>
      <c r="G2126" s="1363" t="s">
        <v>4217</v>
      </c>
      <c r="H2126" s="1363">
        <v>18.0</v>
      </c>
      <c r="I2126" s="1363">
        <v>18.0</v>
      </c>
      <c r="J2126" s="1363"/>
      <c r="K2126" s="1363"/>
      <c r="L2126" s="1363"/>
      <c r="M2126" s="1052"/>
    </row>
    <row r="2127">
      <c r="A2127" s="1363"/>
      <c r="B2127" s="1363"/>
      <c r="C2127" s="1363"/>
      <c r="D2127" s="1363">
        <v>2023.0</v>
      </c>
      <c r="E2127" s="1363" t="s">
        <v>804</v>
      </c>
      <c r="F2127" s="1363" t="s">
        <v>4207</v>
      </c>
      <c r="G2127" s="1363" t="s">
        <v>2269</v>
      </c>
      <c r="H2127" s="1363">
        <v>10.0</v>
      </c>
      <c r="I2127" s="1363">
        <v>10.0</v>
      </c>
      <c r="J2127" s="1363"/>
      <c r="K2127" s="1363"/>
      <c r="L2127" s="1363"/>
      <c r="M2127" s="1052"/>
    </row>
    <row r="2128">
      <c r="A2128" s="1363"/>
      <c r="B2128" s="1363"/>
      <c r="C2128" s="1363"/>
      <c r="D2128" s="1363">
        <v>2023.0</v>
      </c>
      <c r="E2128" s="1363" t="s">
        <v>804</v>
      </c>
      <c r="F2128" s="1363" t="s">
        <v>4207</v>
      </c>
      <c r="G2128" s="1363" t="s">
        <v>2319</v>
      </c>
      <c r="H2128" s="1363">
        <v>4.0</v>
      </c>
      <c r="I2128" s="1363">
        <v>4.0</v>
      </c>
      <c r="J2128" s="1363"/>
      <c r="K2128" s="1363"/>
      <c r="L2128" s="1363"/>
      <c r="M2128" s="1052"/>
    </row>
    <row r="2129">
      <c r="A2129" s="1363"/>
      <c r="B2129" s="1363"/>
      <c r="C2129" s="1363"/>
      <c r="D2129" s="1363">
        <v>2023.0</v>
      </c>
      <c r="E2129" s="1363" t="s">
        <v>1788</v>
      </c>
      <c r="F2129" s="1363" t="s">
        <v>4210</v>
      </c>
      <c r="G2129" s="1363" t="s">
        <v>4216</v>
      </c>
      <c r="H2129" s="1363">
        <v>25.0</v>
      </c>
      <c r="I2129" s="1363">
        <v>25.0</v>
      </c>
      <c r="J2129" s="1363"/>
      <c r="K2129" s="1363"/>
      <c r="L2129" s="1363"/>
      <c r="M2129" s="1052"/>
    </row>
    <row r="2130">
      <c r="A2130" s="1363"/>
      <c r="B2130" s="1363"/>
      <c r="C2130" s="1363"/>
      <c r="D2130" s="1363">
        <v>2023.0</v>
      </c>
      <c r="E2130" s="1363" t="s">
        <v>1788</v>
      </c>
      <c r="F2130" s="1363" t="s">
        <v>4210</v>
      </c>
      <c r="G2130" s="1363" t="s">
        <v>4217</v>
      </c>
      <c r="H2130" s="1363">
        <v>52.0</v>
      </c>
      <c r="I2130" s="1363">
        <v>52.0</v>
      </c>
      <c r="J2130" s="1363"/>
      <c r="K2130" s="1363"/>
      <c r="L2130" s="1363"/>
      <c r="M2130" s="1052"/>
    </row>
    <row r="2131">
      <c r="A2131" s="1363"/>
      <c r="B2131" s="1363"/>
      <c r="C2131" s="1363"/>
      <c r="D2131" s="1363">
        <v>2023.0</v>
      </c>
      <c r="E2131" s="1363" t="s">
        <v>1788</v>
      </c>
      <c r="F2131" s="1363" t="s">
        <v>4210</v>
      </c>
      <c r="G2131" s="1363" t="s">
        <v>2269</v>
      </c>
      <c r="H2131" s="1363">
        <v>37.0</v>
      </c>
      <c r="I2131" s="1363">
        <v>38.0</v>
      </c>
      <c r="J2131" s="1363"/>
      <c r="K2131" s="1363"/>
      <c r="L2131" s="1363"/>
      <c r="M2131" s="1052"/>
    </row>
    <row r="2132">
      <c r="A2132" s="1363"/>
      <c r="B2132" s="1363"/>
      <c r="C2132" s="1363"/>
      <c r="D2132" s="1363">
        <v>2023.0</v>
      </c>
      <c r="E2132" s="1363" t="s">
        <v>1788</v>
      </c>
      <c r="F2132" s="1363" t="s">
        <v>4210</v>
      </c>
      <c r="G2132" s="1363" t="s">
        <v>4218</v>
      </c>
      <c r="H2132" s="1363">
        <v>1.0</v>
      </c>
      <c r="I2132" s="1363">
        <v>1.0</v>
      </c>
      <c r="J2132" s="1363"/>
      <c r="K2132" s="1363"/>
      <c r="L2132" s="1363"/>
      <c r="M2132" s="1052"/>
    </row>
    <row r="2133">
      <c r="A2133" s="1363"/>
      <c r="B2133" s="1363"/>
      <c r="C2133" s="1363"/>
      <c r="D2133" s="1363">
        <v>2023.0</v>
      </c>
      <c r="E2133" s="1363" t="s">
        <v>1788</v>
      </c>
      <c r="F2133" s="1363" t="s">
        <v>4210</v>
      </c>
      <c r="G2133" s="1363" t="s">
        <v>2319</v>
      </c>
      <c r="H2133" s="1363">
        <v>7.0</v>
      </c>
      <c r="I2133" s="1363">
        <v>7.0</v>
      </c>
      <c r="J2133" s="1363"/>
      <c r="K2133" s="1363"/>
      <c r="L2133" s="1363"/>
      <c r="M2133" s="1052"/>
    </row>
    <row r="2134">
      <c r="A2134" s="1363"/>
      <c r="B2134" s="1363"/>
      <c r="C2134" s="1363"/>
      <c r="D2134" s="1363">
        <v>2023.0</v>
      </c>
      <c r="E2134" s="1363" t="s">
        <v>1789</v>
      </c>
      <c r="F2134" s="1363" t="s">
        <v>4203</v>
      </c>
      <c r="G2134" s="1363" t="s">
        <v>4217</v>
      </c>
      <c r="H2134" s="1363">
        <v>14.0</v>
      </c>
      <c r="I2134" s="1363">
        <v>14.0</v>
      </c>
      <c r="J2134" s="1363"/>
      <c r="K2134" s="1363"/>
      <c r="L2134" s="1363"/>
      <c r="M2134" s="1052"/>
    </row>
    <row r="2135">
      <c r="A2135" s="1363"/>
      <c r="B2135" s="1363"/>
      <c r="C2135" s="1363"/>
      <c r="D2135" s="1363">
        <v>2023.0</v>
      </c>
      <c r="E2135" s="1363" t="s">
        <v>1789</v>
      </c>
      <c r="F2135" s="1363" t="s">
        <v>4203</v>
      </c>
      <c r="G2135" s="1363" t="s">
        <v>2269</v>
      </c>
      <c r="H2135" s="1363">
        <v>7.0</v>
      </c>
      <c r="I2135" s="1363">
        <v>10.0</v>
      </c>
      <c r="J2135" s="1363"/>
      <c r="K2135" s="1363"/>
      <c r="L2135" s="1363"/>
      <c r="M2135" s="1052"/>
    </row>
    <row r="2136">
      <c r="A2136" s="1363"/>
      <c r="B2136" s="1363"/>
      <c r="C2136" s="1363"/>
      <c r="D2136" s="1363">
        <v>2023.0</v>
      </c>
      <c r="E2136" s="1363" t="s">
        <v>1789</v>
      </c>
      <c r="F2136" s="1363" t="s">
        <v>4203</v>
      </c>
      <c r="G2136" s="1363" t="s">
        <v>2319</v>
      </c>
      <c r="H2136" s="1363">
        <v>3.0</v>
      </c>
      <c r="I2136" s="1363">
        <v>3.0</v>
      </c>
      <c r="J2136" s="1363"/>
      <c r="K2136" s="1363"/>
      <c r="L2136" s="1363"/>
      <c r="M2136" s="1052"/>
    </row>
    <row r="2137">
      <c r="A2137" s="1363"/>
      <c r="B2137" s="1363"/>
      <c r="C2137" s="1363"/>
      <c r="D2137" s="1363">
        <v>2023.0</v>
      </c>
      <c r="E2137" s="1363" t="s">
        <v>1790</v>
      </c>
      <c r="F2137" s="1363" t="s">
        <v>4189</v>
      </c>
      <c r="G2137" s="1363" t="s">
        <v>4216</v>
      </c>
      <c r="H2137" s="1363">
        <v>14.0</v>
      </c>
      <c r="I2137" s="1363">
        <v>14.0</v>
      </c>
      <c r="J2137" s="1363"/>
      <c r="K2137" s="1363"/>
      <c r="L2137" s="1363"/>
      <c r="M2137" s="1052"/>
    </row>
    <row r="2138">
      <c r="A2138" s="1363"/>
      <c r="B2138" s="1363"/>
      <c r="C2138" s="1363"/>
      <c r="D2138" s="1363">
        <v>2023.0</v>
      </c>
      <c r="E2138" s="1363" t="s">
        <v>1790</v>
      </c>
      <c r="F2138" s="1363" t="s">
        <v>4189</v>
      </c>
      <c r="G2138" s="1363" t="s">
        <v>4217</v>
      </c>
      <c r="H2138" s="1363">
        <v>37.0</v>
      </c>
      <c r="I2138" s="1363">
        <v>37.0</v>
      </c>
      <c r="J2138" s="1363"/>
      <c r="K2138" s="1363"/>
      <c r="L2138" s="1363"/>
      <c r="M2138" s="1052"/>
    </row>
    <row r="2139">
      <c r="A2139" s="1363"/>
      <c r="B2139" s="1363"/>
      <c r="C2139" s="1363"/>
      <c r="D2139" s="1363">
        <v>2023.0</v>
      </c>
      <c r="E2139" s="1363" t="s">
        <v>1790</v>
      </c>
      <c r="F2139" s="1363" t="s">
        <v>4189</v>
      </c>
      <c r="G2139" s="1363" t="s">
        <v>2269</v>
      </c>
      <c r="H2139" s="1363">
        <v>13.0</v>
      </c>
      <c r="I2139" s="1363">
        <v>13.0</v>
      </c>
      <c r="J2139" s="1363"/>
      <c r="K2139" s="1363"/>
      <c r="L2139" s="1363"/>
      <c r="M2139" s="1052"/>
    </row>
    <row r="2140">
      <c r="A2140" s="1363"/>
      <c r="B2140" s="1363"/>
      <c r="C2140" s="1363"/>
      <c r="D2140" s="1363">
        <v>2023.0</v>
      </c>
      <c r="E2140" s="1363" t="s">
        <v>1790</v>
      </c>
      <c r="F2140" s="1363" t="s">
        <v>4189</v>
      </c>
      <c r="G2140" s="1363" t="s">
        <v>2319</v>
      </c>
      <c r="H2140" s="1363">
        <v>5.0</v>
      </c>
      <c r="I2140" s="1363">
        <v>5.0</v>
      </c>
      <c r="J2140" s="1363"/>
      <c r="K2140" s="1363"/>
      <c r="L2140" s="1363"/>
      <c r="M2140" s="1052"/>
    </row>
    <row r="2141">
      <c r="A2141" s="1363"/>
      <c r="B2141" s="1363"/>
      <c r="C2141" s="1363"/>
      <c r="D2141" s="1363">
        <v>2023.0</v>
      </c>
      <c r="E2141" s="1363" t="s">
        <v>842</v>
      </c>
      <c r="F2141" s="1363" t="s">
        <v>4198</v>
      </c>
      <c r="G2141" s="1363" t="s">
        <v>4217</v>
      </c>
      <c r="H2141" s="1363">
        <v>23.0</v>
      </c>
      <c r="I2141" s="1363">
        <v>23.0</v>
      </c>
      <c r="J2141" s="1363"/>
      <c r="K2141" s="1363"/>
      <c r="L2141" s="1363"/>
      <c r="M2141" s="1052"/>
    </row>
    <row r="2142">
      <c r="A2142" s="1363"/>
      <c r="B2142" s="1363"/>
      <c r="C2142" s="1363"/>
      <c r="D2142" s="1363">
        <v>2023.0</v>
      </c>
      <c r="E2142" s="1363" t="s">
        <v>842</v>
      </c>
      <c r="F2142" s="1363" t="s">
        <v>4198</v>
      </c>
      <c r="G2142" s="1363" t="s">
        <v>2319</v>
      </c>
      <c r="H2142" s="1363">
        <v>3.0</v>
      </c>
      <c r="I2142" s="1363">
        <v>3.0</v>
      </c>
      <c r="J2142" s="1363"/>
      <c r="K2142" s="1363"/>
      <c r="L2142" s="1363"/>
      <c r="M2142" s="1052"/>
    </row>
    <row r="2143">
      <c r="A2143" s="1363"/>
      <c r="B2143" s="1363"/>
      <c r="C2143" s="1363"/>
      <c r="D2143" s="1363">
        <v>2023.0</v>
      </c>
      <c r="E2143" s="1363" t="s">
        <v>1791</v>
      </c>
      <c r="F2143" s="1363" t="s">
        <v>4198</v>
      </c>
      <c r="G2143" s="1363" t="s">
        <v>4216</v>
      </c>
      <c r="H2143" s="1363">
        <v>4.0</v>
      </c>
      <c r="I2143" s="1363">
        <v>4.0</v>
      </c>
      <c r="J2143" s="1363"/>
      <c r="K2143" s="1363"/>
      <c r="L2143" s="1363"/>
      <c r="M2143" s="1052"/>
    </row>
    <row r="2144">
      <c r="A2144" s="1363"/>
      <c r="B2144" s="1363"/>
      <c r="C2144" s="1363"/>
      <c r="D2144" s="1363">
        <v>2023.0</v>
      </c>
      <c r="E2144" s="1363" t="s">
        <v>1791</v>
      </c>
      <c r="F2144" s="1363" t="s">
        <v>4198</v>
      </c>
      <c r="G2144" s="1363" t="s">
        <v>4217</v>
      </c>
      <c r="H2144" s="1363">
        <v>11.0</v>
      </c>
      <c r="I2144" s="1363">
        <v>11.0</v>
      </c>
      <c r="J2144" s="1363"/>
      <c r="K2144" s="1363"/>
      <c r="L2144" s="1363"/>
      <c r="M2144" s="1052"/>
    </row>
    <row r="2145">
      <c r="A2145" s="1363"/>
      <c r="B2145" s="1363"/>
      <c r="C2145" s="1363"/>
      <c r="D2145" s="1363">
        <v>2023.0</v>
      </c>
      <c r="E2145" s="1363" t="s">
        <v>1792</v>
      </c>
      <c r="F2145" s="1363" t="s">
        <v>4198</v>
      </c>
      <c r="G2145" s="1363" t="s">
        <v>4216</v>
      </c>
      <c r="H2145" s="1363">
        <v>2.0</v>
      </c>
      <c r="I2145" s="1363">
        <v>2.0</v>
      </c>
      <c r="J2145" s="1363"/>
      <c r="K2145" s="1363"/>
      <c r="L2145" s="1363"/>
      <c r="M2145" s="1052"/>
    </row>
    <row r="2146">
      <c r="A2146" s="1363"/>
      <c r="B2146" s="1363"/>
      <c r="C2146" s="1363"/>
      <c r="D2146" s="1363">
        <v>2023.0</v>
      </c>
      <c r="E2146" s="1363" t="s">
        <v>1792</v>
      </c>
      <c r="F2146" s="1363" t="s">
        <v>4198</v>
      </c>
      <c r="G2146" s="1363" t="s">
        <v>4217</v>
      </c>
      <c r="H2146" s="1363">
        <v>39.0</v>
      </c>
      <c r="I2146" s="1363">
        <v>39.0</v>
      </c>
      <c r="J2146" s="1363"/>
      <c r="K2146" s="1363"/>
      <c r="L2146" s="1363"/>
      <c r="M2146" s="1052"/>
    </row>
    <row r="2147">
      <c r="A2147" s="1363"/>
      <c r="B2147" s="1363"/>
      <c r="C2147" s="1363"/>
      <c r="D2147" s="1363">
        <v>2023.0</v>
      </c>
      <c r="E2147" s="1363" t="s">
        <v>1792</v>
      </c>
      <c r="F2147" s="1363" t="s">
        <v>4198</v>
      </c>
      <c r="G2147" s="1363" t="s">
        <v>2269</v>
      </c>
      <c r="H2147" s="1363">
        <v>1.0</v>
      </c>
      <c r="I2147" s="1363">
        <v>1.0</v>
      </c>
      <c r="J2147" s="1363"/>
      <c r="K2147" s="1363"/>
      <c r="L2147" s="1363"/>
      <c r="M2147" s="1052"/>
    </row>
    <row r="2148">
      <c r="A2148" s="1363"/>
      <c r="B2148" s="1363"/>
      <c r="C2148" s="1363"/>
      <c r="D2148" s="1363">
        <v>2023.0</v>
      </c>
      <c r="E2148" s="1363" t="s">
        <v>1792</v>
      </c>
      <c r="F2148" s="1363" t="s">
        <v>4198</v>
      </c>
      <c r="G2148" s="1363" t="s">
        <v>2319</v>
      </c>
      <c r="H2148" s="1363">
        <v>6.0</v>
      </c>
      <c r="I2148" s="1363">
        <v>6.0</v>
      </c>
      <c r="J2148" s="1363"/>
      <c r="K2148" s="1363"/>
      <c r="L2148" s="1363"/>
      <c r="M2148" s="1052"/>
    </row>
    <row r="2149">
      <c r="A2149" s="1363"/>
      <c r="B2149" s="1363"/>
      <c r="C2149" s="1363"/>
      <c r="D2149" s="1363">
        <v>2023.0</v>
      </c>
      <c r="E2149" s="1363" t="s">
        <v>1793</v>
      </c>
      <c r="F2149" s="1363" t="s">
        <v>4202</v>
      </c>
      <c r="G2149" s="1363" t="s">
        <v>4216</v>
      </c>
      <c r="H2149" s="1363">
        <v>3.0</v>
      </c>
      <c r="I2149" s="1363">
        <v>3.0</v>
      </c>
      <c r="J2149" s="1363"/>
      <c r="K2149" s="1363"/>
      <c r="L2149" s="1363"/>
      <c r="M2149" s="1052"/>
    </row>
    <row r="2150">
      <c r="A2150" s="1363"/>
      <c r="B2150" s="1363"/>
      <c r="C2150" s="1363"/>
      <c r="D2150" s="1363">
        <v>2023.0</v>
      </c>
      <c r="E2150" s="1363" t="s">
        <v>1793</v>
      </c>
      <c r="F2150" s="1363" t="s">
        <v>4202</v>
      </c>
      <c r="G2150" s="1363" t="s">
        <v>4217</v>
      </c>
      <c r="H2150" s="1363">
        <v>51.0</v>
      </c>
      <c r="I2150" s="1363">
        <v>51.0</v>
      </c>
      <c r="J2150" s="1363"/>
      <c r="K2150" s="1363"/>
      <c r="L2150" s="1363"/>
      <c r="M2150" s="1052"/>
    </row>
    <row r="2151">
      <c r="A2151" s="1363"/>
      <c r="B2151" s="1363"/>
      <c r="C2151" s="1363"/>
      <c r="D2151" s="1363">
        <v>2023.0</v>
      </c>
      <c r="E2151" s="1363" t="s">
        <v>1793</v>
      </c>
      <c r="F2151" s="1363" t="s">
        <v>4202</v>
      </c>
      <c r="G2151" s="1363" t="s">
        <v>2269</v>
      </c>
      <c r="H2151" s="1363">
        <v>171.0</v>
      </c>
      <c r="I2151" s="1363">
        <v>177.0</v>
      </c>
      <c r="J2151" s="1363"/>
      <c r="K2151" s="1363"/>
      <c r="L2151" s="1363"/>
      <c r="M2151" s="1052"/>
    </row>
    <row r="2152">
      <c r="A2152" s="1363"/>
      <c r="B2152" s="1363"/>
      <c r="C2152" s="1363"/>
      <c r="D2152" s="1363">
        <v>2023.0</v>
      </c>
      <c r="E2152" s="1363" t="s">
        <v>1793</v>
      </c>
      <c r="F2152" s="1363" t="s">
        <v>4202</v>
      </c>
      <c r="G2152" s="1363" t="s">
        <v>2319</v>
      </c>
      <c r="H2152" s="1363">
        <v>10.0</v>
      </c>
      <c r="I2152" s="1363">
        <v>10.0</v>
      </c>
      <c r="J2152" s="1363"/>
      <c r="K2152" s="1363"/>
      <c r="L2152" s="1363"/>
      <c r="M2152" s="1052"/>
    </row>
    <row r="2153">
      <c r="A2153" s="1363"/>
      <c r="B2153" s="1363"/>
      <c r="C2153" s="1363"/>
      <c r="D2153" s="1363">
        <v>2023.0</v>
      </c>
      <c r="E2153" s="1363" t="s">
        <v>1794</v>
      </c>
      <c r="F2153" s="1363" t="s">
        <v>4207</v>
      </c>
      <c r="G2153" s="1363" t="s">
        <v>4217</v>
      </c>
      <c r="H2153" s="1363">
        <v>3.0</v>
      </c>
      <c r="I2153" s="1363">
        <v>3.0</v>
      </c>
      <c r="J2153" s="1363"/>
      <c r="K2153" s="1363"/>
      <c r="L2153" s="1363"/>
      <c r="M2153" s="1052"/>
    </row>
    <row r="2154">
      <c r="A2154" s="1363"/>
      <c r="B2154" s="1363"/>
      <c r="C2154" s="1363"/>
      <c r="D2154" s="1363">
        <v>2023.0</v>
      </c>
      <c r="E2154" s="1363" t="s">
        <v>1794</v>
      </c>
      <c r="F2154" s="1363" t="s">
        <v>4207</v>
      </c>
      <c r="G2154" s="1363" t="s">
        <v>2269</v>
      </c>
      <c r="H2154" s="1363">
        <v>1.0</v>
      </c>
      <c r="I2154" s="1363">
        <v>1.0</v>
      </c>
      <c r="J2154" s="1363"/>
      <c r="K2154" s="1363"/>
      <c r="L2154" s="1363"/>
      <c r="M2154" s="1052"/>
    </row>
    <row r="2155">
      <c r="A2155" s="1363"/>
      <c r="B2155" s="1363"/>
      <c r="C2155" s="1363"/>
      <c r="D2155" s="1363">
        <v>2023.0</v>
      </c>
      <c r="E2155" s="1363" t="s">
        <v>1795</v>
      </c>
      <c r="F2155" s="1363" t="s">
        <v>4196</v>
      </c>
      <c r="G2155" s="1363" t="s">
        <v>4217</v>
      </c>
      <c r="H2155" s="1363">
        <v>1.0</v>
      </c>
      <c r="I2155" s="1363">
        <v>1.0</v>
      </c>
      <c r="J2155" s="1363"/>
      <c r="K2155" s="1363"/>
      <c r="L2155" s="1363"/>
      <c r="M2155" s="1052"/>
    </row>
    <row r="2156">
      <c r="A2156" s="1363"/>
      <c r="B2156" s="1363"/>
      <c r="C2156" s="1363"/>
      <c r="D2156" s="1363">
        <v>2023.0</v>
      </c>
      <c r="E2156" s="1363" t="s">
        <v>1796</v>
      </c>
      <c r="F2156" s="1363" t="s">
        <v>4203</v>
      </c>
      <c r="G2156" s="1363" t="s">
        <v>4216</v>
      </c>
      <c r="H2156" s="1363">
        <v>5.0</v>
      </c>
      <c r="I2156" s="1363">
        <v>5.0</v>
      </c>
      <c r="J2156" s="1363"/>
      <c r="K2156" s="1363"/>
      <c r="L2156" s="1363"/>
      <c r="M2156" s="1052"/>
    </row>
    <row r="2157">
      <c r="A2157" s="1363"/>
      <c r="B2157" s="1363"/>
      <c r="C2157" s="1363"/>
      <c r="D2157" s="1363">
        <v>2023.0</v>
      </c>
      <c r="E2157" s="1363" t="s">
        <v>1796</v>
      </c>
      <c r="F2157" s="1363" t="s">
        <v>4203</v>
      </c>
      <c r="G2157" s="1363" t="s">
        <v>4217</v>
      </c>
      <c r="H2157" s="1363">
        <v>35.0</v>
      </c>
      <c r="I2157" s="1363">
        <v>35.0</v>
      </c>
      <c r="J2157" s="1363"/>
      <c r="K2157" s="1363"/>
      <c r="L2157" s="1363"/>
      <c r="M2157" s="1052"/>
    </row>
    <row r="2158">
      <c r="A2158" s="1363"/>
      <c r="B2158" s="1363"/>
      <c r="C2158" s="1363"/>
      <c r="D2158" s="1363">
        <v>2023.0</v>
      </c>
      <c r="E2158" s="1363" t="s">
        <v>1796</v>
      </c>
      <c r="F2158" s="1363" t="s">
        <v>4203</v>
      </c>
      <c r="G2158" s="1363" t="s">
        <v>2269</v>
      </c>
      <c r="H2158" s="1363">
        <v>66.0</v>
      </c>
      <c r="I2158" s="1363">
        <v>66.0</v>
      </c>
      <c r="J2158" s="1363"/>
      <c r="K2158" s="1363"/>
      <c r="L2158" s="1363"/>
      <c r="M2158" s="1052"/>
    </row>
    <row r="2159">
      <c r="A2159" s="1363"/>
      <c r="B2159" s="1363"/>
      <c r="C2159" s="1363"/>
      <c r="D2159" s="1363">
        <v>2023.0</v>
      </c>
      <c r="E2159" s="1363" t="s">
        <v>1796</v>
      </c>
      <c r="F2159" s="1363" t="s">
        <v>4203</v>
      </c>
      <c r="G2159" s="1363" t="s">
        <v>2319</v>
      </c>
      <c r="H2159" s="1363">
        <v>2.0</v>
      </c>
      <c r="I2159" s="1363">
        <v>2.0</v>
      </c>
      <c r="J2159" s="1363"/>
      <c r="K2159" s="1363"/>
      <c r="L2159" s="1363"/>
      <c r="M2159" s="1052"/>
    </row>
    <row r="2160">
      <c r="A2160" s="1363"/>
      <c r="B2160" s="1363"/>
      <c r="C2160" s="1363"/>
      <c r="D2160" s="1363">
        <v>2023.0</v>
      </c>
      <c r="E2160" s="1363" t="s">
        <v>1797</v>
      </c>
      <c r="F2160" s="1363" t="s">
        <v>4203</v>
      </c>
      <c r="G2160" s="1363" t="s">
        <v>4217</v>
      </c>
      <c r="H2160" s="1363">
        <v>2.0</v>
      </c>
      <c r="I2160" s="1363">
        <v>2.0</v>
      </c>
      <c r="J2160" s="1363"/>
      <c r="K2160" s="1363"/>
      <c r="L2160" s="1363"/>
      <c r="M2160" s="1052"/>
    </row>
    <row r="2161">
      <c r="A2161" s="1363"/>
      <c r="B2161" s="1363"/>
      <c r="C2161" s="1363"/>
      <c r="D2161" s="1363">
        <v>2023.0</v>
      </c>
      <c r="E2161" s="1363" t="s">
        <v>88</v>
      </c>
      <c r="F2161" s="1363" t="s">
        <v>4198</v>
      </c>
      <c r="G2161" s="1363" t="s">
        <v>4216</v>
      </c>
      <c r="H2161" s="1363">
        <v>26.0</v>
      </c>
      <c r="I2161" s="1363">
        <v>26.0</v>
      </c>
      <c r="J2161" s="1363"/>
      <c r="K2161" s="1363"/>
      <c r="L2161" s="1363"/>
      <c r="M2161" s="1052"/>
    </row>
    <row r="2162">
      <c r="A2162" s="1363"/>
      <c r="B2162" s="1363"/>
      <c r="C2162" s="1363"/>
      <c r="D2162" s="1363">
        <v>2023.0</v>
      </c>
      <c r="E2162" s="1363" t="s">
        <v>88</v>
      </c>
      <c r="F2162" s="1363" t="s">
        <v>4198</v>
      </c>
      <c r="G2162" s="1363" t="s">
        <v>4217</v>
      </c>
      <c r="H2162" s="1363">
        <v>17.0</v>
      </c>
      <c r="I2162" s="1363">
        <v>18.0</v>
      </c>
      <c r="J2162" s="1363"/>
      <c r="K2162" s="1363"/>
      <c r="L2162" s="1363"/>
      <c r="M2162" s="1052"/>
    </row>
    <row r="2163">
      <c r="A2163" s="1363"/>
      <c r="B2163" s="1363"/>
      <c r="C2163" s="1363"/>
      <c r="D2163" s="1363">
        <v>2023.0</v>
      </c>
      <c r="E2163" s="1363" t="s">
        <v>88</v>
      </c>
      <c r="F2163" s="1363" t="s">
        <v>4198</v>
      </c>
      <c r="G2163" s="1363" t="s">
        <v>2074</v>
      </c>
      <c r="H2163" s="1363">
        <v>4.0</v>
      </c>
      <c r="I2163" s="1363">
        <v>4.0</v>
      </c>
      <c r="J2163" s="1363"/>
      <c r="K2163" s="1363"/>
      <c r="L2163" s="1363"/>
      <c r="M2163" s="1052"/>
    </row>
    <row r="2164">
      <c r="A2164" s="1363"/>
      <c r="B2164" s="1363"/>
      <c r="C2164" s="1363"/>
      <c r="D2164" s="1363">
        <v>2023.0</v>
      </c>
      <c r="E2164" s="1363" t="s">
        <v>88</v>
      </c>
      <c r="F2164" s="1363" t="s">
        <v>4198</v>
      </c>
      <c r="G2164" s="1363" t="s">
        <v>2269</v>
      </c>
      <c r="H2164" s="1363">
        <v>15.0</v>
      </c>
      <c r="I2164" s="1363">
        <v>15.0</v>
      </c>
      <c r="J2164" s="1363"/>
      <c r="K2164" s="1363"/>
      <c r="L2164" s="1363"/>
      <c r="M2164" s="1052"/>
    </row>
    <row r="2165">
      <c r="A2165" s="1363"/>
      <c r="B2165" s="1363"/>
      <c r="C2165" s="1363"/>
      <c r="D2165" s="1363">
        <v>2023.0</v>
      </c>
      <c r="E2165" s="1363" t="s">
        <v>88</v>
      </c>
      <c r="F2165" s="1363" t="s">
        <v>4198</v>
      </c>
      <c r="G2165" s="1363" t="s">
        <v>2319</v>
      </c>
      <c r="H2165" s="1363">
        <v>5.0</v>
      </c>
      <c r="I2165" s="1363">
        <v>5.0</v>
      </c>
      <c r="J2165" s="1363"/>
      <c r="K2165" s="1363"/>
      <c r="L2165" s="1363"/>
      <c r="M2165" s="1052"/>
    </row>
    <row r="2166">
      <c r="A2166" s="1363"/>
      <c r="B2166" s="1363"/>
      <c r="C2166" s="1363"/>
      <c r="D2166" s="1363">
        <v>2023.0</v>
      </c>
      <c r="E2166" s="1363" t="s">
        <v>742</v>
      </c>
      <c r="F2166" s="1363" t="s">
        <v>4204</v>
      </c>
      <c r="G2166" s="1363" t="s">
        <v>4217</v>
      </c>
      <c r="H2166" s="1363">
        <v>9.0</v>
      </c>
      <c r="I2166" s="1363">
        <v>9.0</v>
      </c>
      <c r="J2166" s="1363"/>
      <c r="K2166" s="1363"/>
      <c r="L2166" s="1363"/>
      <c r="M2166" s="1052"/>
    </row>
    <row r="2167">
      <c r="A2167" s="1363"/>
      <c r="B2167" s="1363"/>
      <c r="C2167" s="1363"/>
      <c r="D2167" s="1363">
        <v>2023.0</v>
      </c>
      <c r="E2167" s="1363" t="s">
        <v>742</v>
      </c>
      <c r="F2167" s="1363" t="s">
        <v>4204</v>
      </c>
      <c r="G2167" s="1363" t="s">
        <v>2269</v>
      </c>
      <c r="H2167" s="1363">
        <v>1.0</v>
      </c>
      <c r="I2167" s="1363">
        <v>1.0</v>
      </c>
      <c r="J2167" s="1363"/>
      <c r="K2167" s="1363"/>
      <c r="L2167" s="1363"/>
      <c r="M2167" s="1052"/>
    </row>
    <row r="2168">
      <c r="A2168" s="1363"/>
      <c r="B2168" s="1363"/>
      <c r="C2168" s="1363"/>
      <c r="D2168" s="1363">
        <v>2023.0</v>
      </c>
      <c r="E2168" s="1363" t="s">
        <v>743</v>
      </c>
      <c r="F2168" s="1363" t="s">
        <v>4189</v>
      </c>
      <c r="G2168" s="1363" t="s">
        <v>4216</v>
      </c>
      <c r="H2168" s="1363">
        <v>140.0</v>
      </c>
      <c r="I2168" s="1363">
        <v>140.0</v>
      </c>
      <c r="J2168" s="1363"/>
      <c r="K2168" s="1363"/>
      <c r="L2168" s="1363"/>
      <c r="M2168" s="1052"/>
    </row>
    <row r="2169">
      <c r="A2169" s="1363"/>
      <c r="B2169" s="1363"/>
      <c r="C2169" s="1363"/>
      <c r="D2169" s="1363">
        <v>2023.0</v>
      </c>
      <c r="E2169" s="1363" t="s">
        <v>743</v>
      </c>
      <c r="F2169" s="1363" t="s">
        <v>4189</v>
      </c>
      <c r="G2169" s="1363" t="s">
        <v>4217</v>
      </c>
      <c r="H2169" s="1363">
        <v>187.0</v>
      </c>
      <c r="I2169" s="1363">
        <v>190.0</v>
      </c>
      <c r="J2169" s="1363"/>
      <c r="K2169" s="1363"/>
      <c r="L2169" s="1363"/>
      <c r="M2169" s="1052"/>
    </row>
    <row r="2170">
      <c r="A2170" s="1363"/>
      <c r="B2170" s="1363"/>
      <c r="C2170" s="1363"/>
      <c r="D2170" s="1363">
        <v>2023.0</v>
      </c>
      <c r="E2170" s="1363" t="s">
        <v>743</v>
      </c>
      <c r="F2170" s="1363" t="s">
        <v>4189</v>
      </c>
      <c r="G2170" s="1363" t="s">
        <v>2269</v>
      </c>
      <c r="H2170" s="1363">
        <v>154.0</v>
      </c>
      <c r="I2170" s="1363">
        <v>161.0</v>
      </c>
      <c r="J2170" s="1363"/>
      <c r="K2170" s="1363"/>
      <c r="L2170" s="1363"/>
      <c r="M2170" s="1052"/>
    </row>
    <row r="2171">
      <c r="A2171" s="1363"/>
      <c r="B2171" s="1363"/>
      <c r="C2171" s="1363"/>
      <c r="D2171" s="1363">
        <v>2023.0</v>
      </c>
      <c r="E2171" s="1363" t="s">
        <v>743</v>
      </c>
      <c r="F2171" s="1363" t="s">
        <v>4189</v>
      </c>
      <c r="G2171" s="1363" t="s">
        <v>2319</v>
      </c>
      <c r="H2171" s="1363">
        <v>42.0</v>
      </c>
      <c r="I2171" s="1363">
        <v>43.0</v>
      </c>
      <c r="J2171" s="1363"/>
      <c r="K2171" s="1363"/>
      <c r="L2171" s="1363"/>
      <c r="M2171" s="1052"/>
    </row>
    <row r="2172">
      <c r="A2172" s="1363"/>
      <c r="B2172" s="1363"/>
      <c r="C2172" s="1363"/>
      <c r="D2172" s="1363">
        <v>2023.0</v>
      </c>
      <c r="E2172" s="1363" t="s">
        <v>1798</v>
      </c>
      <c r="F2172" s="1363" t="s">
        <v>4210</v>
      </c>
      <c r="G2172" s="1363" t="s">
        <v>4217</v>
      </c>
      <c r="H2172" s="1363">
        <v>13.0</v>
      </c>
      <c r="I2172" s="1363">
        <v>13.0</v>
      </c>
      <c r="J2172" s="1363"/>
      <c r="K2172" s="1363"/>
      <c r="L2172" s="1363"/>
      <c r="M2172" s="1052"/>
    </row>
    <row r="2173">
      <c r="A2173" s="1363"/>
      <c r="B2173" s="1363"/>
      <c r="C2173" s="1363"/>
      <c r="D2173" s="1363">
        <v>2023.0</v>
      </c>
      <c r="E2173" s="1363" t="s">
        <v>1798</v>
      </c>
      <c r="F2173" s="1363" t="s">
        <v>4210</v>
      </c>
      <c r="G2173" s="1363" t="s">
        <v>2269</v>
      </c>
      <c r="H2173" s="1363">
        <v>6.0</v>
      </c>
      <c r="I2173" s="1363">
        <v>6.0</v>
      </c>
      <c r="J2173" s="1363"/>
      <c r="K2173" s="1363"/>
      <c r="L2173" s="1363"/>
      <c r="M2173" s="1052"/>
    </row>
    <row r="2174">
      <c r="A2174" s="1363"/>
      <c r="B2174" s="1363"/>
      <c r="C2174" s="1363"/>
      <c r="D2174" s="1363">
        <v>2023.0</v>
      </c>
      <c r="E2174" s="1363" t="s">
        <v>1798</v>
      </c>
      <c r="F2174" s="1363" t="s">
        <v>4210</v>
      </c>
      <c r="G2174" s="1363" t="s">
        <v>2319</v>
      </c>
      <c r="H2174" s="1363">
        <v>5.0</v>
      </c>
      <c r="I2174" s="1363">
        <v>5.0</v>
      </c>
      <c r="J2174" s="1363"/>
      <c r="K2174" s="1363"/>
      <c r="L2174" s="1363"/>
      <c r="M2174" s="1052"/>
    </row>
    <row r="2175">
      <c r="A2175" s="1363"/>
      <c r="B2175" s="1363"/>
      <c r="C2175" s="1363"/>
      <c r="D2175" s="1363">
        <v>2023.0</v>
      </c>
      <c r="E2175" s="1363" t="s">
        <v>1799</v>
      </c>
      <c r="F2175" s="1363" t="s">
        <v>4202</v>
      </c>
      <c r="G2175" s="1363" t="s">
        <v>4217</v>
      </c>
      <c r="H2175" s="1363">
        <v>3.0</v>
      </c>
      <c r="I2175" s="1363">
        <v>3.0</v>
      </c>
      <c r="J2175" s="1363"/>
      <c r="K2175" s="1363"/>
      <c r="L2175" s="1363"/>
      <c r="M2175" s="1052"/>
    </row>
    <row r="2176">
      <c r="A2176" s="1363"/>
      <c r="B2176" s="1363"/>
      <c r="C2176" s="1363"/>
      <c r="D2176" s="1363">
        <v>2023.0</v>
      </c>
      <c r="E2176" s="1363" t="s">
        <v>1799</v>
      </c>
      <c r="F2176" s="1363" t="s">
        <v>4202</v>
      </c>
      <c r="G2176" s="1363" t="s">
        <v>2269</v>
      </c>
      <c r="H2176" s="1363">
        <v>129.0</v>
      </c>
      <c r="I2176" s="1363">
        <v>131.0</v>
      </c>
      <c r="J2176" s="1363"/>
      <c r="K2176" s="1363"/>
      <c r="L2176" s="1363"/>
      <c r="M2176" s="1052"/>
    </row>
    <row r="2177">
      <c r="A2177" s="1363"/>
      <c r="B2177" s="1363"/>
      <c r="C2177" s="1363"/>
      <c r="D2177" s="1363">
        <v>2023.0</v>
      </c>
      <c r="E2177" s="1363" t="s">
        <v>1799</v>
      </c>
      <c r="F2177" s="1363" t="s">
        <v>4202</v>
      </c>
      <c r="G2177" s="1363" t="s">
        <v>2319</v>
      </c>
      <c r="H2177" s="1363">
        <v>1.0</v>
      </c>
      <c r="I2177" s="1363">
        <v>1.0</v>
      </c>
      <c r="J2177" s="1363"/>
      <c r="K2177" s="1363"/>
      <c r="L2177" s="1363"/>
      <c r="M2177" s="1052"/>
    </row>
    <row r="2178">
      <c r="A2178" s="1363"/>
      <c r="B2178" s="1363"/>
      <c r="C2178" s="1363"/>
      <c r="D2178" s="1363">
        <v>2023.0</v>
      </c>
      <c r="E2178" s="1363" t="s">
        <v>476</v>
      </c>
      <c r="F2178" s="1363" t="s">
        <v>4203</v>
      </c>
      <c r="G2178" s="1363" t="s">
        <v>4216</v>
      </c>
      <c r="H2178" s="1363">
        <v>1.0</v>
      </c>
      <c r="I2178" s="1363">
        <v>1.0</v>
      </c>
      <c r="J2178" s="1363"/>
      <c r="K2178" s="1363"/>
      <c r="L2178" s="1363"/>
      <c r="M2178" s="1052"/>
    </row>
    <row r="2179">
      <c r="A2179" s="1363"/>
      <c r="B2179" s="1363"/>
      <c r="C2179" s="1363"/>
      <c r="D2179" s="1363">
        <v>2023.0</v>
      </c>
      <c r="E2179" s="1363" t="s">
        <v>476</v>
      </c>
      <c r="F2179" s="1363" t="s">
        <v>4203</v>
      </c>
      <c r="G2179" s="1363" t="s">
        <v>4217</v>
      </c>
      <c r="H2179" s="1363">
        <v>23.0</v>
      </c>
      <c r="I2179" s="1363">
        <v>24.0</v>
      </c>
      <c r="J2179" s="1363"/>
      <c r="K2179" s="1363"/>
      <c r="L2179" s="1363"/>
      <c r="M2179" s="1052"/>
    </row>
    <row r="2180">
      <c r="A2180" s="1363"/>
      <c r="B2180" s="1363"/>
      <c r="C2180" s="1363"/>
      <c r="D2180" s="1363">
        <v>2023.0</v>
      </c>
      <c r="E2180" s="1363" t="s">
        <v>476</v>
      </c>
      <c r="F2180" s="1363" t="s">
        <v>4203</v>
      </c>
      <c r="G2180" s="1363" t="s">
        <v>2269</v>
      </c>
      <c r="H2180" s="1363">
        <v>6.0</v>
      </c>
      <c r="I2180" s="1363">
        <v>6.0</v>
      </c>
      <c r="J2180" s="1363"/>
      <c r="K2180" s="1363"/>
      <c r="L2180" s="1363"/>
      <c r="M2180" s="1052"/>
    </row>
    <row r="2181">
      <c r="A2181" s="1363"/>
      <c r="B2181" s="1363"/>
      <c r="C2181" s="1363"/>
      <c r="D2181" s="1363">
        <v>2023.0</v>
      </c>
      <c r="E2181" s="1363" t="s">
        <v>476</v>
      </c>
      <c r="F2181" s="1363" t="s">
        <v>4203</v>
      </c>
      <c r="G2181" s="1363" t="s">
        <v>2319</v>
      </c>
      <c r="H2181" s="1363">
        <v>1.0</v>
      </c>
      <c r="I2181" s="1363">
        <v>1.0</v>
      </c>
      <c r="J2181" s="1363"/>
      <c r="K2181" s="1363"/>
      <c r="L2181" s="1363"/>
      <c r="M2181" s="1052"/>
    </row>
    <row r="2182">
      <c r="A2182" s="1363"/>
      <c r="B2182" s="1363"/>
      <c r="C2182" s="1363"/>
      <c r="D2182" s="1363">
        <v>2023.0</v>
      </c>
      <c r="E2182" s="1363" t="s">
        <v>1800</v>
      </c>
      <c r="F2182" s="1363" t="s">
        <v>4196</v>
      </c>
      <c r="G2182" s="1363" t="s">
        <v>2269</v>
      </c>
      <c r="H2182" s="1363">
        <v>1.0</v>
      </c>
      <c r="I2182" s="1363">
        <v>1.0</v>
      </c>
      <c r="J2182" s="1363"/>
      <c r="K2182" s="1363"/>
      <c r="L2182" s="1363"/>
      <c r="M2182" s="1052"/>
    </row>
    <row r="2183">
      <c r="A2183" s="1363"/>
      <c r="B2183" s="1363"/>
      <c r="C2183" s="1363"/>
      <c r="D2183" s="1363">
        <v>2023.0</v>
      </c>
      <c r="E2183" s="1363" t="s">
        <v>1802</v>
      </c>
      <c r="F2183" s="1363" t="s">
        <v>4196</v>
      </c>
      <c r="G2183" s="1363" t="s">
        <v>2269</v>
      </c>
      <c r="H2183" s="1363">
        <v>18.0</v>
      </c>
      <c r="I2183" s="1363">
        <v>18.0</v>
      </c>
      <c r="J2183" s="1363"/>
      <c r="K2183" s="1363"/>
      <c r="L2183" s="1363"/>
      <c r="M2183" s="1052"/>
    </row>
    <row r="2184">
      <c r="A2184" s="1363"/>
      <c r="B2184" s="1363"/>
      <c r="C2184" s="1363"/>
      <c r="D2184" s="1363">
        <v>2023.0</v>
      </c>
      <c r="E2184" s="1363" t="s">
        <v>1803</v>
      </c>
      <c r="F2184" s="1363" t="s">
        <v>4204</v>
      </c>
      <c r="G2184" s="1363" t="s">
        <v>4216</v>
      </c>
      <c r="H2184" s="1363">
        <v>6.0</v>
      </c>
      <c r="I2184" s="1363">
        <v>7.0</v>
      </c>
      <c r="J2184" s="1363"/>
      <c r="K2184" s="1363"/>
      <c r="L2184" s="1363"/>
      <c r="M2184" s="1052"/>
    </row>
    <row r="2185">
      <c r="A2185" s="1363"/>
      <c r="B2185" s="1363"/>
      <c r="C2185" s="1363"/>
      <c r="D2185" s="1363">
        <v>2023.0</v>
      </c>
      <c r="E2185" s="1363" t="s">
        <v>1803</v>
      </c>
      <c r="F2185" s="1363" t="s">
        <v>4204</v>
      </c>
      <c r="G2185" s="1363" t="s">
        <v>4217</v>
      </c>
      <c r="H2185" s="1363">
        <v>7.0</v>
      </c>
      <c r="I2185" s="1363">
        <v>7.0</v>
      </c>
      <c r="J2185" s="1363"/>
      <c r="K2185" s="1363"/>
      <c r="L2185" s="1363"/>
      <c r="M2185" s="1052"/>
    </row>
    <row r="2186">
      <c r="A2186" s="1363"/>
      <c r="B2186" s="1363"/>
      <c r="C2186" s="1363"/>
      <c r="D2186" s="1363">
        <v>2023.0</v>
      </c>
      <c r="E2186" s="1363" t="s">
        <v>1803</v>
      </c>
      <c r="F2186" s="1363" t="s">
        <v>4204</v>
      </c>
      <c r="G2186" s="1363" t="s">
        <v>2269</v>
      </c>
      <c r="H2186" s="1363">
        <v>13.0</v>
      </c>
      <c r="I2186" s="1363">
        <v>13.0</v>
      </c>
      <c r="J2186" s="1363"/>
      <c r="K2186" s="1363"/>
      <c r="L2186" s="1363"/>
      <c r="M2186" s="1052"/>
    </row>
    <row r="2187">
      <c r="A2187" s="1363"/>
      <c r="B2187" s="1363"/>
      <c r="C2187" s="1363"/>
      <c r="D2187" s="1363">
        <v>2023.0</v>
      </c>
      <c r="E2187" s="1363" t="s">
        <v>1803</v>
      </c>
      <c r="F2187" s="1363" t="s">
        <v>4204</v>
      </c>
      <c r="G2187" s="1363" t="s">
        <v>2319</v>
      </c>
      <c r="H2187" s="1363">
        <v>3.0</v>
      </c>
      <c r="I2187" s="1363">
        <v>3.0</v>
      </c>
      <c r="J2187" s="1363"/>
      <c r="K2187" s="1363"/>
      <c r="L2187" s="1363"/>
      <c r="M2187" s="1052"/>
    </row>
    <row r="2188">
      <c r="A2188" s="1363"/>
      <c r="B2188" s="1363"/>
      <c r="C2188" s="1363"/>
      <c r="D2188" s="1363">
        <v>2023.0</v>
      </c>
      <c r="E2188" s="1363" t="s">
        <v>1804</v>
      </c>
      <c r="F2188" s="1363" t="s">
        <v>4210</v>
      </c>
      <c r="G2188" s="1363" t="s">
        <v>4216</v>
      </c>
      <c r="H2188" s="1363">
        <v>1315.0</v>
      </c>
      <c r="I2188" s="1363">
        <v>1342.0</v>
      </c>
      <c r="J2188" s="1363"/>
      <c r="K2188" s="1363"/>
      <c r="L2188" s="1363"/>
      <c r="M2188" s="1052"/>
    </row>
    <row r="2189">
      <c r="A2189" s="1363"/>
      <c r="B2189" s="1363"/>
      <c r="C2189" s="1363"/>
      <c r="D2189" s="1363">
        <v>2023.0</v>
      </c>
      <c r="E2189" s="1363" t="s">
        <v>1804</v>
      </c>
      <c r="F2189" s="1363" t="s">
        <v>4210</v>
      </c>
      <c r="G2189" s="1363" t="s">
        <v>4217</v>
      </c>
      <c r="H2189" s="1363">
        <v>805.0</v>
      </c>
      <c r="I2189" s="1363">
        <v>812.0</v>
      </c>
      <c r="J2189" s="1363"/>
      <c r="K2189" s="1363"/>
      <c r="L2189" s="1363"/>
      <c r="M2189" s="1052"/>
    </row>
    <row r="2190">
      <c r="A2190" s="1363"/>
      <c r="B2190" s="1363"/>
      <c r="C2190" s="1363"/>
      <c r="D2190" s="1363">
        <v>2023.0</v>
      </c>
      <c r="E2190" s="1363" t="s">
        <v>1804</v>
      </c>
      <c r="F2190" s="1363" t="s">
        <v>4210</v>
      </c>
      <c r="G2190" s="1363" t="s">
        <v>2074</v>
      </c>
      <c r="H2190" s="1363">
        <v>24.0</v>
      </c>
      <c r="I2190" s="1363">
        <v>24.0</v>
      </c>
      <c r="J2190" s="1363"/>
      <c r="K2190" s="1363"/>
      <c r="L2190" s="1363"/>
      <c r="M2190" s="1052"/>
    </row>
    <row r="2191">
      <c r="A2191" s="1363"/>
      <c r="B2191" s="1363"/>
      <c r="C2191" s="1363"/>
      <c r="D2191" s="1363">
        <v>2023.0</v>
      </c>
      <c r="E2191" s="1363" t="s">
        <v>1804</v>
      </c>
      <c r="F2191" s="1363" t="s">
        <v>4210</v>
      </c>
      <c r="G2191" s="1363" t="s">
        <v>2269</v>
      </c>
      <c r="H2191" s="1363">
        <v>1439.0</v>
      </c>
      <c r="I2191" s="1363">
        <v>1463.0</v>
      </c>
      <c r="J2191" s="1363"/>
      <c r="K2191" s="1363"/>
      <c r="L2191" s="1363"/>
      <c r="M2191" s="1052"/>
    </row>
    <row r="2192">
      <c r="A2192" s="1363"/>
      <c r="B2192" s="1363"/>
      <c r="C2192" s="1363"/>
      <c r="D2192" s="1363">
        <v>2023.0</v>
      </c>
      <c r="E2192" s="1363" t="s">
        <v>1804</v>
      </c>
      <c r="F2192" s="1363" t="s">
        <v>4210</v>
      </c>
      <c r="G2192" s="1363" t="s">
        <v>4218</v>
      </c>
      <c r="H2192" s="1363">
        <v>6.0</v>
      </c>
      <c r="I2192" s="1363">
        <v>6.0</v>
      </c>
      <c r="J2192" s="1363"/>
      <c r="K2192" s="1363"/>
      <c r="L2192" s="1363"/>
      <c r="M2192" s="1052"/>
    </row>
    <row r="2193">
      <c r="A2193" s="1363"/>
      <c r="B2193" s="1363"/>
      <c r="C2193" s="1363"/>
      <c r="D2193" s="1363">
        <v>2023.0</v>
      </c>
      <c r="E2193" s="1363" t="s">
        <v>1804</v>
      </c>
      <c r="F2193" s="1363" t="s">
        <v>4210</v>
      </c>
      <c r="G2193" s="1363" t="s">
        <v>2319</v>
      </c>
      <c r="H2193" s="1363">
        <v>312.0</v>
      </c>
      <c r="I2193" s="1363">
        <v>313.0</v>
      </c>
      <c r="J2193" s="1363"/>
      <c r="K2193" s="1363"/>
      <c r="L2193" s="1363"/>
      <c r="M2193" s="1052"/>
    </row>
    <row r="2194">
      <c r="A2194" s="1363"/>
      <c r="B2194" s="1363"/>
      <c r="C2194" s="1363"/>
      <c r="D2194" s="1363">
        <v>2023.0</v>
      </c>
      <c r="E2194" s="1363" t="s">
        <v>387</v>
      </c>
      <c r="F2194" s="1363" t="s">
        <v>4203</v>
      </c>
      <c r="G2194" s="1363" t="s">
        <v>4216</v>
      </c>
      <c r="H2194" s="1363">
        <v>128.0</v>
      </c>
      <c r="I2194" s="1363">
        <v>133.0</v>
      </c>
      <c r="J2194" s="1363"/>
      <c r="K2194" s="1363"/>
      <c r="L2194" s="1363"/>
      <c r="M2194" s="1052"/>
    </row>
    <row r="2195">
      <c r="A2195" s="1363"/>
      <c r="B2195" s="1363"/>
      <c r="C2195" s="1363"/>
      <c r="D2195" s="1363">
        <v>2023.0</v>
      </c>
      <c r="E2195" s="1363" t="s">
        <v>387</v>
      </c>
      <c r="F2195" s="1363" t="s">
        <v>4203</v>
      </c>
      <c r="G2195" s="1363" t="s">
        <v>4217</v>
      </c>
      <c r="H2195" s="1363">
        <v>400.0</v>
      </c>
      <c r="I2195" s="1363">
        <v>417.0</v>
      </c>
      <c r="J2195" s="1363"/>
      <c r="K2195" s="1363"/>
      <c r="L2195" s="1363"/>
      <c r="M2195" s="1052"/>
    </row>
    <row r="2196">
      <c r="A2196" s="1363"/>
      <c r="B2196" s="1363"/>
      <c r="C2196" s="1363"/>
      <c r="D2196" s="1363">
        <v>2023.0</v>
      </c>
      <c r="E2196" s="1363" t="s">
        <v>387</v>
      </c>
      <c r="F2196" s="1363" t="s">
        <v>4203</v>
      </c>
      <c r="G2196" s="1363" t="s">
        <v>2074</v>
      </c>
      <c r="H2196" s="1363">
        <v>2.0</v>
      </c>
      <c r="I2196" s="1363">
        <v>2.0</v>
      </c>
      <c r="J2196" s="1363"/>
      <c r="K2196" s="1363"/>
      <c r="L2196" s="1363"/>
      <c r="M2196" s="1052"/>
    </row>
    <row r="2197">
      <c r="A2197" s="1363"/>
      <c r="B2197" s="1363"/>
      <c r="C2197" s="1363"/>
      <c r="D2197" s="1363">
        <v>2023.0</v>
      </c>
      <c r="E2197" s="1363" t="s">
        <v>387</v>
      </c>
      <c r="F2197" s="1363" t="s">
        <v>4203</v>
      </c>
      <c r="G2197" s="1363" t="s">
        <v>2269</v>
      </c>
      <c r="H2197" s="1363">
        <v>422.0</v>
      </c>
      <c r="I2197" s="1363">
        <v>446.0</v>
      </c>
      <c r="J2197" s="1363"/>
      <c r="K2197" s="1363"/>
      <c r="L2197" s="1363"/>
      <c r="M2197" s="1052"/>
    </row>
    <row r="2198">
      <c r="A2198" s="1363"/>
      <c r="B2198" s="1363"/>
      <c r="C2198" s="1363"/>
      <c r="D2198" s="1363">
        <v>2023.0</v>
      </c>
      <c r="E2198" s="1363" t="s">
        <v>387</v>
      </c>
      <c r="F2198" s="1363" t="s">
        <v>4203</v>
      </c>
      <c r="G2198" s="1363" t="s">
        <v>2319</v>
      </c>
      <c r="H2198" s="1363">
        <v>65.0</v>
      </c>
      <c r="I2198" s="1363">
        <v>65.0</v>
      </c>
      <c r="J2198" s="1363"/>
      <c r="K2198" s="1363"/>
      <c r="L2198" s="1363"/>
      <c r="M2198" s="1052"/>
    </row>
    <row r="2199">
      <c r="A2199" s="1363"/>
      <c r="B2199" s="1363"/>
      <c r="C2199" s="1363"/>
      <c r="D2199" s="1363">
        <v>2023.0</v>
      </c>
      <c r="E2199" s="1363" t="s">
        <v>1805</v>
      </c>
      <c r="F2199" s="1363" t="s">
        <v>4204</v>
      </c>
      <c r="G2199" s="1363" t="s">
        <v>4216</v>
      </c>
      <c r="H2199" s="1363">
        <v>9.0</v>
      </c>
      <c r="I2199" s="1363">
        <v>9.0</v>
      </c>
      <c r="J2199" s="1363"/>
      <c r="K2199" s="1363"/>
      <c r="L2199" s="1363"/>
      <c r="M2199" s="1052"/>
    </row>
    <row r="2200">
      <c r="A2200" s="1363"/>
      <c r="B2200" s="1363"/>
      <c r="C2200" s="1363"/>
      <c r="D2200" s="1363">
        <v>2023.0</v>
      </c>
      <c r="E2200" s="1363" t="s">
        <v>1805</v>
      </c>
      <c r="F2200" s="1363" t="s">
        <v>4204</v>
      </c>
      <c r="G2200" s="1363" t="s">
        <v>4217</v>
      </c>
      <c r="H2200" s="1363">
        <v>10.0</v>
      </c>
      <c r="I2200" s="1363">
        <v>17.0</v>
      </c>
      <c r="J2200" s="1363"/>
      <c r="K2200" s="1363"/>
      <c r="L2200" s="1363"/>
      <c r="M2200" s="1052"/>
    </row>
    <row r="2201">
      <c r="A2201" s="1363"/>
      <c r="B2201" s="1363"/>
      <c r="C2201" s="1363"/>
      <c r="D2201" s="1363">
        <v>2023.0</v>
      </c>
      <c r="E2201" s="1363" t="s">
        <v>1805</v>
      </c>
      <c r="F2201" s="1363" t="s">
        <v>4204</v>
      </c>
      <c r="G2201" s="1363" t="s">
        <v>2269</v>
      </c>
      <c r="H2201" s="1363">
        <v>37.0</v>
      </c>
      <c r="I2201" s="1363">
        <v>41.0</v>
      </c>
      <c r="J2201" s="1363"/>
      <c r="K2201" s="1363"/>
      <c r="L2201" s="1363"/>
      <c r="M2201" s="1052"/>
    </row>
    <row r="2202">
      <c r="A2202" s="1363"/>
      <c r="B2202" s="1363"/>
      <c r="C2202" s="1363"/>
      <c r="D2202" s="1363">
        <v>2023.0</v>
      </c>
      <c r="E2202" s="1363" t="s">
        <v>1805</v>
      </c>
      <c r="F2202" s="1363" t="s">
        <v>4204</v>
      </c>
      <c r="G2202" s="1363" t="s">
        <v>2319</v>
      </c>
      <c r="H2202" s="1363">
        <v>3.0</v>
      </c>
      <c r="I2202" s="1363">
        <v>3.0</v>
      </c>
      <c r="J2202" s="1363"/>
      <c r="K2202" s="1363"/>
      <c r="L2202" s="1363"/>
      <c r="M2202" s="1052"/>
    </row>
    <row r="2203">
      <c r="A2203" s="1363"/>
      <c r="B2203" s="1363"/>
      <c r="C2203" s="1363"/>
      <c r="D2203" s="1363">
        <v>2023.0</v>
      </c>
      <c r="E2203" s="1363" t="s">
        <v>1807</v>
      </c>
      <c r="F2203" s="1363" t="s">
        <v>4189</v>
      </c>
      <c r="G2203" s="1363" t="s">
        <v>4216</v>
      </c>
      <c r="H2203" s="1363">
        <v>16.0</v>
      </c>
      <c r="I2203" s="1363">
        <v>18.0</v>
      </c>
      <c r="J2203" s="1363"/>
      <c r="K2203" s="1363"/>
      <c r="L2203" s="1363"/>
      <c r="M2203" s="1052"/>
    </row>
    <row r="2204">
      <c r="A2204" s="1363"/>
      <c r="B2204" s="1363"/>
      <c r="C2204" s="1363"/>
      <c r="D2204" s="1363">
        <v>2023.0</v>
      </c>
      <c r="E2204" s="1363" t="s">
        <v>1807</v>
      </c>
      <c r="F2204" s="1363" t="s">
        <v>4189</v>
      </c>
      <c r="G2204" s="1363" t="s">
        <v>4217</v>
      </c>
      <c r="H2204" s="1363">
        <v>5.0</v>
      </c>
      <c r="I2204" s="1363">
        <v>6.0</v>
      </c>
      <c r="J2204" s="1363"/>
      <c r="K2204" s="1363"/>
      <c r="L2204" s="1363"/>
      <c r="M2204" s="1052"/>
    </row>
    <row r="2205">
      <c r="A2205" s="1363"/>
      <c r="B2205" s="1363"/>
      <c r="C2205" s="1363"/>
      <c r="D2205" s="1363">
        <v>2023.0</v>
      </c>
      <c r="E2205" s="1363" t="s">
        <v>1807</v>
      </c>
      <c r="F2205" s="1363" t="s">
        <v>4189</v>
      </c>
      <c r="G2205" s="1363" t="s">
        <v>2269</v>
      </c>
      <c r="H2205" s="1363">
        <v>40.0</v>
      </c>
      <c r="I2205" s="1363">
        <v>40.0</v>
      </c>
      <c r="J2205" s="1363"/>
      <c r="K2205" s="1363"/>
      <c r="L2205" s="1363"/>
      <c r="M2205" s="1052"/>
    </row>
    <row r="2206">
      <c r="A2206" s="1363"/>
      <c r="B2206" s="1363"/>
      <c r="C2206" s="1363"/>
      <c r="D2206" s="1363">
        <v>2023.0</v>
      </c>
      <c r="E2206" s="1363" t="s">
        <v>1807</v>
      </c>
      <c r="F2206" s="1363" t="s">
        <v>4189</v>
      </c>
      <c r="G2206" s="1363" t="s">
        <v>2319</v>
      </c>
      <c r="H2206" s="1363">
        <v>14.0</v>
      </c>
      <c r="I2206" s="1363">
        <v>17.0</v>
      </c>
      <c r="J2206" s="1363"/>
      <c r="K2206" s="1363"/>
      <c r="L2206" s="1363"/>
      <c r="M2206" s="1052"/>
    </row>
    <row r="2207">
      <c r="A2207" s="1363"/>
      <c r="B2207" s="1363"/>
      <c r="C2207" s="1363"/>
      <c r="D2207" s="1363">
        <v>2023.0</v>
      </c>
      <c r="E2207" s="1363" t="s">
        <v>1808</v>
      </c>
      <c r="F2207" s="1363" t="s">
        <v>4196</v>
      </c>
      <c r="G2207" s="1363" t="s">
        <v>4216</v>
      </c>
      <c r="H2207" s="1363">
        <v>15.0</v>
      </c>
      <c r="I2207" s="1363">
        <v>15.0</v>
      </c>
      <c r="J2207" s="1363"/>
      <c r="K2207" s="1363"/>
      <c r="L2207" s="1363"/>
      <c r="M2207" s="1052"/>
    </row>
    <row r="2208">
      <c r="A2208" s="1363"/>
      <c r="B2208" s="1363"/>
      <c r="C2208" s="1363"/>
      <c r="D2208" s="1363">
        <v>2023.0</v>
      </c>
      <c r="E2208" s="1363" t="s">
        <v>1808</v>
      </c>
      <c r="F2208" s="1363" t="s">
        <v>4196</v>
      </c>
      <c r="G2208" s="1363" t="s">
        <v>4217</v>
      </c>
      <c r="H2208" s="1363">
        <v>112.0</v>
      </c>
      <c r="I2208" s="1363">
        <v>113.0</v>
      </c>
      <c r="J2208" s="1363"/>
      <c r="K2208" s="1363"/>
      <c r="L2208" s="1363"/>
      <c r="M2208" s="1052"/>
    </row>
    <row r="2209">
      <c r="A2209" s="1363"/>
      <c r="B2209" s="1363"/>
      <c r="C2209" s="1363"/>
      <c r="D2209" s="1363">
        <v>2023.0</v>
      </c>
      <c r="E2209" s="1363" t="s">
        <v>1808</v>
      </c>
      <c r="F2209" s="1363" t="s">
        <v>4196</v>
      </c>
      <c r="G2209" s="1363" t="s">
        <v>2074</v>
      </c>
      <c r="H2209" s="1363">
        <v>5.0</v>
      </c>
      <c r="I2209" s="1363">
        <v>5.0</v>
      </c>
      <c r="J2209" s="1363"/>
      <c r="K2209" s="1363"/>
      <c r="L2209" s="1363"/>
      <c r="M2209" s="1052"/>
    </row>
    <row r="2210">
      <c r="A2210" s="1363"/>
      <c r="B2210" s="1363"/>
      <c r="C2210" s="1363"/>
      <c r="D2210" s="1363">
        <v>2023.0</v>
      </c>
      <c r="E2210" s="1363" t="s">
        <v>1808</v>
      </c>
      <c r="F2210" s="1363" t="s">
        <v>4196</v>
      </c>
      <c r="G2210" s="1363" t="s">
        <v>2269</v>
      </c>
      <c r="H2210" s="1363">
        <v>243.0</v>
      </c>
      <c r="I2210" s="1363">
        <v>247.0</v>
      </c>
      <c r="J2210" s="1363"/>
      <c r="K2210" s="1363"/>
      <c r="L2210" s="1363"/>
      <c r="M2210" s="1052"/>
    </row>
    <row r="2211">
      <c r="A2211" s="1363"/>
      <c r="B2211" s="1363"/>
      <c r="C2211" s="1363"/>
      <c r="D2211" s="1363">
        <v>2023.0</v>
      </c>
      <c r="E2211" s="1363" t="s">
        <v>1808</v>
      </c>
      <c r="F2211" s="1363" t="s">
        <v>4196</v>
      </c>
      <c r="G2211" s="1363" t="s">
        <v>2319</v>
      </c>
      <c r="H2211" s="1363">
        <v>17.0</v>
      </c>
      <c r="I2211" s="1363">
        <v>17.0</v>
      </c>
      <c r="J2211" s="1363"/>
      <c r="K2211" s="1363"/>
      <c r="L2211" s="1363"/>
      <c r="M2211" s="1052"/>
    </row>
    <row r="2212">
      <c r="A2212" s="1363"/>
      <c r="B2212" s="1363"/>
      <c r="C2212" s="1363"/>
      <c r="D2212" s="1363">
        <v>2023.0</v>
      </c>
      <c r="E2212" s="1363" t="s">
        <v>1809</v>
      </c>
      <c r="F2212" s="1363" t="s">
        <v>4207</v>
      </c>
      <c r="G2212" s="1363" t="s">
        <v>4216</v>
      </c>
      <c r="H2212" s="1363">
        <v>212.0</v>
      </c>
      <c r="I2212" s="1363">
        <v>213.0</v>
      </c>
      <c r="J2212" s="1363"/>
      <c r="K2212" s="1363"/>
      <c r="L2212" s="1363"/>
      <c r="M2212" s="1052"/>
    </row>
    <row r="2213">
      <c r="A2213" s="1363"/>
      <c r="B2213" s="1363"/>
      <c r="C2213" s="1363"/>
      <c r="D2213" s="1363">
        <v>2023.0</v>
      </c>
      <c r="E2213" s="1363" t="s">
        <v>1809</v>
      </c>
      <c r="F2213" s="1363" t="s">
        <v>4207</v>
      </c>
      <c r="G2213" s="1363" t="s">
        <v>4217</v>
      </c>
      <c r="H2213" s="1363">
        <v>139.0</v>
      </c>
      <c r="I2213" s="1363">
        <v>141.0</v>
      </c>
      <c r="J2213" s="1363"/>
      <c r="K2213" s="1363"/>
      <c r="L2213" s="1363"/>
      <c r="M2213" s="1052"/>
    </row>
    <row r="2214">
      <c r="A2214" s="1363"/>
      <c r="B2214" s="1363"/>
      <c r="C2214" s="1363"/>
      <c r="D2214" s="1363">
        <v>2023.0</v>
      </c>
      <c r="E2214" s="1363" t="s">
        <v>1809</v>
      </c>
      <c r="F2214" s="1363" t="s">
        <v>4207</v>
      </c>
      <c r="G2214" s="1363" t="s">
        <v>2074</v>
      </c>
      <c r="H2214" s="1363">
        <v>7.0</v>
      </c>
      <c r="I2214" s="1363">
        <v>7.0</v>
      </c>
      <c r="J2214" s="1363"/>
      <c r="K2214" s="1363"/>
      <c r="L2214" s="1363"/>
      <c r="M2214" s="1052"/>
    </row>
    <row r="2215">
      <c r="A2215" s="1363"/>
      <c r="B2215" s="1363"/>
      <c r="C2215" s="1363"/>
      <c r="D2215" s="1363">
        <v>2023.0</v>
      </c>
      <c r="E2215" s="1363" t="s">
        <v>1809</v>
      </c>
      <c r="F2215" s="1363" t="s">
        <v>4207</v>
      </c>
      <c r="G2215" s="1363" t="s">
        <v>2269</v>
      </c>
      <c r="H2215" s="1363">
        <v>522.0</v>
      </c>
      <c r="I2215" s="1363">
        <v>527.0</v>
      </c>
      <c r="J2215" s="1363"/>
      <c r="K2215" s="1363"/>
      <c r="L2215" s="1363"/>
      <c r="M2215" s="1052"/>
    </row>
    <row r="2216">
      <c r="A2216" s="1363"/>
      <c r="B2216" s="1363"/>
      <c r="C2216" s="1363"/>
      <c r="D2216" s="1363">
        <v>2023.0</v>
      </c>
      <c r="E2216" s="1363" t="s">
        <v>1809</v>
      </c>
      <c r="F2216" s="1363" t="s">
        <v>4207</v>
      </c>
      <c r="G2216" s="1363" t="s">
        <v>2319</v>
      </c>
      <c r="H2216" s="1363">
        <v>51.0</v>
      </c>
      <c r="I2216" s="1363">
        <v>51.0</v>
      </c>
      <c r="J2216" s="1363"/>
      <c r="K2216" s="1363"/>
      <c r="L2216" s="1363"/>
      <c r="M2216" s="1052"/>
    </row>
    <row r="2217">
      <c r="A2217" s="1363"/>
      <c r="B2217" s="1363"/>
      <c r="C2217" s="1363"/>
      <c r="D2217" s="1363">
        <v>2023.0</v>
      </c>
      <c r="E2217" s="1363" t="s">
        <v>259</v>
      </c>
      <c r="F2217" s="1363" t="s">
        <v>4198</v>
      </c>
      <c r="G2217" s="1363" t="s">
        <v>4217</v>
      </c>
      <c r="H2217" s="1363">
        <v>31.0</v>
      </c>
      <c r="I2217" s="1363">
        <v>34.0</v>
      </c>
      <c r="J2217" s="1363"/>
      <c r="K2217" s="1363"/>
      <c r="L2217" s="1363"/>
      <c r="M2217" s="1052"/>
    </row>
    <row r="2218">
      <c r="A2218" s="1363"/>
      <c r="B2218" s="1363"/>
      <c r="C2218" s="1363"/>
      <c r="D2218" s="1363">
        <v>2023.0</v>
      </c>
      <c r="E2218" s="1363" t="s">
        <v>259</v>
      </c>
      <c r="F2218" s="1363" t="s">
        <v>4198</v>
      </c>
      <c r="G2218" s="1363" t="s">
        <v>2269</v>
      </c>
      <c r="H2218" s="1363">
        <v>5.0</v>
      </c>
      <c r="I2218" s="1363">
        <v>5.0</v>
      </c>
      <c r="J2218" s="1363"/>
      <c r="K2218" s="1363"/>
      <c r="L2218" s="1363"/>
      <c r="M2218" s="1052"/>
    </row>
    <row r="2219">
      <c r="A2219" s="1363"/>
      <c r="B2219" s="1363"/>
      <c r="C2219" s="1363"/>
      <c r="D2219" s="1363">
        <v>2023.0</v>
      </c>
      <c r="E2219" s="1363" t="s">
        <v>259</v>
      </c>
      <c r="F2219" s="1363" t="s">
        <v>4198</v>
      </c>
      <c r="G2219" s="1363" t="s">
        <v>2319</v>
      </c>
      <c r="H2219" s="1363">
        <v>7.0</v>
      </c>
      <c r="I2219" s="1363">
        <v>7.0</v>
      </c>
      <c r="J2219" s="1363"/>
      <c r="K2219" s="1363"/>
      <c r="L2219" s="1363"/>
      <c r="M2219" s="1052"/>
    </row>
    <row r="2220">
      <c r="A2220" s="1363"/>
      <c r="B2220" s="1363"/>
      <c r="C2220" s="1363"/>
      <c r="D2220" s="1363">
        <v>2023.0</v>
      </c>
      <c r="E2220" s="1363" t="s">
        <v>1810</v>
      </c>
      <c r="F2220" s="1363" t="s">
        <v>4198</v>
      </c>
      <c r="G2220" s="1363" t="s">
        <v>4216</v>
      </c>
      <c r="H2220" s="1363">
        <v>11.0</v>
      </c>
      <c r="I2220" s="1363">
        <v>11.0</v>
      </c>
      <c r="J2220" s="1363"/>
      <c r="K2220" s="1363"/>
      <c r="L2220" s="1363"/>
      <c r="M2220" s="1052"/>
    </row>
    <row r="2221">
      <c r="A2221" s="1363"/>
      <c r="B2221" s="1363"/>
      <c r="C2221" s="1363"/>
      <c r="D2221" s="1363">
        <v>2023.0</v>
      </c>
      <c r="E2221" s="1363" t="s">
        <v>1810</v>
      </c>
      <c r="F2221" s="1363" t="s">
        <v>4198</v>
      </c>
      <c r="G2221" s="1363" t="s">
        <v>4217</v>
      </c>
      <c r="H2221" s="1363">
        <v>32.0</v>
      </c>
      <c r="I2221" s="1363">
        <v>33.0</v>
      </c>
      <c r="J2221" s="1363"/>
      <c r="K2221" s="1363"/>
      <c r="L2221" s="1363"/>
      <c r="M2221" s="1052"/>
    </row>
    <row r="2222">
      <c r="A2222" s="1363"/>
      <c r="B2222" s="1363"/>
      <c r="C2222" s="1363"/>
      <c r="D2222" s="1363">
        <v>2023.0</v>
      </c>
      <c r="E2222" s="1363" t="s">
        <v>1810</v>
      </c>
      <c r="F2222" s="1363" t="s">
        <v>4198</v>
      </c>
      <c r="G2222" s="1363" t="s">
        <v>2269</v>
      </c>
      <c r="H2222" s="1363">
        <v>14.0</v>
      </c>
      <c r="I2222" s="1363">
        <v>14.0</v>
      </c>
      <c r="J2222" s="1363"/>
      <c r="K2222" s="1363"/>
      <c r="L2222" s="1363"/>
      <c r="M2222" s="1052"/>
    </row>
    <row r="2223">
      <c r="A2223" s="1363"/>
      <c r="B2223" s="1363"/>
      <c r="C2223" s="1363"/>
      <c r="D2223" s="1363">
        <v>2023.0</v>
      </c>
      <c r="E2223" s="1363" t="s">
        <v>1810</v>
      </c>
      <c r="F2223" s="1363" t="s">
        <v>4198</v>
      </c>
      <c r="G2223" s="1363" t="s">
        <v>2319</v>
      </c>
      <c r="H2223" s="1363">
        <v>2.0</v>
      </c>
      <c r="I2223" s="1363">
        <v>2.0</v>
      </c>
      <c r="J2223" s="1363"/>
      <c r="K2223" s="1363"/>
      <c r="L2223" s="1363"/>
      <c r="M2223" s="1052"/>
    </row>
    <row r="2224">
      <c r="A2224" s="1363"/>
      <c r="B2224" s="1363"/>
      <c r="C2224" s="1363"/>
      <c r="D2224" s="1363">
        <v>2023.0</v>
      </c>
      <c r="E2224" s="1363" t="s">
        <v>1811</v>
      </c>
      <c r="F2224" s="1363" t="s">
        <v>4189</v>
      </c>
      <c r="G2224" s="1363" t="s">
        <v>4216</v>
      </c>
      <c r="H2224" s="1363">
        <v>6.0</v>
      </c>
      <c r="I2224" s="1363">
        <v>6.0</v>
      </c>
      <c r="J2224" s="1363"/>
      <c r="K2224" s="1363"/>
      <c r="L2224" s="1363"/>
      <c r="M2224" s="1052"/>
    </row>
    <row r="2225">
      <c r="A2225" s="1363"/>
      <c r="B2225" s="1363"/>
      <c r="C2225" s="1363"/>
      <c r="D2225" s="1363">
        <v>2023.0</v>
      </c>
      <c r="E2225" s="1363" t="s">
        <v>1811</v>
      </c>
      <c r="F2225" s="1363" t="s">
        <v>4189</v>
      </c>
      <c r="G2225" s="1363" t="s">
        <v>4217</v>
      </c>
      <c r="H2225" s="1363">
        <v>68.0</v>
      </c>
      <c r="I2225" s="1363">
        <v>68.0</v>
      </c>
      <c r="J2225" s="1363"/>
      <c r="K2225" s="1363"/>
      <c r="L2225" s="1363"/>
      <c r="M2225" s="1052"/>
    </row>
    <row r="2226">
      <c r="A2226" s="1363"/>
      <c r="B2226" s="1363"/>
      <c r="C2226" s="1363"/>
      <c r="D2226" s="1363">
        <v>2023.0</v>
      </c>
      <c r="E2226" s="1363" t="s">
        <v>1811</v>
      </c>
      <c r="F2226" s="1363" t="s">
        <v>4189</v>
      </c>
      <c r="G2226" s="1363" t="s">
        <v>2269</v>
      </c>
      <c r="H2226" s="1363">
        <v>4.0</v>
      </c>
      <c r="I2226" s="1363">
        <v>4.0</v>
      </c>
      <c r="J2226" s="1363"/>
      <c r="K2226" s="1363"/>
      <c r="L2226" s="1363"/>
      <c r="M2226" s="1052"/>
    </row>
    <row r="2227">
      <c r="A2227" s="1363"/>
      <c r="B2227" s="1363"/>
      <c r="C2227" s="1363"/>
      <c r="D2227" s="1363">
        <v>2023.0</v>
      </c>
      <c r="E2227" s="1363" t="s">
        <v>1811</v>
      </c>
      <c r="F2227" s="1363" t="s">
        <v>4189</v>
      </c>
      <c r="G2227" s="1363" t="s">
        <v>2319</v>
      </c>
      <c r="H2227" s="1363">
        <v>22.0</v>
      </c>
      <c r="I2227" s="1363">
        <v>22.0</v>
      </c>
      <c r="J2227" s="1363"/>
      <c r="K2227" s="1363"/>
      <c r="L2227" s="1363"/>
      <c r="M2227" s="1052"/>
    </row>
    <row r="2228">
      <c r="A2228" s="1363"/>
      <c r="B2228" s="1363"/>
      <c r="C2228" s="1363"/>
      <c r="D2228" s="1363">
        <v>2023.0</v>
      </c>
      <c r="E2228" s="1363" t="s">
        <v>1812</v>
      </c>
      <c r="F2228" s="1363" t="s">
        <v>4196</v>
      </c>
      <c r="G2228" s="1363" t="s">
        <v>4217</v>
      </c>
      <c r="H2228" s="1363">
        <v>3.0</v>
      </c>
      <c r="I2228" s="1363">
        <v>3.0</v>
      </c>
      <c r="J2228" s="1363"/>
      <c r="K2228" s="1363"/>
      <c r="L2228" s="1363"/>
      <c r="M2228" s="1052"/>
    </row>
    <row r="2229">
      <c r="A2229" s="1363"/>
      <c r="B2229" s="1363"/>
      <c r="C2229" s="1363"/>
      <c r="D2229" s="1363">
        <v>2023.0</v>
      </c>
      <c r="E2229" s="1363" t="s">
        <v>1812</v>
      </c>
      <c r="F2229" s="1363" t="s">
        <v>4196</v>
      </c>
      <c r="G2229" s="1363" t="s">
        <v>2269</v>
      </c>
      <c r="H2229" s="1363">
        <v>8.0</v>
      </c>
      <c r="I2229" s="1363">
        <v>8.0</v>
      </c>
      <c r="J2229" s="1363"/>
      <c r="K2229" s="1363"/>
      <c r="L2229" s="1363"/>
      <c r="M2229" s="1052"/>
    </row>
    <row r="2230">
      <c r="A2230" s="1363"/>
      <c r="B2230" s="1363"/>
      <c r="C2230" s="1363"/>
      <c r="D2230" s="1363">
        <v>2023.0</v>
      </c>
      <c r="E2230" s="1363" t="s">
        <v>1813</v>
      </c>
      <c r="F2230" s="1363" t="s">
        <v>4205</v>
      </c>
      <c r="G2230" s="1363" t="s">
        <v>4217</v>
      </c>
      <c r="H2230" s="1363">
        <v>4.0</v>
      </c>
      <c r="I2230" s="1363">
        <v>5.0</v>
      </c>
      <c r="J2230" s="1363"/>
      <c r="K2230" s="1363"/>
      <c r="L2230" s="1363"/>
      <c r="M2230" s="1052"/>
    </row>
    <row r="2231">
      <c r="A2231" s="1363"/>
      <c r="B2231" s="1363"/>
      <c r="C2231" s="1363"/>
      <c r="D2231" s="1363">
        <v>2023.0</v>
      </c>
      <c r="E2231" s="1363" t="s">
        <v>1813</v>
      </c>
      <c r="F2231" s="1363" t="s">
        <v>4205</v>
      </c>
      <c r="G2231" s="1363" t="s">
        <v>2269</v>
      </c>
      <c r="H2231" s="1363">
        <v>92.0</v>
      </c>
      <c r="I2231" s="1363">
        <v>92.0</v>
      </c>
      <c r="J2231" s="1363"/>
      <c r="K2231" s="1363"/>
      <c r="L2231" s="1363"/>
      <c r="M2231" s="1052"/>
    </row>
    <row r="2232">
      <c r="A2232" s="1363"/>
      <c r="B2232" s="1363"/>
      <c r="C2232" s="1363"/>
      <c r="D2232" s="1363">
        <v>2023.0</v>
      </c>
      <c r="E2232" s="1363" t="s">
        <v>1814</v>
      </c>
      <c r="F2232" s="1363" t="s">
        <v>4205</v>
      </c>
      <c r="G2232" s="1363" t="s">
        <v>4216</v>
      </c>
      <c r="H2232" s="1363">
        <v>4.0</v>
      </c>
      <c r="I2232" s="1363">
        <v>4.0</v>
      </c>
      <c r="J2232" s="1363"/>
      <c r="K2232" s="1363"/>
      <c r="L2232" s="1363"/>
      <c r="M2232" s="1052"/>
    </row>
    <row r="2233">
      <c r="A2233" s="1363"/>
      <c r="B2233" s="1363"/>
      <c r="C2233" s="1363"/>
      <c r="D2233" s="1363">
        <v>2023.0</v>
      </c>
      <c r="E2233" s="1363" t="s">
        <v>1814</v>
      </c>
      <c r="F2233" s="1363" t="s">
        <v>4205</v>
      </c>
      <c r="G2233" s="1363" t="s">
        <v>4217</v>
      </c>
      <c r="H2233" s="1363">
        <v>6.0</v>
      </c>
      <c r="I2233" s="1363">
        <v>6.0</v>
      </c>
      <c r="J2233" s="1363"/>
      <c r="K2233" s="1363"/>
      <c r="L2233" s="1363"/>
      <c r="M2233" s="1052"/>
    </row>
    <row r="2234">
      <c r="A2234" s="1363"/>
      <c r="B2234" s="1363"/>
      <c r="C2234" s="1363"/>
      <c r="D2234" s="1363">
        <v>2023.0</v>
      </c>
      <c r="E2234" s="1363" t="s">
        <v>1814</v>
      </c>
      <c r="F2234" s="1363" t="s">
        <v>4205</v>
      </c>
      <c r="G2234" s="1363" t="s">
        <v>2269</v>
      </c>
      <c r="H2234" s="1363">
        <v>140.0</v>
      </c>
      <c r="I2234" s="1363">
        <v>142.0</v>
      </c>
      <c r="J2234" s="1363"/>
      <c r="K2234" s="1363"/>
      <c r="L2234" s="1363"/>
      <c r="M2234" s="1052"/>
    </row>
    <row r="2235">
      <c r="A2235" s="1363"/>
      <c r="B2235" s="1363"/>
      <c r="C2235" s="1363"/>
      <c r="D2235" s="1363">
        <v>2023.0</v>
      </c>
      <c r="E2235" s="1363" t="s">
        <v>1814</v>
      </c>
      <c r="F2235" s="1363" t="s">
        <v>4205</v>
      </c>
      <c r="G2235" s="1363" t="s">
        <v>2319</v>
      </c>
      <c r="H2235" s="1363">
        <v>3.0</v>
      </c>
      <c r="I2235" s="1363">
        <v>3.0</v>
      </c>
      <c r="J2235" s="1363"/>
      <c r="K2235" s="1363"/>
      <c r="L2235" s="1363"/>
      <c r="M2235" s="1052"/>
    </row>
    <row r="2236">
      <c r="A2236" s="1363"/>
      <c r="B2236" s="1363"/>
      <c r="C2236" s="1363"/>
      <c r="D2236" s="1363">
        <v>2023.0</v>
      </c>
      <c r="E2236" s="1363" t="s">
        <v>1815</v>
      </c>
      <c r="F2236" s="1363" t="s">
        <v>4189</v>
      </c>
      <c r="G2236" s="1363" t="s">
        <v>4216</v>
      </c>
      <c r="H2236" s="1363">
        <v>14.0</v>
      </c>
      <c r="I2236" s="1363">
        <v>14.0</v>
      </c>
      <c r="J2236" s="1363"/>
      <c r="K2236" s="1363"/>
      <c r="L2236" s="1363"/>
      <c r="M2236" s="1052"/>
    </row>
    <row r="2237">
      <c r="A2237" s="1363"/>
      <c r="B2237" s="1363"/>
      <c r="C2237" s="1363"/>
      <c r="D2237" s="1363">
        <v>2023.0</v>
      </c>
      <c r="E2237" s="1363" t="s">
        <v>1815</v>
      </c>
      <c r="F2237" s="1363" t="s">
        <v>4189</v>
      </c>
      <c r="G2237" s="1363" t="s">
        <v>4217</v>
      </c>
      <c r="H2237" s="1363">
        <v>63.0</v>
      </c>
      <c r="I2237" s="1363">
        <v>63.0</v>
      </c>
      <c r="J2237" s="1363"/>
      <c r="K2237" s="1363"/>
      <c r="L2237" s="1363"/>
      <c r="M2237" s="1052"/>
    </row>
    <row r="2238">
      <c r="A2238" s="1363"/>
      <c r="B2238" s="1363"/>
      <c r="C2238" s="1363"/>
      <c r="D2238" s="1363">
        <v>2023.0</v>
      </c>
      <c r="E2238" s="1363" t="s">
        <v>1815</v>
      </c>
      <c r="F2238" s="1363" t="s">
        <v>4189</v>
      </c>
      <c r="G2238" s="1363" t="s">
        <v>2074</v>
      </c>
      <c r="H2238" s="1363">
        <v>2.0</v>
      </c>
      <c r="I2238" s="1363">
        <v>2.0</v>
      </c>
      <c r="J2238" s="1363"/>
      <c r="K2238" s="1363"/>
      <c r="L2238" s="1363"/>
      <c r="M2238" s="1052"/>
    </row>
    <row r="2239">
      <c r="A2239" s="1363"/>
      <c r="B2239" s="1363"/>
      <c r="C2239" s="1363"/>
      <c r="D2239" s="1363">
        <v>2023.0</v>
      </c>
      <c r="E2239" s="1363" t="s">
        <v>1815</v>
      </c>
      <c r="F2239" s="1363" t="s">
        <v>4189</v>
      </c>
      <c r="G2239" s="1363" t="s">
        <v>2269</v>
      </c>
      <c r="H2239" s="1363">
        <v>13.0</v>
      </c>
      <c r="I2239" s="1363">
        <v>13.0</v>
      </c>
      <c r="J2239" s="1363"/>
      <c r="K2239" s="1363"/>
      <c r="L2239" s="1363"/>
      <c r="M2239" s="1052"/>
    </row>
    <row r="2240">
      <c r="A2240" s="1363"/>
      <c r="B2240" s="1363"/>
      <c r="C2240" s="1363"/>
      <c r="D2240" s="1363">
        <v>2023.0</v>
      </c>
      <c r="E2240" s="1363" t="s">
        <v>1815</v>
      </c>
      <c r="F2240" s="1363" t="s">
        <v>4189</v>
      </c>
      <c r="G2240" s="1363" t="s">
        <v>2319</v>
      </c>
      <c r="H2240" s="1363">
        <v>14.0</v>
      </c>
      <c r="I2240" s="1363">
        <v>14.0</v>
      </c>
      <c r="J2240" s="1363"/>
      <c r="K2240" s="1363"/>
      <c r="L2240" s="1363"/>
      <c r="M2240" s="1052"/>
    </row>
    <row r="2241">
      <c r="A2241" s="1363"/>
      <c r="B2241" s="1363"/>
      <c r="C2241" s="1363"/>
      <c r="D2241" s="1363">
        <v>2023.0</v>
      </c>
      <c r="E2241" s="1363" t="s">
        <v>1816</v>
      </c>
      <c r="F2241" s="1363" t="s">
        <v>4205</v>
      </c>
      <c r="G2241" s="1363" t="s">
        <v>4216</v>
      </c>
      <c r="H2241" s="1363">
        <v>19.0</v>
      </c>
      <c r="I2241" s="1363">
        <v>19.0</v>
      </c>
      <c r="J2241" s="1363"/>
      <c r="K2241" s="1363"/>
      <c r="L2241" s="1363"/>
      <c r="M2241" s="1052"/>
    </row>
    <row r="2242">
      <c r="A2242" s="1363"/>
      <c r="B2242" s="1363"/>
      <c r="C2242" s="1363"/>
      <c r="D2242" s="1363">
        <v>2023.0</v>
      </c>
      <c r="E2242" s="1363" t="s">
        <v>1816</v>
      </c>
      <c r="F2242" s="1363" t="s">
        <v>4205</v>
      </c>
      <c r="G2242" s="1363" t="s">
        <v>4217</v>
      </c>
      <c r="H2242" s="1363">
        <v>42.0</v>
      </c>
      <c r="I2242" s="1363">
        <v>42.0</v>
      </c>
      <c r="J2242" s="1363"/>
      <c r="K2242" s="1363"/>
      <c r="L2242" s="1363"/>
      <c r="M2242" s="1052"/>
    </row>
    <row r="2243">
      <c r="A2243" s="1363"/>
      <c r="B2243" s="1363"/>
      <c r="C2243" s="1363"/>
      <c r="D2243" s="1363">
        <v>2023.0</v>
      </c>
      <c r="E2243" s="1363" t="s">
        <v>1816</v>
      </c>
      <c r="F2243" s="1363" t="s">
        <v>4205</v>
      </c>
      <c r="G2243" s="1363" t="s">
        <v>2269</v>
      </c>
      <c r="H2243" s="1363">
        <v>178.0</v>
      </c>
      <c r="I2243" s="1363">
        <v>179.0</v>
      </c>
      <c r="J2243" s="1363"/>
      <c r="K2243" s="1363"/>
      <c r="L2243" s="1363"/>
      <c r="M2243" s="1052"/>
    </row>
    <row r="2244">
      <c r="A2244" s="1363"/>
      <c r="B2244" s="1363"/>
      <c r="C2244" s="1363"/>
      <c r="D2244" s="1363">
        <v>2023.0</v>
      </c>
      <c r="E2244" s="1363" t="s">
        <v>1816</v>
      </c>
      <c r="F2244" s="1363" t="s">
        <v>4205</v>
      </c>
      <c r="G2244" s="1363" t="s">
        <v>2319</v>
      </c>
      <c r="H2244" s="1363">
        <v>10.0</v>
      </c>
      <c r="I2244" s="1363">
        <v>11.0</v>
      </c>
      <c r="J2244" s="1363"/>
      <c r="K2244" s="1363"/>
      <c r="L2244" s="1363"/>
      <c r="M2244" s="1052"/>
    </row>
    <row r="2245">
      <c r="A2245" s="1363"/>
      <c r="B2245" s="1363"/>
      <c r="C2245" s="1363"/>
      <c r="D2245" s="1363">
        <v>2023.0</v>
      </c>
      <c r="E2245" s="1363" t="s">
        <v>93</v>
      </c>
      <c r="F2245" s="1363" t="s">
        <v>4206</v>
      </c>
      <c r="G2245" s="1363" t="s">
        <v>4216</v>
      </c>
      <c r="H2245" s="1363">
        <v>17.0</v>
      </c>
      <c r="I2245" s="1363">
        <v>18.0</v>
      </c>
      <c r="J2245" s="1363"/>
      <c r="K2245" s="1363"/>
      <c r="L2245" s="1363"/>
      <c r="M2245" s="1052"/>
    </row>
    <row r="2246">
      <c r="A2246" s="1363"/>
      <c r="B2246" s="1363"/>
      <c r="C2246" s="1363"/>
      <c r="D2246" s="1363">
        <v>2023.0</v>
      </c>
      <c r="E2246" s="1363" t="s">
        <v>93</v>
      </c>
      <c r="F2246" s="1363" t="s">
        <v>4206</v>
      </c>
      <c r="G2246" s="1363" t="s">
        <v>4217</v>
      </c>
      <c r="H2246" s="1363">
        <v>21.0</v>
      </c>
      <c r="I2246" s="1363">
        <v>22.0</v>
      </c>
      <c r="J2246" s="1363"/>
      <c r="K2246" s="1363"/>
      <c r="L2246" s="1363"/>
      <c r="M2246" s="1052"/>
    </row>
    <row r="2247">
      <c r="A2247" s="1363"/>
      <c r="B2247" s="1363"/>
      <c r="C2247" s="1363"/>
      <c r="D2247" s="1363">
        <v>2023.0</v>
      </c>
      <c r="E2247" s="1363" t="s">
        <v>93</v>
      </c>
      <c r="F2247" s="1363" t="s">
        <v>4206</v>
      </c>
      <c r="G2247" s="1363" t="s">
        <v>2269</v>
      </c>
      <c r="H2247" s="1363">
        <v>9.0</v>
      </c>
      <c r="I2247" s="1363">
        <v>9.0</v>
      </c>
      <c r="J2247" s="1363"/>
      <c r="K2247" s="1363"/>
      <c r="L2247" s="1363"/>
      <c r="M2247" s="1052"/>
    </row>
    <row r="2248">
      <c r="A2248" s="1363"/>
      <c r="B2248" s="1363"/>
      <c r="C2248" s="1363"/>
      <c r="D2248" s="1363">
        <v>2023.0</v>
      </c>
      <c r="E2248" s="1363" t="s">
        <v>93</v>
      </c>
      <c r="F2248" s="1363" t="s">
        <v>4206</v>
      </c>
      <c r="G2248" s="1363" t="s">
        <v>2319</v>
      </c>
      <c r="H2248" s="1363">
        <v>2.0</v>
      </c>
      <c r="I2248" s="1363">
        <v>3.0</v>
      </c>
      <c r="J2248" s="1363"/>
      <c r="K2248" s="1363"/>
      <c r="L2248" s="1363"/>
      <c r="M2248" s="1052"/>
    </row>
    <row r="2249">
      <c r="A2249" s="1363"/>
      <c r="B2249" s="1363"/>
      <c r="C2249" s="1363"/>
      <c r="D2249" s="1363">
        <v>2023.0</v>
      </c>
      <c r="E2249" s="1363" t="s">
        <v>1817</v>
      </c>
      <c r="F2249" s="1363" t="s">
        <v>4206</v>
      </c>
      <c r="G2249" s="1363" t="s">
        <v>4216</v>
      </c>
      <c r="H2249" s="1363">
        <v>8.0</v>
      </c>
      <c r="I2249" s="1363">
        <v>8.0</v>
      </c>
      <c r="J2249" s="1363"/>
      <c r="K2249" s="1363"/>
      <c r="L2249" s="1363"/>
      <c r="M2249" s="1052"/>
    </row>
    <row r="2250">
      <c r="A2250" s="1363"/>
      <c r="B2250" s="1363"/>
      <c r="C2250" s="1363"/>
      <c r="D2250" s="1363">
        <v>2023.0</v>
      </c>
      <c r="E2250" s="1363" t="s">
        <v>1817</v>
      </c>
      <c r="F2250" s="1363" t="s">
        <v>4206</v>
      </c>
      <c r="G2250" s="1363" t="s">
        <v>4217</v>
      </c>
      <c r="H2250" s="1363">
        <v>6.0</v>
      </c>
      <c r="I2250" s="1363">
        <v>6.0</v>
      </c>
      <c r="J2250" s="1363"/>
      <c r="K2250" s="1363"/>
      <c r="L2250" s="1363"/>
      <c r="M2250" s="1052"/>
    </row>
    <row r="2251">
      <c r="A2251" s="1363"/>
      <c r="B2251" s="1363"/>
      <c r="C2251" s="1363"/>
      <c r="D2251" s="1363">
        <v>2023.0</v>
      </c>
      <c r="E2251" s="1363" t="s">
        <v>1817</v>
      </c>
      <c r="F2251" s="1363" t="s">
        <v>4206</v>
      </c>
      <c r="G2251" s="1363" t="s">
        <v>2074</v>
      </c>
      <c r="H2251" s="1363">
        <v>1.0</v>
      </c>
      <c r="I2251" s="1363">
        <v>1.0</v>
      </c>
      <c r="J2251" s="1363"/>
      <c r="K2251" s="1363"/>
      <c r="L2251" s="1363"/>
      <c r="M2251" s="1052"/>
    </row>
    <row r="2252">
      <c r="A2252" s="1363"/>
      <c r="B2252" s="1363"/>
      <c r="C2252" s="1363"/>
      <c r="D2252" s="1363">
        <v>2023.0</v>
      </c>
      <c r="E2252" s="1363" t="s">
        <v>1817</v>
      </c>
      <c r="F2252" s="1363" t="s">
        <v>4206</v>
      </c>
      <c r="G2252" s="1363" t="s">
        <v>2269</v>
      </c>
      <c r="H2252" s="1363">
        <v>16.0</v>
      </c>
      <c r="I2252" s="1363">
        <v>16.0</v>
      </c>
      <c r="J2252" s="1363"/>
      <c r="K2252" s="1363"/>
      <c r="L2252" s="1363"/>
      <c r="M2252" s="1052"/>
    </row>
    <row r="2253">
      <c r="A2253" s="1363"/>
      <c r="B2253" s="1363"/>
      <c r="C2253" s="1363"/>
      <c r="D2253" s="1363">
        <v>2023.0</v>
      </c>
      <c r="E2253" s="1363" t="s">
        <v>1817</v>
      </c>
      <c r="F2253" s="1363" t="s">
        <v>4206</v>
      </c>
      <c r="G2253" s="1363" t="s">
        <v>2319</v>
      </c>
      <c r="H2253" s="1363">
        <v>4.0</v>
      </c>
      <c r="I2253" s="1363">
        <v>4.0</v>
      </c>
      <c r="J2253" s="1363"/>
      <c r="K2253" s="1363"/>
      <c r="L2253" s="1363"/>
      <c r="M2253" s="1052"/>
    </row>
    <row r="2254">
      <c r="A2254" s="1363"/>
      <c r="B2254" s="1363"/>
      <c r="C2254" s="1363"/>
      <c r="D2254" s="1363">
        <v>2023.0</v>
      </c>
      <c r="E2254" s="1363" t="s">
        <v>1415</v>
      </c>
      <c r="F2254" s="1363" t="s">
        <v>4196</v>
      </c>
      <c r="G2254" s="1363" t="s">
        <v>4216</v>
      </c>
      <c r="H2254" s="1363">
        <v>5.0</v>
      </c>
      <c r="I2254" s="1363">
        <v>5.0</v>
      </c>
      <c r="J2254" s="1363"/>
      <c r="K2254" s="1363"/>
      <c r="L2254" s="1363"/>
      <c r="M2254" s="1052"/>
    </row>
    <row r="2255">
      <c r="A2255" s="1363"/>
      <c r="B2255" s="1363"/>
      <c r="C2255" s="1363"/>
      <c r="D2255" s="1363">
        <v>2023.0</v>
      </c>
      <c r="E2255" s="1363" t="s">
        <v>1415</v>
      </c>
      <c r="F2255" s="1363" t="s">
        <v>4196</v>
      </c>
      <c r="G2255" s="1363" t="s">
        <v>4217</v>
      </c>
      <c r="H2255" s="1363">
        <v>10.0</v>
      </c>
      <c r="I2255" s="1363">
        <v>10.0</v>
      </c>
      <c r="J2255" s="1363"/>
      <c r="K2255" s="1363"/>
      <c r="L2255" s="1363"/>
      <c r="M2255" s="1052"/>
    </row>
    <row r="2256">
      <c r="A2256" s="1363"/>
      <c r="B2256" s="1363"/>
      <c r="C2256" s="1363"/>
      <c r="D2256" s="1363">
        <v>2023.0</v>
      </c>
      <c r="E2256" s="1363" t="s">
        <v>1415</v>
      </c>
      <c r="F2256" s="1363" t="s">
        <v>4196</v>
      </c>
      <c r="G2256" s="1363" t="s">
        <v>2269</v>
      </c>
      <c r="H2256" s="1363">
        <v>13.0</v>
      </c>
      <c r="I2256" s="1363">
        <v>13.0</v>
      </c>
      <c r="J2256" s="1363"/>
      <c r="K2256" s="1363"/>
      <c r="L2256" s="1363"/>
      <c r="M2256" s="1052"/>
    </row>
    <row r="2257">
      <c r="A2257" s="1363"/>
      <c r="B2257" s="1363"/>
      <c r="C2257" s="1363"/>
      <c r="D2257" s="1363">
        <v>2023.0</v>
      </c>
      <c r="E2257" s="1363" t="s">
        <v>94</v>
      </c>
      <c r="F2257" s="1363" t="s">
        <v>4207</v>
      </c>
      <c r="G2257" s="1363" t="s">
        <v>4216</v>
      </c>
      <c r="H2257" s="1363">
        <v>22.0</v>
      </c>
      <c r="I2257" s="1363">
        <v>22.0</v>
      </c>
      <c r="J2257" s="1363"/>
      <c r="K2257" s="1363"/>
      <c r="L2257" s="1363"/>
      <c r="M2257" s="1052"/>
    </row>
    <row r="2258">
      <c r="A2258" s="1363"/>
      <c r="B2258" s="1363"/>
      <c r="C2258" s="1363"/>
      <c r="D2258" s="1363">
        <v>2023.0</v>
      </c>
      <c r="E2258" s="1363" t="s">
        <v>94</v>
      </c>
      <c r="F2258" s="1363" t="s">
        <v>4207</v>
      </c>
      <c r="G2258" s="1363" t="s">
        <v>4217</v>
      </c>
      <c r="H2258" s="1363">
        <v>6.0</v>
      </c>
      <c r="I2258" s="1363">
        <v>6.0</v>
      </c>
      <c r="J2258" s="1363"/>
      <c r="K2258" s="1363"/>
      <c r="L2258" s="1363"/>
      <c r="M2258" s="1052"/>
    </row>
    <row r="2259">
      <c r="A2259" s="1363"/>
      <c r="B2259" s="1363"/>
      <c r="C2259" s="1363"/>
      <c r="D2259" s="1363">
        <v>2023.0</v>
      </c>
      <c r="E2259" s="1363" t="s">
        <v>94</v>
      </c>
      <c r="F2259" s="1363" t="s">
        <v>4207</v>
      </c>
      <c r="G2259" s="1363" t="s">
        <v>2269</v>
      </c>
      <c r="H2259" s="1363">
        <v>18.0</v>
      </c>
      <c r="I2259" s="1363">
        <v>18.0</v>
      </c>
      <c r="J2259" s="1363"/>
      <c r="K2259" s="1363"/>
      <c r="L2259" s="1363"/>
      <c r="M2259" s="1052"/>
    </row>
    <row r="2260">
      <c r="A2260" s="1363"/>
      <c r="B2260" s="1363"/>
      <c r="C2260" s="1363"/>
      <c r="D2260" s="1363">
        <v>2023.0</v>
      </c>
      <c r="E2260" s="1363" t="s">
        <v>94</v>
      </c>
      <c r="F2260" s="1363" t="s">
        <v>4207</v>
      </c>
      <c r="G2260" s="1363" t="s">
        <v>2319</v>
      </c>
      <c r="H2260" s="1363">
        <v>2.0</v>
      </c>
      <c r="I2260" s="1363">
        <v>2.0</v>
      </c>
      <c r="J2260" s="1363"/>
      <c r="K2260" s="1363"/>
      <c r="L2260" s="1363"/>
      <c r="M2260" s="1052"/>
    </row>
    <row r="2261">
      <c r="A2261" s="1363"/>
      <c r="B2261" s="1363"/>
      <c r="C2261" s="1363"/>
      <c r="D2261" s="1363">
        <v>2023.0</v>
      </c>
      <c r="E2261" s="1363" t="s">
        <v>1818</v>
      </c>
      <c r="F2261" s="1363" t="s">
        <v>4202</v>
      </c>
      <c r="G2261" s="1363" t="s">
        <v>4217</v>
      </c>
      <c r="H2261" s="1363">
        <v>10.0</v>
      </c>
      <c r="I2261" s="1363">
        <v>10.0</v>
      </c>
      <c r="J2261" s="1363"/>
      <c r="K2261" s="1363"/>
      <c r="L2261" s="1363"/>
      <c r="M2261" s="1052"/>
    </row>
    <row r="2262">
      <c r="A2262" s="1363"/>
      <c r="B2262" s="1363"/>
      <c r="C2262" s="1363"/>
      <c r="D2262" s="1363">
        <v>2023.0</v>
      </c>
      <c r="E2262" s="1363" t="s">
        <v>1818</v>
      </c>
      <c r="F2262" s="1363" t="s">
        <v>4202</v>
      </c>
      <c r="G2262" s="1363" t="s">
        <v>2269</v>
      </c>
      <c r="H2262" s="1363">
        <v>758.0</v>
      </c>
      <c r="I2262" s="1363">
        <v>793.0</v>
      </c>
      <c r="J2262" s="1363"/>
      <c r="K2262" s="1363"/>
      <c r="L2262" s="1363"/>
      <c r="M2262" s="1052"/>
    </row>
    <row r="2263">
      <c r="A2263" s="1363"/>
      <c r="B2263" s="1363"/>
      <c r="C2263" s="1363"/>
      <c r="D2263" s="1363">
        <v>2023.0</v>
      </c>
      <c r="E2263" s="1363" t="s">
        <v>1818</v>
      </c>
      <c r="F2263" s="1363" t="s">
        <v>4202</v>
      </c>
      <c r="G2263" s="1363" t="s">
        <v>2319</v>
      </c>
      <c r="H2263" s="1363">
        <v>8.0</v>
      </c>
      <c r="I2263" s="1363">
        <v>8.0</v>
      </c>
      <c r="J2263" s="1363"/>
      <c r="K2263" s="1363"/>
      <c r="L2263" s="1363"/>
      <c r="M2263" s="1052"/>
    </row>
    <row r="2264">
      <c r="A2264" s="1363"/>
      <c r="B2264" s="1363"/>
      <c r="C2264" s="1363"/>
      <c r="D2264" s="1363">
        <v>2023.0</v>
      </c>
      <c r="E2264" s="1363" t="s">
        <v>1819</v>
      </c>
      <c r="F2264" s="1363" t="s">
        <v>4206</v>
      </c>
      <c r="G2264" s="1363" t="s">
        <v>4216</v>
      </c>
      <c r="H2264" s="1363">
        <v>24.0</v>
      </c>
      <c r="I2264" s="1363">
        <v>24.0</v>
      </c>
      <c r="J2264" s="1363"/>
      <c r="K2264" s="1363"/>
      <c r="L2264" s="1363"/>
      <c r="M2264" s="1052"/>
    </row>
    <row r="2265">
      <c r="A2265" s="1363"/>
      <c r="B2265" s="1363"/>
      <c r="C2265" s="1363"/>
      <c r="D2265" s="1363">
        <v>2023.0</v>
      </c>
      <c r="E2265" s="1363" t="s">
        <v>1819</v>
      </c>
      <c r="F2265" s="1363" t="s">
        <v>4206</v>
      </c>
      <c r="G2265" s="1363" t="s">
        <v>4217</v>
      </c>
      <c r="H2265" s="1363">
        <v>19.0</v>
      </c>
      <c r="I2265" s="1363">
        <v>19.0</v>
      </c>
      <c r="J2265" s="1363"/>
      <c r="K2265" s="1363"/>
      <c r="L2265" s="1363"/>
      <c r="M2265" s="1052"/>
    </row>
    <row r="2266">
      <c r="A2266" s="1363"/>
      <c r="B2266" s="1363"/>
      <c r="C2266" s="1363"/>
      <c r="D2266" s="1363">
        <v>2023.0</v>
      </c>
      <c r="E2266" s="1363" t="s">
        <v>1819</v>
      </c>
      <c r="F2266" s="1363" t="s">
        <v>4206</v>
      </c>
      <c r="G2266" s="1363" t="s">
        <v>2269</v>
      </c>
      <c r="H2266" s="1363">
        <v>105.0</v>
      </c>
      <c r="I2266" s="1363">
        <v>107.0</v>
      </c>
      <c r="J2266" s="1363"/>
      <c r="K2266" s="1363"/>
      <c r="L2266" s="1363"/>
      <c r="M2266" s="1052"/>
    </row>
    <row r="2267">
      <c r="A2267" s="1363"/>
      <c r="B2267" s="1363"/>
      <c r="C2267" s="1363"/>
      <c r="D2267" s="1363">
        <v>2023.0</v>
      </c>
      <c r="E2267" s="1363" t="s">
        <v>496</v>
      </c>
      <c r="F2267" s="1363" t="s">
        <v>4204</v>
      </c>
      <c r="G2267" s="1363" t="s">
        <v>4217</v>
      </c>
      <c r="H2267" s="1363">
        <v>11.0</v>
      </c>
      <c r="I2267" s="1363">
        <v>11.0</v>
      </c>
      <c r="J2267" s="1363"/>
      <c r="K2267" s="1363"/>
      <c r="L2267" s="1363"/>
      <c r="M2267" s="1052"/>
    </row>
    <row r="2268">
      <c r="A2268" s="1363"/>
      <c r="B2268" s="1363"/>
      <c r="C2268" s="1363"/>
      <c r="D2268" s="1363">
        <v>2023.0</v>
      </c>
      <c r="E2268" s="1363" t="s">
        <v>496</v>
      </c>
      <c r="F2268" s="1363" t="s">
        <v>4204</v>
      </c>
      <c r="G2268" s="1363" t="s">
        <v>2269</v>
      </c>
      <c r="H2268" s="1363">
        <v>15.0</v>
      </c>
      <c r="I2268" s="1363">
        <v>15.0</v>
      </c>
      <c r="J2268" s="1363"/>
      <c r="K2268" s="1363"/>
      <c r="L2268" s="1363"/>
      <c r="M2268" s="1052"/>
    </row>
    <row r="2269">
      <c r="A2269" s="1363"/>
      <c r="B2269" s="1363"/>
      <c r="C2269" s="1363"/>
      <c r="D2269" s="1363">
        <v>2023.0</v>
      </c>
      <c r="E2269" s="1363" t="s">
        <v>496</v>
      </c>
      <c r="F2269" s="1363" t="s">
        <v>4204</v>
      </c>
      <c r="G2269" s="1363" t="s">
        <v>2319</v>
      </c>
      <c r="H2269" s="1363">
        <v>2.0</v>
      </c>
      <c r="I2269" s="1363">
        <v>2.0</v>
      </c>
      <c r="J2269" s="1363"/>
      <c r="K2269" s="1363"/>
      <c r="L2269" s="1363"/>
      <c r="M2269" s="1052"/>
    </row>
    <row r="2270">
      <c r="A2270" s="1363"/>
      <c r="B2270" s="1363"/>
      <c r="C2270" s="1363"/>
      <c r="D2270" s="1363">
        <v>2023.0</v>
      </c>
      <c r="E2270" s="1363" t="s">
        <v>751</v>
      </c>
      <c r="F2270" s="1363" t="s">
        <v>4203</v>
      </c>
      <c r="G2270" s="1363" t="s">
        <v>4216</v>
      </c>
      <c r="H2270" s="1363">
        <v>79.0</v>
      </c>
      <c r="I2270" s="1363">
        <v>79.0</v>
      </c>
      <c r="J2270" s="1363"/>
      <c r="K2270" s="1363"/>
      <c r="L2270" s="1363"/>
      <c r="M2270" s="1052"/>
    </row>
    <row r="2271">
      <c r="A2271" s="1363"/>
      <c r="B2271" s="1363"/>
      <c r="C2271" s="1363"/>
      <c r="D2271" s="1363">
        <v>2023.0</v>
      </c>
      <c r="E2271" s="1363" t="s">
        <v>751</v>
      </c>
      <c r="F2271" s="1363" t="s">
        <v>4203</v>
      </c>
      <c r="G2271" s="1363" t="s">
        <v>4217</v>
      </c>
      <c r="H2271" s="1363">
        <v>207.0</v>
      </c>
      <c r="I2271" s="1363">
        <v>216.0</v>
      </c>
      <c r="J2271" s="1363"/>
      <c r="K2271" s="1363"/>
      <c r="L2271" s="1363"/>
      <c r="M2271" s="1052"/>
    </row>
    <row r="2272">
      <c r="A2272" s="1363"/>
      <c r="B2272" s="1363"/>
      <c r="C2272" s="1363"/>
      <c r="D2272" s="1363">
        <v>2023.0</v>
      </c>
      <c r="E2272" s="1363" t="s">
        <v>751</v>
      </c>
      <c r="F2272" s="1363" t="s">
        <v>4203</v>
      </c>
      <c r="G2272" s="1363" t="s">
        <v>2269</v>
      </c>
      <c r="H2272" s="1363">
        <v>132.0</v>
      </c>
      <c r="I2272" s="1363">
        <v>140.0</v>
      </c>
      <c r="J2272" s="1363"/>
      <c r="K2272" s="1363"/>
      <c r="L2272" s="1363"/>
      <c r="M2272" s="1052"/>
    </row>
    <row r="2273">
      <c r="A2273" s="1363"/>
      <c r="B2273" s="1363"/>
      <c r="C2273" s="1363"/>
      <c r="D2273" s="1363">
        <v>2023.0</v>
      </c>
      <c r="E2273" s="1363" t="s">
        <v>751</v>
      </c>
      <c r="F2273" s="1363" t="s">
        <v>4203</v>
      </c>
      <c r="G2273" s="1363" t="s">
        <v>4218</v>
      </c>
      <c r="H2273" s="1363">
        <v>2.0</v>
      </c>
      <c r="I2273" s="1363">
        <v>2.0</v>
      </c>
      <c r="J2273" s="1363"/>
      <c r="K2273" s="1363"/>
      <c r="L2273" s="1363"/>
      <c r="M2273" s="1052"/>
    </row>
    <row r="2274">
      <c r="A2274" s="1363"/>
      <c r="B2274" s="1363"/>
      <c r="C2274" s="1363"/>
      <c r="D2274" s="1363">
        <v>2023.0</v>
      </c>
      <c r="E2274" s="1363" t="s">
        <v>751</v>
      </c>
      <c r="F2274" s="1363" t="s">
        <v>4203</v>
      </c>
      <c r="G2274" s="1363" t="s">
        <v>2319</v>
      </c>
      <c r="H2274" s="1363">
        <v>86.0</v>
      </c>
      <c r="I2274" s="1363">
        <v>87.0</v>
      </c>
      <c r="J2274" s="1363"/>
      <c r="K2274" s="1363"/>
      <c r="L2274" s="1363"/>
      <c r="M2274" s="1052"/>
    </row>
    <row r="2275">
      <c r="A2275" s="1363"/>
      <c r="B2275" s="1363"/>
      <c r="C2275" s="1363"/>
      <c r="D2275" s="1363">
        <v>2023.0</v>
      </c>
      <c r="E2275" s="1363" t="s">
        <v>1820</v>
      </c>
      <c r="F2275" s="1363" t="s">
        <v>4203</v>
      </c>
      <c r="G2275" s="1363" t="s">
        <v>4216</v>
      </c>
      <c r="H2275" s="1363">
        <v>1.0</v>
      </c>
      <c r="I2275" s="1363">
        <v>1.0</v>
      </c>
      <c r="J2275" s="1363"/>
      <c r="K2275" s="1363"/>
      <c r="L2275" s="1363"/>
      <c r="M2275" s="1052"/>
    </row>
    <row r="2276">
      <c r="A2276" s="1363"/>
      <c r="B2276" s="1363"/>
      <c r="C2276" s="1363"/>
      <c r="D2276" s="1363">
        <v>2023.0</v>
      </c>
      <c r="E2276" s="1363" t="s">
        <v>1820</v>
      </c>
      <c r="F2276" s="1363" t="s">
        <v>4203</v>
      </c>
      <c r="G2276" s="1363" t="s">
        <v>4217</v>
      </c>
      <c r="H2276" s="1363">
        <v>22.0</v>
      </c>
      <c r="I2276" s="1363">
        <v>22.0</v>
      </c>
      <c r="J2276" s="1363"/>
      <c r="K2276" s="1363"/>
      <c r="L2276" s="1363"/>
      <c r="M2276" s="1052"/>
    </row>
    <row r="2277">
      <c r="A2277" s="1363"/>
      <c r="B2277" s="1363"/>
      <c r="C2277" s="1363"/>
      <c r="D2277" s="1363">
        <v>2023.0</v>
      </c>
      <c r="E2277" s="1363" t="s">
        <v>1820</v>
      </c>
      <c r="F2277" s="1363" t="s">
        <v>4203</v>
      </c>
      <c r="G2277" s="1363" t="s">
        <v>2269</v>
      </c>
      <c r="H2277" s="1363">
        <v>5.0</v>
      </c>
      <c r="I2277" s="1363">
        <v>5.0</v>
      </c>
      <c r="J2277" s="1363"/>
      <c r="K2277" s="1363"/>
      <c r="L2277" s="1363"/>
      <c r="M2277" s="1052"/>
    </row>
    <row r="2278">
      <c r="A2278" s="1363"/>
      <c r="B2278" s="1363"/>
      <c r="C2278" s="1363"/>
      <c r="D2278" s="1363">
        <v>2023.0</v>
      </c>
      <c r="E2278" s="1363" t="s">
        <v>1820</v>
      </c>
      <c r="F2278" s="1363" t="s">
        <v>4203</v>
      </c>
      <c r="G2278" s="1363" t="s">
        <v>4218</v>
      </c>
      <c r="H2278" s="1363">
        <v>1.0</v>
      </c>
      <c r="I2278" s="1363">
        <v>1.0</v>
      </c>
      <c r="J2278" s="1363"/>
      <c r="K2278" s="1363"/>
      <c r="L2278" s="1363"/>
      <c r="M2278" s="1052"/>
    </row>
    <row r="2279">
      <c r="A2279" s="1363"/>
      <c r="B2279" s="1363"/>
      <c r="C2279" s="1363"/>
      <c r="D2279" s="1363">
        <v>2023.0</v>
      </c>
      <c r="E2279" s="1363" t="s">
        <v>1820</v>
      </c>
      <c r="F2279" s="1363" t="s">
        <v>4203</v>
      </c>
      <c r="G2279" s="1363" t="s">
        <v>2319</v>
      </c>
      <c r="H2279" s="1363">
        <v>5.0</v>
      </c>
      <c r="I2279" s="1363">
        <v>5.0</v>
      </c>
      <c r="J2279" s="1363"/>
      <c r="K2279" s="1363"/>
      <c r="L2279" s="1363"/>
      <c r="M2279" s="1052"/>
    </row>
    <row r="2280">
      <c r="A2280" s="1363"/>
      <c r="B2280" s="1363"/>
      <c r="C2280" s="1363"/>
      <c r="D2280" s="1363">
        <v>2023.0</v>
      </c>
      <c r="E2280" s="1363" t="s">
        <v>1821</v>
      </c>
      <c r="F2280" s="1363" t="s">
        <v>4202</v>
      </c>
      <c r="G2280" s="1363" t="s">
        <v>4217</v>
      </c>
      <c r="H2280" s="1363"/>
      <c r="I2280" s="1363">
        <v>1.0</v>
      </c>
      <c r="J2280" s="1363"/>
      <c r="K2280" s="1363"/>
      <c r="L2280" s="1363"/>
      <c r="M2280" s="1052"/>
    </row>
    <row r="2281">
      <c r="A2281" s="1363"/>
      <c r="B2281" s="1363"/>
      <c r="C2281" s="1363"/>
      <c r="D2281" s="1363">
        <v>2023.0</v>
      </c>
      <c r="E2281" s="1363" t="s">
        <v>1821</v>
      </c>
      <c r="F2281" s="1363" t="s">
        <v>4202</v>
      </c>
      <c r="G2281" s="1363" t="s">
        <v>2269</v>
      </c>
      <c r="H2281" s="1363">
        <v>85.0</v>
      </c>
      <c r="I2281" s="1363">
        <v>93.0</v>
      </c>
      <c r="J2281" s="1363"/>
      <c r="K2281" s="1363"/>
      <c r="L2281" s="1363"/>
      <c r="M2281" s="1052"/>
    </row>
    <row r="2282">
      <c r="A2282" s="1363"/>
      <c r="B2282" s="1363"/>
      <c r="C2282" s="1363"/>
      <c r="D2282" s="1363">
        <v>2023.0</v>
      </c>
      <c r="E2282" s="1363" t="s">
        <v>1821</v>
      </c>
      <c r="F2282" s="1363" t="s">
        <v>4202</v>
      </c>
      <c r="G2282" s="1363" t="s">
        <v>2319</v>
      </c>
      <c r="H2282" s="1363">
        <v>3.0</v>
      </c>
      <c r="I2282" s="1363">
        <v>3.0</v>
      </c>
      <c r="J2282" s="1363"/>
      <c r="K2282" s="1363"/>
      <c r="L2282" s="1363"/>
      <c r="M2282" s="1052"/>
    </row>
    <row r="2283">
      <c r="A2283" s="1363"/>
      <c r="B2283" s="1363"/>
      <c r="C2283" s="1363"/>
      <c r="D2283" s="1363">
        <v>2023.0</v>
      </c>
      <c r="E2283" s="1363" t="s">
        <v>594</v>
      </c>
      <c r="F2283" s="1363" t="s">
        <v>4207</v>
      </c>
      <c r="G2283" s="1363" t="s">
        <v>4216</v>
      </c>
      <c r="H2283" s="1363">
        <v>37.0</v>
      </c>
      <c r="I2283" s="1363">
        <v>37.0</v>
      </c>
      <c r="J2283" s="1363"/>
      <c r="K2283" s="1363"/>
      <c r="L2283" s="1363"/>
      <c r="M2283" s="1052"/>
    </row>
    <row r="2284">
      <c r="A2284" s="1363"/>
      <c r="B2284" s="1363"/>
      <c r="C2284" s="1363"/>
      <c r="D2284" s="1363">
        <v>2023.0</v>
      </c>
      <c r="E2284" s="1363" t="s">
        <v>594</v>
      </c>
      <c r="F2284" s="1363" t="s">
        <v>4207</v>
      </c>
      <c r="G2284" s="1363" t="s">
        <v>4217</v>
      </c>
      <c r="H2284" s="1363">
        <v>119.0</v>
      </c>
      <c r="I2284" s="1363">
        <v>124.0</v>
      </c>
      <c r="J2284" s="1363"/>
      <c r="K2284" s="1363"/>
      <c r="L2284" s="1363"/>
      <c r="M2284" s="1052"/>
    </row>
    <row r="2285">
      <c r="A2285" s="1363"/>
      <c r="B2285" s="1363"/>
      <c r="C2285" s="1363"/>
      <c r="D2285" s="1363">
        <v>2023.0</v>
      </c>
      <c r="E2285" s="1363" t="s">
        <v>594</v>
      </c>
      <c r="F2285" s="1363" t="s">
        <v>4207</v>
      </c>
      <c r="G2285" s="1363" t="s">
        <v>2074</v>
      </c>
      <c r="H2285" s="1363">
        <v>10.0</v>
      </c>
      <c r="I2285" s="1363">
        <v>10.0</v>
      </c>
      <c r="J2285" s="1363"/>
      <c r="K2285" s="1363"/>
      <c r="L2285" s="1363"/>
      <c r="M2285" s="1052"/>
    </row>
    <row r="2286">
      <c r="A2286" s="1363"/>
      <c r="B2286" s="1363"/>
      <c r="C2286" s="1363"/>
      <c r="D2286" s="1363">
        <v>2023.0</v>
      </c>
      <c r="E2286" s="1363" t="s">
        <v>594</v>
      </c>
      <c r="F2286" s="1363" t="s">
        <v>4207</v>
      </c>
      <c r="G2286" s="1363" t="s">
        <v>2269</v>
      </c>
      <c r="H2286" s="1363">
        <v>133.0</v>
      </c>
      <c r="I2286" s="1363">
        <v>133.0</v>
      </c>
      <c r="J2286" s="1363"/>
      <c r="K2286" s="1363"/>
      <c r="L2286" s="1363"/>
      <c r="M2286" s="1052"/>
    </row>
    <row r="2287">
      <c r="A2287" s="1363"/>
      <c r="B2287" s="1363"/>
      <c r="C2287" s="1363"/>
      <c r="D2287" s="1363">
        <v>2023.0</v>
      </c>
      <c r="E2287" s="1363" t="s">
        <v>594</v>
      </c>
      <c r="F2287" s="1363" t="s">
        <v>4207</v>
      </c>
      <c r="G2287" s="1363" t="s">
        <v>2319</v>
      </c>
      <c r="H2287" s="1363">
        <v>17.0</v>
      </c>
      <c r="I2287" s="1363">
        <v>17.0</v>
      </c>
      <c r="J2287" s="1363"/>
      <c r="K2287" s="1363"/>
      <c r="L2287" s="1363"/>
      <c r="M2287" s="1052"/>
    </row>
    <row r="2288">
      <c r="A2288" s="1363"/>
      <c r="B2288" s="1363"/>
      <c r="C2288" s="1363"/>
      <c r="D2288" s="1363">
        <v>2023.0</v>
      </c>
      <c r="E2288" s="1363" t="s">
        <v>752</v>
      </c>
      <c r="F2288" s="1363" t="s">
        <v>4205</v>
      </c>
      <c r="G2288" s="1363" t="s">
        <v>4217</v>
      </c>
      <c r="H2288" s="1363">
        <v>27.0</v>
      </c>
      <c r="I2288" s="1363">
        <v>27.0</v>
      </c>
      <c r="J2288" s="1363"/>
      <c r="K2288" s="1363"/>
      <c r="L2288" s="1363"/>
      <c r="M2288" s="1052"/>
    </row>
    <row r="2289">
      <c r="A2289" s="1363"/>
      <c r="B2289" s="1363"/>
      <c r="C2289" s="1363"/>
      <c r="D2289" s="1363">
        <v>2023.0</v>
      </c>
      <c r="E2289" s="1363" t="s">
        <v>752</v>
      </c>
      <c r="F2289" s="1363" t="s">
        <v>4205</v>
      </c>
      <c r="G2289" s="1363" t="s">
        <v>2269</v>
      </c>
      <c r="H2289" s="1363">
        <v>61.0</v>
      </c>
      <c r="I2289" s="1363">
        <v>63.0</v>
      </c>
      <c r="J2289" s="1363"/>
      <c r="K2289" s="1363"/>
      <c r="L2289" s="1363"/>
      <c r="M2289" s="1052"/>
    </row>
    <row r="2290">
      <c r="A2290" s="1363"/>
      <c r="B2290" s="1363"/>
      <c r="C2290" s="1363"/>
      <c r="D2290" s="1363">
        <v>2023.0</v>
      </c>
      <c r="E2290" s="1363" t="s">
        <v>752</v>
      </c>
      <c r="F2290" s="1363" t="s">
        <v>4205</v>
      </c>
      <c r="G2290" s="1363" t="s">
        <v>2319</v>
      </c>
      <c r="H2290" s="1363">
        <v>3.0</v>
      </c>
      <c r="I2290" s="1363">
        <v>3.0</v>
      </c>
      <c r="J2290" s="1363"/>
      <c r="K2290" s="1363"/>
      <c r="L2290" s="1363"/>
      <c r="M2290" s="1052"/>
    </row>
    <row r="2291">
      <c r="A2291" s="1363"/>
      <c r="B2291" s="1363"/>
      <c r="C2291" s="1363"/>
      <c r="D2291" s="1363">
        <v>2023.0</v>
      </c>
      <c r="E2291" s="1363" t="s">
        <v>1822</v>
      </c>
      <c r="F2291" s="1363" t="s">
        <v>4196</v>
      </c>
      <c r="G2291" s="1363" t="s">
        <v>4217</v>
      </c>
      <c r="H2291" s="1363">
        <v>1.0</v>
      </c>
      <c r="I2291" s="1363">
        <v>1.0</v>
      </c>
      <c r="J2291" s="1363"/>
      <c r="K2291" s="1363"/>
      <c r="L2291" s="1363"/>
      <c r="M2291" s="1052"/>
    </row>
    <row r="2292">
      <c r="A2292" s="1363"/>
      <c r="B2292" s="1363"/>
      <c r="C2292" s="1363"/>
      <c r="D2292" s="1363">
        <v>2023.0</v>
      </c>
      <c r="E2292" s="1363" t="s">
        <v>1822</v>
      </c>
      <c r="F2292" s="1363" t="s">
        <v>4196</v>
      </c>
      <c r="G2292" s="1363" t="s">
        <v>2269</v>
      </c>
      <c r="H2292" s="1363">
        <v>7.0</v>
      </c>
      <c r="I2292" s="1363">
        <v>7.0</v>
      </c>
      <c r="J2292" s="1363"/>
      <c r="K2292" s="1363"/>
      <c r="L2292" s="1363"/>
      <c r="M2292" s="1052"/>
    </row>
    <row r="2293">
      <c r="A2293" s="1363"/>
      <c r="B2293" s="1363"/>
      <c r="C2293" s="1363"/>
      <c r="D2293" s="1363">
        <v>2023.0</v>
      </c>
      <c r="E2293" s="1363" t="s">
        <v>1823</v>
      </c>
      <c r="F2293" s="1363" t="s">
        <v>4210</v>
      </c>
      <c r="G2293" s="1363" t="s">
        <v>4217</v>
      </c>
      <c r="H2293" s="1363">
        <v>72.0</v>
      </c>
      <c r="I2293" s="1363">
        <v>74.0</v>
      </c>
      <c r="J2293" s="1363"/>
      <c r="K2293" s="1363"/>
      <c r="L2293" s="1363"/>
      <c r="M2293" s="1052"/>
    </row>
    <row r="2294">
      <c r="A2294" s="1363"/>
      <c r="B2294" s="1363"/>
      <c r="C2294" s="1363"/>
      <c r="D2294" s="1363">
        <v>2023.0</v>
      </c>
      <c r="E2294" s="1363" t="s">
        <v>1823</v>
      </c>
      <c r="F2294" s="1363" t="s">
        <v>4210</v>
      </c>
      <c r="G2294" s="1363" t="s">
        <v>2269</v>
      </c>
      <c r="H2294" s="1363">
        <v>13.0</v>
      </c>
      <c r="I2294" s="1363">
        <v>13.0</v>
      </c>
      <c r="J2294" s="1363"/>
      <c r="K2294" s="1363"/>
      <c r="L2294" s="1363"/>
      <c r="M2294" s="1052"/>
    </row>
    <row r="2295">
      <c r="A2295" s="1363"/>
      <c r="B2295" s="1363"/>
      <c r="C2295" s="1363"/>
      <c r="D2295" s="1363">
        <v>2023.0</v>
      </c>
      <c r="E2295" s="1363" t="s">
        <v>1823</v>
      </c>
      <c r="F2295" s="1363" t="s">
        <v>4210</v>
      </c>
      <c r="G2295" s="1363" t="s">
        <v>2319</v>
      </c>
      <c r="H2295" s="1363">
        <v>2.0</v>
      </c>
      <c r="I2295" s="1363">
        <v>2.0</v>
      </c>
      <c r="J2295" s="1363"/>
      <c r="K2295" s="1363"/>
      <c r="L2295" s="1363"/>
      <c r="M2295" s="1052"/>
    </row>
    <row r="2296">
      <c r="A2296" s="1363"/>
      <c r="B2296" s="1363"/>
      <c r="C2296" s="1363"/>
      <c r="D2296" s="1363">
        <v>2023.0</v>
      </c>
      <c r="E2296" s="1363" t="s">
        <v>1451</v>
      </c>
      <c r="F2296" s="1363" t="s">
        <v>4189</v>
      </c>
      <c r="G2296" s="1363" t="s">
        <v>4216</v>
      </c>
      <c r="H2296" s="1363">
        <v>5.0</v>
      </c>
      <c r="I2296" s="1363">
        <v>5.0</v>
      </c>
      <c r="J2296" s="1363"/>
      <c r="K2296" s="1363"/>
      <c r="L2296" s="1363"/>
      <c r="M2296" s="1052"/>
    </row>
    <row r="2297">
      <c r="A2297" s="1363"/>
      <c r="B2297" s="1363"/>
      <c r="C2297" s="1363"/>
      <c r="D2297" s="1363">
        <v>2023.0</v>
      </c>
      <c r="E2297" s="1363" t="s">
        <v>1451</v>
      </c>
      <c r="F2297" s="1363" t="s">
        <v>4189</v>
      </c>
      <c r="G2297" s="1363" t="s">
        <v>4217</v>
      </c>
      <c r="H2297" s="1363">
        <v>64.0</v>
      </c>
      <c r="I2297" s="1363">
        <v>64.0</v>
      </c>
      <c r="J2297" s="1363"/>
      <c r="K2297" s="1363"/>
      <c r="L2297" s="1363"/>
      <c r="M2297" s="1052"/>
    </row>
    <row r="2298">
      <c r="A2298" s="1363"/>
      <c r="B2298" s="1363"/>
      <c r="C2298" s="1363"/>
      <c r="D2298" s="1363">
        <v>2023.0</v>
      </c>
      <c r="E2298" s="1363" t="s">
        <v>1451</v>
      </c>
      <c r="F2298" s="1363" t="s">
        <v>4189</v>
      </c>
      <c r="G2298" s="1363" t="s">
        <v>2269</v>
      </c>
      <c r="H2298" s="1363">
        <v>15.0</v>
      </c>
      <c r="I2298" s="1363">
        <v>15.0</v>
      </c>
      <c r="J2298" s="1363"/>
      <c r="K2298" s="1363"/>
      <c r="L2298" s="1363"/>
      <c r="M2298" s="1052"/>
    </row>
    <row r="2299">
      <c r="A2299" s="1363"/>
      <c r="B2299" s="1363"/>
      <c r="C2299" s="1363"/>
      <c r="D2299" s="1363">
        <v>2023.0</v>
      </c>
      <c r="E2299" s="1363" t="s">
        <v>1451</v>
      </c>
      <c r="F2299" s="1363" t="s">
        <v>4189</v>
      </c>
      <c r="G2299" s="1363" t="s">
        <v>2319</v>
      </c>
      <c r="H2299" s="1363">
        <v>3.0</v>
      </c>
      <c r="I2299" s="1363">
        <v>3.0</v>
      </c>
      <c r="J2299" s="1363"/>
      <c r="K2299" s="1363"/>
      <c r="L2299" s="1363"/>
      <c r="M2299" s="1052"/>
    </row>
    <row r="2300">
      <c r="A2300" s="1363"/>
      <c r="B2300" s="1363"/>
      <c r="C2300" s="1363"/>
      <c r="D2300" s="1363">
        <v>2023.0</v>
      </c>
      <c r="E2300" s="1363" t="s">
        <v>1824</v>
      </c>
      <c r="F2300" s="1363" t="s">
        <v>4204</v>
      </c>
      <c r="G2300" s="1363" t="s">
        <v>4216</v>
      </c>
      <c r="H2300" s="1363">
        <v>2.0</v>
      </c>
      <c r="I2300" s="1363">
        <v>2.0</v>
      </c>
      <c r="J2300" s="1363"/>
      <c r="K2300" s="1363"/>
      <c r="L2300" s="1363"/>
      <c r="M2300" s="1052"/>
    </row>
    <row r="2301">
      <c r="A2301" s="1363"/>
      <c r="B2301" s="1363"/>
      <c r="C2301" s="1363"/>
      <c r="D2301" s="1363">
        <v>2023.0</v>
      </c>
      <c r="E2301" s="1363" t="s">
        <v>1824</v>
      </c>
      <c r="F2301" s="1363" t="s">
        <v>4204</v>
      </c>
      <c r="G2301" s="1363" t="s">
        <v>4217</v>
      </c>
      <c r="H2301" s="1363">
        <v>4.0</v>
      </c>
      <c r="I2301" s="1363">
        <v>4.0</v>
      </c>
      <c r="J2301" s="1363"/>
      <c r="K2301" s="1363"/>
      <c r="L2301" s="1363"/>
      <c r="M2301" s="1052"/>
    </row>
    <row r="2302">
      <c r="A2302" s="1363"/>
      <c r="B2302" s="1363"/>
      <c r="C2302" s="1363"/>
      <c r="D2302" s="1363">
        <v>2023.0</v>
      </c>
      <c r="E2302" s="1363" t="s">
        <v>1824</v>
      </c>
      <c r="F2302" s="1363" t="s">
        <v>4204</v>
      </c>
      <c r="G2302" s="1363" t="s">
        <v>2269</v>
      </c>
      <c r="H2302" s="1363">
        <v>14.0</v>
      </c>
      <c r="I2302" s="1363">
        <v>14.0</v>
      </c>
      <c r="J2302" s="1363"/>
      <c r="K2302" s="1363"/>
      <c r="L2302" s="1363"/>
      <c r="M2302" s="1052"/>
    </row>
    <row r="2303">
      <c r="A2303" s="1363"/>
      <c r="B2303" s="1363"/>
      <c r="C2303" s="1363"/>
      <c r="D2303" s="1363">
        <v>2023.0</v>
      </c>
      <c r="E2303" s="1363" t="s">
        <v>1825</v>
      </c>
      <c r="F2303" s="1363" t="s">
        <v>4203</v>
      </c>
      <c r="G2303" s="1363" t="s">
        <v>4217</v>
      </c>
      <c r="H2303" s="1363">
        <v>61.0</v>
      </c>
      <c r="I2303" s="1363">
        <v>66.0</v>
      </c>
      <c r="J2303" s="1363"/>
      <c r="K2303" s="1363"/>
      <c r="L2303" s="1363"/>
      <c r="M2303" s="1052"/>
    </row>
    <row r="2304">
      <c r="A2304" s="1363"/>
      <c r="B2304" s="1363"/>
      <c r="C2304" s="1363"/>
      <c r="D2304" s="1363">
        <v>2023.0</v>
      </c>
      <c r="E2304" s="1363" t="s">
        <v>1825</v>
      </c>
      <c r="F2304" s="1363" t="s">
        <v>4203</v>
      </c>
      <c r="G2304" s="1363" t="s">
        <v>2269</v>
      </c>
      <c r="H2304" s="1363">
        <v>15.0</v>
      </c>
      <c r="I2304" s="1363">
        <v>15.0</v>
      </c>
      <c r="J2304" s="1363"/>
      <c r="K2304" s="1363"/>
      <c r="L2304" s="1363"/>
      <c r="M2304" s="1052"/>
    </row>
    <row r="2305">
      <c r="A2305" s="1363"/>
      <c r="B2305" s="1363"/>
      <c r="C2305" s="1363"/>
      <c r="D2305" s="1363">
        <v>2023.0</v>
      </c>
      <c r="E2305" s="1363" t="s">
        <v>1825</v>
      </c>
      <c r="F2305" s="1363" t="s">
        <v>4203</v>
      </c>
      <c r="G2305" s="1363" t="s">
        <v>2319</v>
      </c>
      <c r="H2305" s="1363">
        <v>4.0</v>
      </c>
      <c r="I2305" s="1363">
        <v>4.0</v>
      </c>
      <c r="J2305" s="1363"/>
      <c r="K2305" s="1363"/>
      <c r="L2305" s="1363"/>
      <c r="M2305" s="1052"/>
    </row>
    <row r="2306">
      <c r="A2306" s="1363"/>
      <c r="B2306" s="1363"/>
      <c r="C2306" s="1363"/>
      <c r="D2306" s="1363">
        <v>2023.0</v>
      </c>
      <c r="E2306" s="1363" t="s">
        <v>1826</v>
      </c>
      <c r="F2306" s="1363" t="s">
        <v>4202</v>
      </c>
      <c r="G2306" s="1363" t="s">
        <v>2269</v>
      </c>
      <c r="H2306" s="1363">
        <v>35.0</v>
      </c>
      <c r="I2306" s="1363">
        <v>35.0</v>
      </c>
      <c r="J2306" s="1363"/>
      <c r="K2306" s="1363"/>
      <c r="L2306" s="1363"/>
      <c r="M2306" s="1052"/>
    </row>
    <row r="2307">
      <c r="A2307" s="1363"/>
      <c r="B2307" s="1363"/>
      <c r="C2307" s="1363"/>
      <c r="D2307" s="1363">
        <v>2023.0</v>
      </c>
      <c r="E2307" s="1363" t="s">
        <v>1826</v>
      </c>
      <c r="F2307" s="1363" t="s">
        <v>4202</v>
      </c>
      <c r="G2307" s="1363" t="s">
        <v>2319</v>
      </c>
      <c r="H2307" s="1363">
        <v>1.0</v>
      </c>
      <c r="I2307" s="1363">
        <v>1.0</v>
      </c>
      <c r="J2307" s="1363"/>
      <c r="K2307" s="1363"/>
      <c r="L2307" s="1363"/>
      <c r="M2307" s="1052"/>
    </row>
    <row r="2308">
      <c r="A2308" s="1363"/>
      <c r="B2308" s="1363"/>
      <c r="C2308" s="1363"/>
      <c r="D2308" s="1363">
        <v>2023.0</v>
      </c>
      <c r="E2308" s="1363" t="s">
        <v>1827</v>
      </c>
      <c r="F2308" s="1363" t="s">
        <v>4205</v>
      </c>
      <c r="G2308" s="1363" t="s">
        <v>4216</v>
      </c>
      <c r="H2308" s="1363">
        <v>3.0</v>
      </c>
      <c r="I2308" s="1363">
        <v>3.0</v>
      </c>
      <c r="J2308" s="1363"/>
      <c r="K2308" s="1363"/>
      <c r="L2308" s="1363"/>
      <c r="M2308" s="1052"/>
    </row>
    <row r="2309">
      <c r="A2309" s="1363"/>
      <c r="B2309" s="1363"/>
      <c r="C2309" s="1363"/>
      <c r="D2309" s="1363">
        <v>2023.0</v>
      </c>
      <c r="E2309" s="1363" t="s">
        <v>1827</v>
      </c>
      <c r="F2309" s="1363" t="s">
        <v>4205</v>
      </c>
      <c r="G2309" s="1363" t="s">
        <v>4217</v>
      </c>
      <c r="H2309" s="1363">
        <v>1.0</v>
      </c>
      <c r="I2309" s="1363">
        <v>1.0</v>
      </c>
      <c r="J2309" s="1363"/>
      <c r="K2309" s="1363"/>
      <c r="L2309" s="1363"/>
      <c r="M2309" s="1052"/>
    </row>
    <row r="2310">
      <c r="A2310" s="1363"/>
      <c r="B2310" s="1363"/>
      <c r="C2310" s="1363"/>
      <c r="D2310" s="1363">
        <v>2023.0</v>
      </c>
      <c r="E2310" s="1363" t="s">
        <v>1827</v>
      </c>
      <c r="F2310" s="1363" t="s">
        <v>4205</v>
      </c>
      <c r="G2310" s="1363" t="s">
        <v>2269</v>
      </c>
      <c r="H2310" s="1363">
        <v>75.0</v>
      </c>
      <c r="I2310" s="1363">
        <v>75.0</v>
      </c>
      <c r="J2310" s="1363"/>
      <c r="K2310" s="1363"/>
      <c r="L2310" s="1363"/>
      <c r="M2310" s="1052"/>
    </row>
    <row r="2311">
      <c r="A2311" s="1363"/>
      <c r="B2311" s="1363"/>
      <c r="C2311" s="1363"/>
      <c r="D2311" s="1363">
        <v>2023.0</v>
      </c>
      <c r="E2311" s="1363" t="s">
        <v>2551</v>
      </c>
      <c r="F2311" s="1363" t="s">
        <v>2551</v>
      </c>
      <c r="G2311" s="1363" t="s">
        <v>4216</v>
      </c>
      <c r="H2311" s="1363">
        <v>4.0</v>
      </c>
      <c r="I2311" s="1363">
        <v>4.0</v>
      </c>
      <c r="J2311" s="1363"/>
      <c r="K2311" s="1363"/>
      <c r="L2311" s="1363"/>
      <c r="M2311" s="1052"/>
    </row>
    <row r="2312">
      <c r="A2312" s="1363"/>
      <c r="B2312" s="1363"/>
      <c r="C2312" s="1363"/>
      <c r="D2312" s="1363">
        <v>2023.0</v>
      </c>
      <c r="E2312" s="1363" t="s">
        <v>2551</v>
      </c>
      <c r="F2312" s="1363" t="s">
        <v>2551</v>
      </c>
      <c r="G2312" s="1363" t="s">
        <v>4217</v>
      </c>
      <c r="H2312" s="1363">
        <v>7.0</v>
      </c>
      <c r="I2312" s="1363">
        <v>7.0</v>
      </c>
      <c r="J2312" s="1363"/>
      <c r="K2312" s="1363"/>
      <c r="L2312" s="1363"/>
      <c r="M2312" s="1052"/>
    </row>
    <row r="2313">
      <c r="A2313" s="1363"/>
      <c r="B2313" s="1363"/>
      <c r="C2313" s="1363"/>
      <c r="D2313" s="1363">
        <v>2023.0</v>
      </c>
      <c r="E2313" s="1363" t="s">
        <v>2551</v>
      </c>
      <c r="F2313" s="1363" t="s">
        <v>2551</v>
      </c>
      <c r="G2313" s="1363" t="s">
        <v>2319</v>
      </c>
      <c r="H2313" s="1363">
        <v>1.0</v>
      </c>
      <c r="I2313" s="1363">
        <v>1.0</v>
      </c>
      <c r="J2313" s="1363"/>
      <c r="K2313" s="1363"/>
      <c r="L2313" s="1363"/>
      <c r="M2313" s="1052"/>
    </row>
    <row r="2314">
      <c r="A2314" s="1363"/>
      <c r="B2314" s="1363"/>
      <c r="C2314" s="1363"/>
      <c r="D2314" s="1363"/>
      <c r="E2314" s="1363"/>
      <c r="F2314" s="1363"/>
      <c r="G2314" s="1363"/>
      <c r="H2314" s="1363"/>
      <c r="I2314" s="1363"/>
      <c r="J2314" s="1363"/>
      <c r="K2314" s="1363"/>
      <c r="L2314" s="1363"/>
      <c r="M2314" s="1052"/>
    </row>
    <row r="2315">
      <c r="A2315" s="1363"/>
      <c r="B2315" s="1363"/>
      <c r="C2315" s="1363"/>
      <c r="D2315" s="1363"/>
      <c r="E2315" s="1363"/>
      <c r="F2315" s="1363"/>
      <c r="G2315" s="1363"/>
      <c r="H2315" s="1363"/>
      <c r="I2315" s="1363"/>
      <c r="J2315" s="1363"/>
      <c r="K2315" s="1363"/>
      <c r="L2315" s="1363"/>
      <c r="M2315" s="1052"/>
    </row>
    <row r="2316">
      <c r="A2316" s="1363"/>
      <c r="B2316" s="1363"/>
      <c r="C2316" s="1363"/>
      <c r="D2316" s="1363"/>
      <c r="E2316" s="1363"/>
      <c r="F2316" s="1363"/>
      <c r="G2316" s="1363"/>
      <c r="H2316" s="1363"/>
      <c r="I2316" s="1363"/>
      <c r="J2316" s="1363"/>
      <c r="K2316" s="1363"/>
      <c r="L2316" s="1363"/>
      <c r="M2316" s="1052"/>
    </row>
    <row r="2317">
      <c r="A2317" s="1365" t="s">
        <v>2134</v>
      </c>
      <c r="B2317" s="1366"/>
      <c r="C2317" s="1366"/>
      <c r="D2317" s="1366"/>
      <c r="E2317" s="1366"/>
      <c r="F2317" s="1366"/>
      <c r="G2317" s="1365" t="s">
        <v>2119</v>
      </c>
      <c r="H2317" s="1374">
        <v>45448.0</v>
      </c>
      <c r="I2317" s="1365" t="s">
        <v>2235</v>
      </c>
      <c r="J2317" s="1374">
        <v>45169.0</v>
      </c>
      <c r="K2317" s="1366"/>
      <c r="L2317" s="1366"/>
      <c r="M2317" s="1368"/>
      <c r="N2317" s="292"/>
    </row>
    <row r="2318">
      <c r="A2318" s="1363"/>
      <c r="B2318" s="1375"/>
      <c r="C2318" s="1363"/>
      <c r="D2318" s="1363"/>
      <c r="E2318" s="1363"/>
      <c r="F2318" s="1363"/>
      <c r="G2318" s="1363"/>
      <c r="H2318" s="1363"/>
      <c r="I2318" s="1363"/>
      <c r="J2318" s="1363"/>
      <c r="K2318" s="1363"/>
      <c r="L2318" s="1363"/>
      <c r="M2318" s="1052"/>
    </row>
    <row r="2319">
      <c r="A2319" s="1369" t="s">
        <v>688</v>
      </c>
      <c r="B2319" s="1376">
        <f t="shared" ref="B2319:B2520" si="18">sumif($D$2319:$D$2693,A2319,$E$2319:$E$2693)</f>
        <v>17</v>
      </c>
      <c r="C2319" s="1363"/>
      <c r="D2319" s="1377" t="s">
        <v>688</v>
      </c>
      <c r="E2319" s="1204">
        <v>5.0</v>
      </c>
      <c r="F2319" s="1363"/>
      <c r="G2319" s="1363" t="s">
        <v>688</v>
      </c>
      <c r="H2319" s="1363" t="s">
        <v>4189</v>
      </c>
      <c r="I2319" s="1363" t="s">
        <v>4219</v>
      </c>
      <c r="J2319" s="1363">
        <v>5.0</v>
      </c>
      <c r="K2319" s="1363"/>
      <c r="L2319" s="1363"/>
      <c r="M2319" s="1052"/>
    </row>
    <row r="2320">
      <c r="A2320" s="1371" t="s">
        <v>1670</v>
      </c>
      <c r="B2320" s="1376">
        <f t="shared" si="18"/>
        <v>3</v>
      </c>
      <c r="C2320" s="1363"/>
      <c r="D2320" s="1377" t="s">
        <v>688</v>
      </c>
      <c r="E2320" s="1204">
        <v>12.0</v>
      </c>
      <c r="F2320" s="1363"/>
      <c r="G2320" s="1363" t="s">
        <v>688</v>
      </c>
      <c r="H2320" s="1363" t="s">
        <v>4189</v>
      </c>
      <c r="I2320" s="1363" t="s">
        <v>4220</v>
      </c>
      <c r="J2320" s="1363">
        <v>12.0</v>
      </c>
      <c r="K2320" s="1363"/>
      <c r="L2320" s="1363"/>
      <c r="M2320" s="1052"/>
    </row>
    <row r="2321">
      <c r="A2321" s="1371" t="s">
        <v>1671</v>
      </c>
      <c r="B2321" s="1376">
        <f t="shared" si="18"/>
        <v>23</v>
      </c>
      <c r="C2321" s="1363"/>
      <c r="D2321" s="1377" t="s">
        <v>1670</v>
      </c>
      <c r="E2321" s="1204">
        <v>3.0</v>
      </c>
      <c r="F2321" s="1363"/>
      <c r="G2321" s="1363" t="s">
        <v>1670</v>
      </c>
      <c r="H2321" s="1363" t="s">
        <v>4196</v>
      </c>
      <c r="I2321" s="1363" t="s">
        <v>4219</v>
      </c>
      <c r="J2321" s="1363">
        <v>3.0</v>
      </c>
      <c r="K2321" s="1363"/>
      <c r="L2321" s="1363"/>
      <c r="M2321" s="1052"/>
    </row>
    <row r="2322">
      <c r="A2322" s="1371" t="s">
        <v>1672</v>
      </c>
      <c r="B2322" s="1376">
        <f t="shared" si="18"/>
        <v>5</v>
      </c>
      <c r="C2322" s="1363"/>
      <c r="D2322" s="1377" t="s">
        <v>1671</v>
      </c>
      <c r="E2322" s="1204">
        <v>11.0</v>
      </c>
      <c r="F2322" s="1363"/>
      <c r="G2322" s="1363" t="s">
        <v>1671</v>
      </c>
      <c r="H2322" s="1363" t="s">
        <v>4198</v>
      </c>
      <c r="I2322" s="1363" t="s">
        <v>4219</v>
      </c>
      <c r="J2322" s="1363">
        <v>11.0</v>
      </c>
      <c r="K2322" s="1363"/>
      <c r="L2322" s="1363"/>
      <c r="M2322" s="1052"/>
    </row>
    <row r="2323">
      <c r="A2323" s="1371" t="s">
        <v>1673</v>
      </c>
      <c r="B2323" s="1376">
        <f t="shared" si="18"/>
        <v>3</v>
      </c>
      <c r="C2323" s="1363"/>
      <c r="D2323" s="1377" t="s">
        <v>1671</v>
      </c>
      <c r="E2323" s="1204">
        <v>12.0</v>
      </c>
      <c r="F2323" s="1363"/>
      <c r="G2323" s="1363" t="s">
        <v>1671</v>
      </c>
      <c r="H2323" s="1363" t="s">
        <v>4198</v>
      </c>
      <c r="I2323" s="1363" t="s">
        <v>4220</v>
      </c>
      <c r="J2323" s="1363">
        <v>12.0</v>
      </c>
      <c r="K2323" s="1363"/>
      <c r="L2323" s="1363"/>
      <c r="M2323" s="1052"/>
    </row>
    <row r="2324">
      <c r="A2324" s="1371" t="s">
        <v>1674</v>
      </c>
      <c r="B2324" s="1376">
        <f t="shared" si="18"/>
        <v>38</v>
      </c>
      <c r="C2324" s="1363"/>
      <c r="D2324" s="1377" t="s">
        <v>1672</v>
      </c>
      <c r="E2324" s="1204">
        <v>4.0</v>
      </c>
      <c r="F2324" s="1363"/>
      <c r="G2324" s="1363" t="s">
        <v>1672</v>
      </c>
      <c r="H2324" s="1363" t="s">
        <v>4202</v>
      </c>
      <c r="I2324" s="1363" t="s">
        <v>4219</v>
      </c>
      <c r="J2324" s="1363">
        <v>4.0</v>
      </c>
      <c r="K2324" s="1363"/>
      <c r="L2324" s="1363"/>
      <c r="M2324" s="1052"/>
    </row>
    <row r="2325">
      <c r="A2325" s="1371" t="s">
        <v>1676</v>
      </c>
      <c r="B2325" s="1376">
        <f t="shared" si="18"/>
        <v>5</v>
      </c>
      <c r="C2325" s="1363"/>
      <c r="D2325" s="1377" t="s">
        <v>1672</v>
      </c>
      <c r="E2325" s="1204">
        <v>1.0</v>
      </c>
      <c r="F2325" s="1363"/>
      <c r="G2325" s="1363" t="s">
        <v>1672</v>
      </c>
      <c r="H2325" s="1363" t="s">
        <v>4202</v>
      </c>
      <c r="I2325" s="1363" t="s">
        <v>4220</v>
      </c>
      <c r="J2325" s="1363">
        <v>1.0</v>
      </c>
      <c r="K2325" s="1363"/>
      <c r="L2325" s="1363"/>
      <c r="M2325" s="1052"/>
    </row>
    <row r="2326">
      <c r="A2326" s="1371" t="s">
        <v>1677</v>
      </c>
      <c r="B2326" s="1376">
        <f t="shared" si="18"/>
        <v>9</v>
      </c>
      <c r="C2326" s="1363"/>
      <c r="D2326" s="1377" t="s">
        <v>1673</v>
      </c>
      <c r="E2326" s="1204">
        <v>3.0</v>
      </c>
      <c r="F2326" s="1363"/>
      <c r="G2326" s="1363" t="s">
        <v>1673</v>
      </c>
      <c r="H2326" s="1363" t="s">
        <v>4203</v>
      </c>
      <c r="I2326" s="1363" t="s">
        <v>4220</v>
      </c>
      <c r="J2326" s="1363">
        <v>3.0</v>
      </c>
      <c r="K2326" s="1363"/>
      <c r="L2326" s="1363"/>
      <c r="M2326" s="1052"/>
    </row>
    <row r="2327">
      <c r="A2327" s="1371" t="s">
        <v>1678</v>
      </c>
      <c r="B2327" s="1376">
        <f t="shared" si="18"/>
        <v>30</v>
      </c>
      <c r="C2327" s="1363"/>
      <c r="D2327" s="1377" t="s">
        <v>1674</v>
      </c>
      <c r="E2327" s="1204">
        <v>19.0</v>
      </c>
      <c r="F2327" s="1363"/>
      <c r="G2327" s="1363" t="s">
        <v>1674</v>
      </c>
      <c r="H2327" s="1363" t="s">
        <v>4205</v>
      </c>
      <c r="I2327" s="1363" t="s">
        <v>4219</v>
      </c>
      <c r="J2327" s="1363">
        <v>19.0</v>
      </c>
      <c r="K2327" s="1363"/>
      <c r="L2327" s="1363"/>
      <c r="M2327" s="1052"/>
    </row>
    <row r="2328">
      <c r="A2328" s="1371" t="s">
        <v>1680</v>
      </c>
      <c r="B2328" s="1376">
        <f t="shared" si="18"/>
        <v>20</v>
      </c>
      <c r="C2328" s="1363"/>
      <c r="D2328" s="1377" t="s">
        <v>1674</v>
      </c>
      <c r="E2328" s="1204">
        <v>19.0</v>
      </c>
      <c r="F2328" s="1363"/>
      <c r="G2328" s="1363" t="s">
        <v>1674</v>
      </c>
      <c r="H2328" s="1363" t="s">
        <v>4205</v>
      </c>
      <c r="I2328" s="1363" t="s">
        <v>4220</v>
      </c>
      <c r="J2328" s="1363">
        <v>19.0</v>
      </c>
      <c r="K2328" s="1363"/>
      <c r="L2328" s="1363"/>
      <c r="M2328" s="1052"/>
      <c r="Q2328" s="1085"/>
      <c r="R2328" s="1085"/>
      <c r="S2328" s="1085"/>
      <c r="T2328" s="1085"/>
      <c r="U2328" s="1085"/>
      <c r="V2328" s="1085"/>
      <c r="W2328" s="1085"/>
      <c r="X2328" s="1085"/>
      <c r="Y2328" s="1085"/>
      <c r="Z2328" s="1085"/>
      <c r="AA2328" s="1085"/>
      <c r="AB2328" s="1085"/>
      <c r="AC2328" s="1085"/>
      <c r="AD2328" s="1085"/>
      <c r="AE2328" s="1085"/>
      <c r="AF2328" s="1085"/>
    </row>
    <row r="2329">
      <c r="A2329" s="1371" t="s">
        <v>760</v>
      </c>
      <c r="B2329" s="1376">
        <f t="shared" si="18"/>
        <v>137</v>
      </c>
      <c r="C2329" s="1363"/>
      <c r="D2329" s="1377" t="s">
        <v>1675</v>
      </c>
      <c r="E2329" s="1204">
        <v>1.0</v>
      </c>
      <c r="F2329" s="1363"/>
      <c r="G2329" s="1363" t="s">
        <v>1675</v>
      </c>
      <c r="H2329" s="1363" t="s">
        <v>4206</v>
      </c>
      <c r="I2329" s="1363" t="s">
        <v>4219</v>
      </c>
      <c r="J2329" s="1363">
        <v>1.0</v>
      </c>
      <c r="K2329" s="1363"/>
      <c r="L2329" s="1363"/>
      <c r="M2329" s="1052"/>
      <c r="Q2329" s="1085"/>
      <c r="R2329" s="1085"/>
      <c r="S2329" s="1085"/>
      <c r="T2329" s="1085"/>
      <c r="U2329" s="1085"/>
      <c r="V2329" s="1085"/>
      <c r="W2329" s="1085"/>
      <c r="X2329" s="1085"/>
      <c r="Y2329" s="1085"/>
      <c r="Z2329" s="1085"/>
      <c r="AA2329" s="1085"/>
      <c r="AB2329" s="1085"/>
      <c r="AC2329" s="1085"/>
      <c r="AD2329" s="1085"/>
      <c r="AE2329" s="1085"/>
      <c r="AF2329" s="1085"/>
    </row>
    <row r="2330">
      <c r="A2330" s="1371" t="s">
        <v>1681</v>
      </c>
      <c r="B2330" s="1376">
        <f t="shared" si="18"/>
        <v>672</v>
      </c>
      <c r="C2330" s="1363"/>
      <c r="D2330" s="1377" t="s">
        <v>1675</v>
      </c>
      <c r="E2330" s="1204">
        <v>1.0</v>
      </c>
      <c r="F2330" s="1363"/>
      <c r="G2330" s="1363" t="s">
        <v>1675</v>
      </c>
      <c r="H2330" s="1363" t="s">
        <v>4206</v>
      </c>
      <c r="I2330" s="1363" t="s">
        <v>4220</v>
      </c>
      <c r="J2330" s="1363">
        <v>1.0</v>
      </c>
      <c r="K2330" s="1363"/>
      <c r="L2330" s="1363"/>
      <c r="M2330" s="1052"/>
      <c r="Q2330" s="1085"/>
      <c r="R2330" s="1085"/>
      <c r="S2330" s="1085"/>
      <c r="T2330" s="1085"/>
      <c r="U2330" s="1085"/>
      <c r="V2330" s="1085"/>
      <c r="W2330" s="1085"/>
      <c r="X2330" s="1085"/>
      <c r="Y2330" s="1085"/>
      <c r="Z2330" s="1085"/>
      <c r="AA2330" s="1085"/>
      <c r="AB2330" s="1085"/>
      <c r="AC2330" s="1085"/>
      <c r="AD2330" s="1085"/>
      <c r="AE2330" s="1085"/>
      <c r="AF2330" s="1085"/>
    </row>
    <row r="2331">
      <c r="A2331" s="1371" t="s">
        <v>1682</v>
      </c>
      <c r="B2331" s="1376">
        <f t="shared" si="18"/>
        <v>1</v>
      </c>
      <c r="C2331" s="1363"/>
      <c r="D2331" s="1377" t="s">
        <v>1676</v>
      </c>
      <c r="E2331" s="1204">
        <v>3.0</v>
      </c>
      <c r="F2331" s="1363"/>
      <c r="G2331" s="1363" t="s">
        <v>1676</v>
      </c>
      <c r="H2331" s="1363" t="s">
        <v>4204</v>
      </c>
      <c r="I2331" s="1363" t="s">
        <v>4219</v>
      </c>
      <c r="J2331" s="1363">
        <v>3.0</v>
      </c>
      <c r="K2331" s="1363"/>
      <c r="L2331" s="1363"/>
      <c r="M2331" s="1052"/>
      <c r="Q2331" s="1085"/>
      <c r="R2331" s="1085"/>
      <c r="S2331" s="1085"/>
      <c r="T2331" s="1085"/>
      <c r="U2331" s="1085"/>
      <c r="V2331" s="1085"/>
      <c r="W2331" s="1085"/>
      <c r="X2331" s="1085"/>
      <c r="Y2331" s="1085"/>
      <c r="Z2331" s="1085"/>
      <c r="AA2331" s="1085"/>
      <c r="AB2331" s="1085"/>
      <c r="AC2331" s="1085"/>
      <c r="AD2331" s="1085"/>
      <c r="AE2331" s="1085"/>
      <c r="AF2331" s="1085"/>
    </row>
    <row r="2332">
      <c r="A2332" s="1371" t="s">
        <v>1684</v>
      </c>
      <c r="B2332" s="1376">
        <f t="shared" si="18"/>
        <v>10</v>
      </c>
      <c r="C2332" s="1363"/>
      <c r="D2332" s="1377" t="s">
        <v>1676</v>
      </c>
      <c r="E2332" s="1204">
        <v>2.0</v>
      </c>
      <c r="F2332" s="1363"/>
      <c r="G2332" s="1363" t="s">
        <v>1676</v>
      </c>
      <c r="H2332" s="1363" t="s">
        <v>4204</v>
      </c>
      <c r="I2332" s="1363" t="s">
        <v>4220</v>
      </c>
      <c r="J2332" s="1363">
        <v>2.0</v>
      </c>
      <c r="K2332" s="1363"/>
      <c r="L2332" s="1363"/>
      <c r="M2332" s="1052"/>
      <c r="Q2332" s="1085"/>
      <c r="R2332" s="1085"/>
      <c r="S2332" s="1085"/>
      <c r="T2332" s="1085"/>
      <c r="U2332" s="1085"/>
      <c r="V2332" s="1085"/>
      <c r="W2332" s="1085"/>
      <c r="X2332" s="1085"/>
      <c r="Y2332" s="1085"/>
      <c r="Z2332" s="1085"/>
      <c r="AA2332" s="1085"/>
      <c r="AB2332" s="1085"/>
      <c r="AC2332" s="1085"/>
      <c r="AD2332" s="1085"/>
      <c r="AE2332" s="1085"/>
      <c r="AF2332" s="1085"/>
    </row>
    <row r="2333">
      <c r="A2333" s="1371" t="s">
        <v>1685</v>
      </c>
      <c r="B2333" s="1376">
        <f t="shared" si="18"/>
        <v>18</v>
      </c>
      <c r="C2333" s="1363"/>
      <c r="D2333" s="1377" t="s">
        <v>1677</v>
      </c>
      <c r="E2333" s="1204">
        <v>3.0</v>
      </c>
      <c r="F2333" s="1363"/>
      <c r="G2333" s="1363" t="s">
        <v>1677</v>
      </c>
      <c r="H2333" s="1363" t="s">
        <v>4205</v>
      </c>
      <c r="I2333" s="1363" t="s">
        <v>4219</v>
      </c>
      <c r="J2333" s="1363">
        <v>3.0</v>
      </c>
      <c r="K2333" s="1363"/>
      <c r="L2333" s="1363"/>
      <c r="M2333" s="1052"/>
      <c r="Q2333" s="1085"/>
      <c r="R2333" s="1085"/>
      <c r="S2333" s="1085"/>
      <c r="T2333" s="1085"/>
      <c r="U2333" s="1085"/>
      <c r="V2333" s="1085"/>
      <c r="W2333" s="1085"/>
      <c r="X2333" s="1085"/>
      <c r="Y2333" s="1085"/>
      <c r="Z2333" s="1085"/>
      <c r="AA2333" s="1085"/>
      <c r="AB2333" s="1085"/>
      <c r="AC2333" s="1085"/>
      <c r="AD2333" s="1085"/>
      <c r="AE2333" s="1085"/>
      <c r="AF2333" s="1085"/>
    </row>
    <row r="2334">
      <c r="A2334" s="1371" t="s">
        <v>1686</v>
      </c>
      <c r="B2334" s="1376">
        <f t="shared" si="18"/>
        <v>25</v>
      </c>
      <c r="C2334" s="1363"/>
      <c r="D2334" s="1377" t="s">
        <v>1677</v>
      </c>
      <c r="E2334" s="1204">
        <v>6.0</v>
      </c>
      <c r="F2334" s="1363"/>
      <c r="G2334" s="1363" t="s">
        <v>1677</v>
      </c>
      <c r="H2334" s="1363" t="s">
        <v>4205</v>
      </c>
      <c r="I2334" s="1363" t="s">
        <v>4220</v>
      </c>
      <c r="J2334" s="1363">
        <v>6.0</v>
      </c>
      <c r="K2334" s="1363"/>
      <c r="L2334" s="1363"/>
      <c r="M2334" s="1052"/>
      <c r="Q2334" s="1085"/>
      <c r="R2334" s="1085"/>
      <c r="S2334" s="1085"/>
      <c r="T2334" s="1085"/>
      <c r="U2334" s="1085"/>
      <c r="V2334" s="1085"/>
      <c r="W2334" s="1085"/>
      <c r="X2334" s="1085"/>
      <c r="Y2334" s="1085"/>
      <c r="Z2334" s="1085"/>
      <c r="AA2334" s="1085"/>
      <c r="AB2334" s="1085"/>
      <c r="AC2334" s="1085"/>
      <c r="AD2334" s="1085"/>
      <c r="AE2334" s="1085"/>
      <c r="AF2334" s="1085"/>
    </row>
    <row r="2335">
      <c r="A2335" s="1371" t="s">
        <v>1687</v>
      </c>
      <c r="B2335" s="1376">
        <f t="shared" si="18"/>
        <v>26</v>
      </c>
      <c r="C2335" s="1363"/>
      <c r="D2335" s="1377" t="s">
        <v>1678</v>
      </c>
      <c r="E2335" s="1204">
        <v>4.0</v>
      </c>
      <c r="F2335" s="1363"/>
      <c r="G2335" s="1363" t="s">
        <v>1678</v>
      </c>
      <c r="H2335" s="1363" t="s">
        <v>4207</v>
      </c>
      <c r="I2335" s="1363" t="s">
        <v>4219</v>
      </c>
      <c r="J2335" s="1363">
        <v>4.0</v>
      </c>
      <c r="K2335" s="1363"/>
      <c r="L2335" s="1363"/>
      <c r="M2335" s="1052"/>
    </row>
    <row r="2336">
      <c r="A2336" s="1371" t="s">
        <v>403</v>
      </c>
      <c r="B2336" s="1376">
        <f t="shared" si="18"/>
        <v>3</v>
      </c>
      <c r="C2336" s="1363"/>
      <c r="D2336" s="1377" t="s">
        <v>1678</v>
      </c>
      <c r="E2336" s="1204">
        <v>26.0</v>
      </c>
      <c r="F2336" s="1363"/>
      <c r="G2336" s="1363" t="s">
        <v>1678</v>
      </c>
      <c r="H2336" s="1363" t="s">
        <v>4207</v>
      </c>
      <c r="I2336" s="1363" t="s">
        <v>4220</v>
      </c>
      <c r="J2336" s="1363">
        <v>26.0</v>
      </c>
      <c r="K2336" s="1363"/>
      <c r="L2336" s="1363"/>
      <c r="M2336" s="1052"/>
    </row>
    <row r="2337">
      <c r="A2337" s="1371" t="s">
        <v>545</v>
      </c>
      <c r="B2337" s="1376">
        <f t="shared" si="18"/>
        <v>15</v>
      </c>
      <c r="C2337" s="1363"/>
      <c r="D2337" s="1377" t="s">
        <v>1680</v>
      </c>
      <c r="E2337" s="1204">
        <v>9.0</v>
      </c>
      <c r="F2337" s="1363"/>
      <c r="G2337" s="1363" t="s">
        <v>1680</v>
      </c>
      <c r="H2337" s="1363" t="s">
        <v>4202</v>
      </c>
      <c r="I2337" s="1363" t="s">
        <v>4219</v>
      </c>
      <c r="J2337" s="1363">
        <v>9.0</v>
      </c>
      <c r="K2337" s="1363"/>
      <c r="L2337" s="1363"/>
      <c r="M2337" s="1052"/>
    </row>
    <row r="2338">
      <c r="A2338" s="1371" t="s">
        <v>1690</v>
      </c>
      <c r="B2338" s="1376">
        <f t="shared" si="18"/>
        <v>4</v>
      </c>
      <c r="C2338" s="1363"/>
      <c r="D2338" s="1377" t="s">
        <v>1680</v>
      </c>
      <c r="E2338" s="1204">
        <v>11.0</v>
      </c>
      <c r="F2338" s="1363"/>
      <c r="G2338" s="1363" t="s">
        <v>1680</v>
      </c>
      <c r="H2338" s="1363" t="s">
        <v>4202</v>
      </c>
      <c r="I2338" s="1363" t="s">
        <v>4220</v>
      </c>
      <c r="J2338" s="1363">
        <v>11.0</v>
      </c>
      <c r="K2338" s="1363"/>
      <c r="L2338" s="1363"/>
      <c r="M2338" s="1052"/>
    </row>
    <row r="2339">
      <c r="A2339" s="1371" t="s">
        <v>1691</v>
      </c>
      <c r="B2339" s="1376">
        <f t="shared" si="18"/>
        <v>19</v>
      </c>
      <c r="C2339" s="1363"/>
      <c r="D2339" s="1377" t="s">
        <v>760</v>
      </c>
      <c r="E2339" s="1204">
        <v>41.0</v>
      </c>
      <c r="F2339" s="1363"/>
      <c r="G2339" s="1363" t="s">
        <v>760</v>
      </c>
      <c r="H2339" s="1363" t="s">
        <v>4207</v>
      </c>
      <c r="I2339" s="1363" t="s">
        <v>4219</v>
      </c>
      <c r="J2339" s="1363">
        <v>41.0</v>
      </c>
      <c r="K2339" s="1363"/>
      <c r="L2339" s="1363"/>
      <c r="M2339" s="1052"/>
    </row>
    <row r="2340">
      <c r="A2340" s="1371" t="s">
        <v>767</v>
      </c>
      <c r="B2340" s="1376">
        <f t="shared" si="18"/>
        <v>8</v>
      </c>
      <c r="C2340" s="1363"/>
      <c r="D2340" s="1377" t="s">
        <v>760</v>
      </c>
      <c r="E2340" s="1204">
        <v>96.0</v>
      </c>
      <c r="F2340" s="1363"/>
      <c r="G2340" s="1363" t="s">
        <v>760</v>
      </c>
      <c r="H2340" s="1363" t="s">
        <v>4207</v>
      </c>
      <c r="I2340" s="1363" t="s">
        <v>4220</v>
      </c>
      <c r="J2340" s="1363">
        <v>96.0</v>
      </c>
      <c r="K2340" s="1363"/>
      <c r="L2340" s="1363"/>
      <c r="M2340" s="1052"/>
    </row>
    <row r="2341">
      <c r="A2341" s="1371" t="s">
        <v>37</v>
      </c>
      <c r="B2341" s="1376">
        <f t="shared" si="18"/>
        <v>6</v>
      </c>
      <c r="C2341" s="1363"/>
      <c r="D2341" s="1377" t="s">
        <v>1681</v>
      </c>
      <c r="E2341" s="1204">
        <v>255.0</v>
      </c>
      <c r="F2341" s="1363"/>
      <c r="G2341" s="1363" t="s">
        <v>1681</v>
      </c>
      <c r="H2341" s="1363" t="s">
        <v>4205</v>
      </c>
      <c r="I2341" s="1363" t="s">
        <v>4219</v>
      </c>
      <c r="J2341" s="1363">
        <v>255.0</v>
      </c>
      <c r="K2341" s="1363"/>
      <c r="L2341" s="1363"/>
      <c r="M2341" s="1052"/>
    </row>
    <row r="2342">
      <c r="A2342" s="1371" t="s">
        <v>1692</v>
      </c>
      <c r="B2342" s="1376">
        <f t="shared" si="18"/>
        <v>9</v>
      </c>
      <c r="C2342" s="1363"/>
      <c r="D2342" s="1377" t="s">
        <v>1681</v>
      </c>
      <c r="E2342" s="1204">
        <v>417.0</v>
      </c>
      <c r="F2342" s="1363"/>
      <c r="G2342" s="1363" t="s">
        <v>1681</v>
      </c>
      <c r="H2342" s="1363" t="s">
        <v>4205</v>
      </c>
      <c r="I2342" s="1363" t="s">
        <v>4220</v>
      </c>
      <c r="J2342" s="1363">
        <v>417.0</v>
      </c>
      <c r="K2342" s="1363"/>
      <c r="L2342" s="1363"/>
      <c r="M2342" s="1052"/>
    </row>
    <row r="2343">
      <c r="A2343" s="1371" t="s">
        <v>823</v>
      </c>
      <c r="B2343" s="1376">
        <f t="shared" si="18"/>
        <v>52</v>
      </c>
      <c r="C2343" s="1363"/>
      <c r="D2343" s="1377" t="s">
        <v>1682</v>
      </c>
      <c r="E2343" s="1204">
        <v>1.0</v>
      </c>
      <c r="F2343" s="1363"/>
      <c r="G2343" s="1363" t="s">
        <v>1682</v>
      </c>
      <c r="H2343" s="1363" t="s">
        <v>4207</v>
      </c>
      <c r="I2343" s="1363" t="s">
        <v>4219</v>
      </c>
      <c r="J2343" s="1363">
        <v>1.0</v>
      </c>
      <c r="K2343" s="1363"/>
      <c r="L2343" s="1363"/>
      <c r="M2343" s="1052"/>
    </row>
    <row r="2344">
      <c r="A2344" s="1371" t="s">
        <v>1693</v>
      </c>
      <c r="B2344" s="1376">
        <f t="shared" si="18"/>
        <v>4</v>
      </c>
      <c r="C2344" s="1363"/>
      <c r="D2344" s="1377" t="s">
        <v>1684</v>
      </c>
      <c r="E2344" s="1204">
        <v>4.0</v>
      </c>
      <c r="F2344" s="1363"/>
      <c r="G2344" s="1363" t="s">
        <v>1684</v>
      </c>
      <c r="H2344" s="1363" t="s">
        <v>4207</v>
      </c>
      <c r="I2344" s="1363" t="s">
        <v>4219</v>
      </c>
      <c r="J2344" s="1363">
        <v>4.0</v>
      </c>
      <c r="K2344" s="1363"/>
      <c r="L2344" s="1363"/>
      <c r="M2344" s="1052"/>
    </row>
    <row r="2345">
      <c r="A2345" s="1371" t="s">
        <v>1694</v>
      </c>
      <c r="B2345" s="1376">
        <f t="shared" si="18"/>
        <v>1</v>
      </c>
      <c r="C2345" s="1363"/>
      <c r="D2345" s="1377" t="s">
        <v>1684</v>
      </c>
      <c r="E2345" s="1204">
        <v>6.0</v>
      </c>
      <c r="F2345" s="1363"/>
      <c r="G2345" s="1363" t="s">
        <v>1684</v>
      </c>
      <c r="H2345" s="1363" t="s">
        <v>4207</v>
      </c>
      <c r="I2345" s="1363" t="s">
        <v>4220</v>
      </c>
      <c r="J2345" s="1363">
        <v>6.0</v>
      </c>
      <c r="K2345" s="1363"/>
      <c r="L2345" s="1363"/>
      <c r="M2345" s="1052"/>
    </row>
    <row r="2346">
      <c r="A2346" s="1371" t="s">
        <v>547</v>
      </c>
      <c r="B2346" s="1376">
        <f t="shared" si="18"/>
        <v>3</v>
      </c>
      <c r="C2346" s="1363"/>
      <c r="D2346" s="1377" t="s">
        <v>1685</v>
      </c>
      <c r="E2346" s="1204">
        <v>11.0</v>
      </c>
      <c r="F2346" s="1363"/>
      <c r="G2346" s="1363" t="s">
        <v>1685</v>
      </c>
      <c r="H2346" s="1363" t="s">
        <v>4189</v>
      </c>
      <c r="I2346" s="1363" t="s">
        <v>4219</v>
      </c>
      <c r="J2346" s="1363">
        <v>11.0</v>
      </c>
      <c r="K2346" s="1363"/>
      <c r="L2346" s="1363"/>
      <c r="M2346" s="1052"/>
    </row>
    <row r="2347">
      <c r="A2347" s="1371" t="s">
        <v>1695</v>
      </c>
      <c r="B2347" s="1376">
        <f t="shared" si="18"/>
        <v>3</v>
      </c>
      <c r="C2347" s="1363"/>
      <c r="D2347" s="1377" t="s">
        <v>1685</v>
      </c>
      <c r="E2347" s="1204">
        <v>7.0</v>
      </c>
      <c r="F2347" s="1363"/>
      <c r="G2347" s="1363" t="s">
        <v>1685</v>
      </c>
      <c r="H2347" s="1363" t="s">
        <v>4189</v>
      </c>
      <c r="I2347" s="1363" t="s">
        <v>4220</v>
      </c>
      <c r="J2347" s="1363">
        <v>7.0</v>
      </c>
      <c r="K2347" s="1363"/>
      <c r="L2347" s="1363"/>
      <c r="M2347" s="1052"/>
    </row>
    <row r="2348">
      <c r="A2348" s="1371" t="s">
        <v>38</v>
      </c>
      <c r="B2348" s="1376">
        <f t="shared" si="18"/>
        <v>2</v>
      </c>
      <c r="C2348" s="1363"/>
      <c r="D2348" s="1377" t="s">
        <v>1686</v>
      </c>
      <c r="E2348" s="1204">
        <v>20.0</v>
      </c>
      <c r="F2348" s="1363"/>
      <c r="G2348" s="1363" t="s">
        <v>1686</v>
      </c>
      <c r="H2348" s="1363" t="s">
        <v>4206</v>
      </c>
      <c r="I2348" s="1363" t="s">
        <v>4219</v>
      </c>
      <c r="J2348" s="1363">
        <v>20.0</v>
      </c>
      <c r="K2348" s="1363"/>
      <c r="L2348" s="1363"/>
      <c r="M2348" s="1052"/>
    </row>
    <row r="2349">
      <c r="A2349" s="1371" t="s">
        <v>39</v>
      </c>
      <c r="B2349" s="1376">
        <f t="shared" si="18"/>
        <v>14</v>
      </c>
      <c r="C2349" s="1363"/>
      <c r="D2349" s="1377" t="s">
        <v>1686</v>
      </c>
      <c r="E2349" s="1204">
        <v>5.0</v>
      </c>
      <c r="F2349" s="1363"/>
      <c r="G2349" s="1363" t="s">
        <v>1686</v>
      </c>
      <c r="H2349" s="1363" t="s">
        <v>4206</v>
      </c>
      <c r="I2349" s="1363" t="s">
        <v>4220</v>
      </c>
      <c r="J2349" s="1363">
        <v>5.0</v>
      </c>
      <c r="K2349" s="1363"/>
      <c r="L2349" s="1363"/>
      <c r="M2349" s="1052"/>
    </row>
    <row r="2350">
      <c r="A2350" s="1371" t="s">
        <v>1696</v>
      </c>
      <c r="B2350" s="1376">
        <f t="shared" si="18"/>
        <v>3</v>
      </c>
      <c r="C2350" s="1363"/>
      <c r="D2350" s="1377" t="s">
        <v>1687</v>
      </c>
      <c r="E2350" s="1204">
        <v>10.0</v>
      </c>
      <c r="F2350" s="1363"/>
      <c r="G2350" s="1363" t="s">
        <v>1687</v>
      </c>
      <c r="H2350" s="1363" t="s">
        <v>4207</v>
      </c>
      <c r="I2350" s="1363" t="s">
        <v>4219</v>
      </c>
      <c r="J2350" s="1363">
        <v>10.0</v>
      </c>
      <c r="K2350" s="1363"/>
      <c r="L2350" s="1363"/>
      <c r="M2350" s="1052"/>
    </row>
    <row r="2351">
      <c r="A2351" s="1371" t="s">
        <v>1699</v>
      </c>
      <c r="B2351" s="1376">
        <f t="shared" si="18"/>
        <v>2</v>
      </c>
      <c r="C2351" s="1363"/>
      <c r="D2351" s="1377" t="s">
        <v>1687</v>
      </c>
      <c r="E2351" s="1204">
        <v>16.0</v>
      </c>
      <c r="F2351" s="1363"/>
      <c r="G2351" s="1363" t="s">
        <v>1687</v>
      </c>
      <c r="H2351" s="1363" t="s">
        <v>4207</v>
      </c>
      <c r="I2351" s="1363" t="s">
        <v>4220</v>
      </c>
      <c r="J2351" s="1363">
        <v>16.0</v>
      </c>
      <c r="K2351" s="1363"/>
      <c r="L2351" s="1363"/>
      <c r="M2351" s="1052"/>
    </row>
    <row r="2352">
      <c r="A2352" s="1371" t="s">
        <v>1700</v>
      </c>
      <c r="B2352" s="1376">
        <f t="shared" si="18"/>
        <v>35</v>
      </c>
      <c r="C2352" s="1363"/>
      <c r="D2352" s="1377" t="s">
        <v>1689</v>
      </c>
      <c r="E2352" s="1204">
        <v>1.0</v>
      </c>
      <c r="F2352" s="1363"/>
      <c r="G2352" s="1363" t="s">
        <v>1689</v>
      </c>
      <c r="H2352" s="1363" t="s">
        <v>4204</v>
      </c>
      <c r="I2352" s="1363" t="s">
        <v>4219</v>
      </c>
      <c r="J2352" s="1363">
        <v>1.0</v>
      </c>
      <c r="K2352" s="1363"/>
      <c r="L2352" s="1363"/>
      <c r="M2352" s="1052"/>
    </row>
    <row r="2353">
      <c r="A2353" s="1371" t="s">
        <v>265</v>
      </c>
      <c r="B2353" s="1376">
        <f t="shared" si="18"/>
        <v>1</v>
      </c>
      <c r="C2353" s="1363"/>
      <c r="D2353" s="1377" t="s">
        <v>403</v>
      </c>
      <c r="E2353" s="1204">
        <v>1.0</v>
      </c>
      <c r="F2353" s="1363"/>
      <c r="G2353" s="1363" t="s">
        <v>403</v>
      </c>
      <c r="H2353" s="1363" t="s">
        <v>4202</v>
      </c>
      <c r="I2353" s="1363" t="s">
        <v>4219</v>
      </c>
      <c r="J2353" s="1363">
        <v>1.0</v>
      </c>
      <c r="K2353" s="1363"/>
      <c r="L2353" s="1363"/>
      <c r="M2353" s="1052"/>
    </row>
    <row r="2354">
      <c r="A2354" s="1371" t="s">
        <v>1702</v>
      </c>
      <c r="B2354" s="1376">
        <f t="shared" si="18"/>
        <v>39</v>
      </c>
      <c r="C2354" s="1363"/>
      <c r="D2354" s="1377" t="s">
        <v>403</v>
      </c>
      <c r="E2354" s="1204">
        <v>2.0</v>
      </c>
      <c r="F2354" s="1363"/>
      <c r="G2354" s="1363" t="s">
        <v>403</v>
      </c>
      <c r="H2354" s="1363" t="s">
        <v>4202</v>
      </c>
      <c r="I2354" s="1363" t="s">
        <v>4220</v>
      </c>
      <c r="J2354" s="1363">
        <v>2.0</v>
      </c>
      <c r="K2354" s="1363"/>
      <c r="L2354" s="1363"/>
      <c r="M2354" s="1052"/>
    </row>
    <row r="2355">
      <c r="A2355" s="1371" t="s">
        <v>697</v>
      </c>
      <c r="B2355" s="1376">
        <f t="shared" si="18"/>
        <v>8</v>
      </c>
      <c r="C2355" s="1363"/>
      <c r="D2355" s="1377" t="s">
        <v>545</v>
      </c>
      <c r="E2355" s="1204">
        <v>2.0</v>
      </c>
      <c r="F2355" s="1363"/>
      <c r="G2355" s="1363" t="s">
        <v>545</v>
      </c>
      <c r="H2355" s="1363" t="s">
        <v>4203</v>
      </c>
      <c r="I2355" s="1363" t="s">
        <v>4219</v>
      </c>
      <c r="J2355" s="1363">
        <v>2.0</v>
      </c>
      <c r="K2355" s="1363"/>
      <c r="L2355" s="1363"/>
      <c r="M2355" s="1052"/>
    </row>
    <row r="2356">
      <c r="A2356" s="1371" t="s">
        <v>1704</v>
      </c>
      <c r="B2356" s="1376">
        <f t="shared" si="18"/>
        <v>8</v>
      </c>
      <c r="C2356" s="1363"/>
      <c r="D2356" s="1377" t="s">
        <v>545</v>
      </c>
      <c r="E2356" s="1204">
        <v>13.0</v>
      </c>
      <c r="F2356" s="1363"/>
      <c r="G2356" s="1363" t="s">
        <v>545</v>
      </c>
      <c r="H2356" s="1363" t="s">
        <v>4203</v>
      </c>
      <c r="I2356" s="1363" t="s">
        <v>4220</v>
      </c>
      <c r="J2356" s="1363">
        <v>13.0</v>
      </c>
      <c r="K2356" s="1363"/>
      <c r="L2356" s="1363"/>
      <c r="M2356" s="1052"/>
    </row>
    <row r="2357">
      <c r="A2357" s="1371" t="s">
        <v>1705</v>
      </c>
      <c r="B2357" s="1376">
        <f t="shared" si="18"/>
        <v>6</v>
      </c>
      <c r="C2357" s="1363"/>
      <c r="D2357" s="1377" t="s">
        <v>1690</v>
      </c>
      <c r="E2357" s="1204">
        <v>1.0</v>
      </c>
      <c r="F2357" s="1363"/>
      <c r="G2357" s="1363" t="s">
        <v>1690</v>
      </c>
      <c r="H2357" s="1363" t="s">
        <v>4207</v>
      </c>
      <c r="I2357" s="1363" t="s">
        <v>4219</v>
      </c>
      <c r="J2357" s="1363">
        <v>1.0</v>
      </c>
      <c r="K2357" s="1363"/>
      <c r="L2357" s="1363"/>
      <c r="M2357" s="1052"/>
    </row>
    <row r="2358">
      <c r="A2358" s="1371" t="s">
        <v>1707</v>
      </c>
      <c r="B2358" s="1376">
        <f t="shared" si="18"/>
        <v>0</v>
      </c>
      <c r="C2358" s="1363"/>
      <c r="D2358" s="1377" t="s">
        <v>1690</v>
      </c>
      <c r="E2358" s="1204">
        <v>3.0</v>
      </c>
      <c r="F2358" s="1363"/>
      <c r="G2358" s="1363" t="s">
        <v>1690</v>
      </c>
      <c r="H2358" s="1363" t="s">
        <v>4207</v>
      </c>
      <c r="I2358" s="1363" t="s">
        <v>4220</v>
      </c>
      <c r="J2358" s="1363">
        <v>3.0</v>
      </c>
      <c r="K2358" s="1363"/>
      <c r="L2358" s="1363"/>
      <c r="M2358" s="1052"/>
    </row>
    <row r="2359">
      <c r="A2359" s="1371" t="s">
        <v>1647</v>
      </c>
      <c r="B2359" s="1376">
        <f t="shared" si="18"/>
        <v>1</v>
      </c>
      <c r="C2359" s="1363"/>
      <c r="D2359" s="1377" t="s">
        <v>1691</v>
      </c>
      <c r="E2359" s="1204">
        <v>8.0</v>
      </c>
      <c r="F2359" s="1363"/>
      <c r="G2359" s="1363" t="s">
        <v>1691</v>
      </c>
      <c r="H2359" s="1363" t="s">
        <v>4207</v>
      </c>
      <c r="I2359" s="1363" t="s">
        <v>4219</v>
      </c>
      <c r="J2359" s="1363">
        <v>8.0</v>
      </c>
      <c r="K2359" s="1363"/>
      <c r="L2359" s="1363"/>
      <c r="M2359" s="1052"/>
    </row>
    <row r="2360">
      <c r="A2360" s="1371" t="s">
        <v>1710</v>
      </c>
      <c r="B2360" s="1376">
        <f t="shared" si="18"/>
        <v>7</v>
      </c>
      <c r="C2360" s="1363"/>
      <c r="D2360" s="1377" t="s">
        <v>1691</v>
      </c>
      <c r="E2360" s="1204">
        <v>11.0</v>
      </c>
      <c r="F2360" s="1363"/>
      <c r="G2360" s="1363" t="s">
        <v>1691</v>
      </c>
      <c r="H2360" s="1363" t="s">
        <v>4207</v>
      </c>
      <c r="I2360" s="1363" t="s">
        <v>4220</v>
      </c>
      <c r="J2360" s="1363">
        <v>11.0</v>
      </c>
      <c r="K2360" s="1363"/>
      <c r="L2360" s="1363"/>
      <c r="M2360" s="1052"/>
    </row>
    <row r="2361">
      <c r="A2361" s="1371" t="s">
        <v>53</v>
      </c>
      <c r="B2361" s="1376">
        <f t="shared" si="18"/>
        <v>206</v>
      </c>
      <c r="C2361" s="1363"/>
      <c r="D2361" s="1377" t="s">
        <v>767</v>
      </c>
      <c r="E2361" s="1204">
        <v>3.0</v>
      </c>
      <c r="F2361" s="1363"/>
      <c r="G2361" s="1363" t="s">
        <v>767</v>
      </c>
      <c r="H2361" s="1363" t="s">
        <v>4207</v>
      </c>
      <c r="I2361" s="1363" t="s">
        <v>4219</v>
      </c>
      <c r="J2361" s="1363">
        <v>3.0</v>
      </c>
      <c r="K2361" s="1363"/>
      <c r="L2361" s="1363"/>
      <c r="M2361" s="1052"/>
    </row>
    <row r="2362">
      <c r="A2362" s="1371" t="s">
        <v>423</v>
      </c>
      <c r="B2362" s="1376">
        <f t="shared" si="18"/>
        <v>0</v>
      </c>
      <c r="C2362" s="1363"/>
      <c r="D2362" s="1377" t="s">
        <v>767</v>
      </c>
      <c r="E2362" s="1204">
        <v>5.0</v>
      </c>
      <c r="F2362" s="1363"/>
      <c r="G2362" s="1363" t="s">
        <v>767</v>
      </c>
      <c r="H2362" s="1363" t="s">
        <v>4207</v>
      </c>
      <c r="I2362" s="1363" t="s">
        <v>4220</v>
      </c>
      <c r="J2362" s="1363">
        <v>5.0</v>
      </c>
      <c r="K2362" s="1363"/>
      <c r="L2362" s="1363"/>
      <c r="M2362" s="1052"/>
    </row>
    <row r="2363">
      <c r="A2363" s="1371" t="s">
        <v>1711</v>
      </c>
      <c r="B2363" s="1376">
        <f t="shared" si="18"/>
        <v>2</v>
      </c>
      <c r="C2363" s="1363"/>
      <c r="D2363" s="1377" t="s">
        <v>37</v>
      </c>
      <c r="E2363" s="1204">
        <v>4.0</v>
      </c>
      <c r="F2363" s="1363"/>
      <c r="G2363" s="1363" t="s">
        <v>37</v>
      </c>
      <c r="H2363" s="1363" t="s">
        <v>4205</v>
      </c>
      <c r="I2363" s="1363" t="s">
        <v>4219</v>
      </c>
      <c r="J2363" s="1363">
        <v>4.0</v>
      </c>
      <c r="K2363" s="1363"/>
      <c r="L2363" s="1363"/>
      <c r="M2363" s="1052"/>
    </row>
    <row r="2364">
      <c r="A2364" s="1371" t="s">
        <v>1712</v>
      </c>
      <c r="B2364" s="1376">
        <f t="shared" si="18"/>
        <v>79</v>
      </c>
      <c r="C2364" s="1363"/>
      <c r="D2364" s="1377" t="s">
        <v>37</v>
      </c>
      <c r="E2364" s="1204">
        <v>2.0</v>
      </c>
      <c r="F2364" s="1363"/>
      <c r="G2364" s="1363" t="s">
        <v>37</v>
      </c>
      <c r="H2364" s="1363" t="s">
        <v>4205</v>
      </c>
      <c r="I2364" s="1363" t="s">
        <v>4220</v>
      </c>
      <c r="J2364" s="1363">
        <v>2.0</v>
      </c>
      <c r="K2364" s="1363"/>
      <c r="L2364" s="1363"/>
      <c r="M2364" s="1052"/>
    </row>
    <row r="2365">
      <c r="A2365" s="1371" t="s">
        <v>2560</v>
      </c>
      <c r="B2365" s="1376">
        <f t="shared" si="18"/>
        <v>8</v>
      </c>
      <c r="C2365" s="1363"/>
      <c r="D2365" s="1377" t="s">
        <v>1692</v>
      </c>
      <c r="E2365" s="1204">
        <v>2.0</v>
      </c>
      <c r="F2365" s="1363"/>
      <c r="G2365" s="1363" t="s">
        <v>1692</v>
      </c>
      <c r="H2365" s="1363" t="s">
        <v>4203</v>
      </c>
      <c r="I2365" s="1363" t="s">
        <v>4219</v>
      </c>
      <c r="J2365" s="1363">
        <v>2.0</v>
      </c>
      <c r="K2365" s="1363"/>
      <c r="L2365" s="1363"/>
      <c r="M2365" s="1052"/>
    </row>
    <row r="2366">
      <c r="A2366" s="1371" t="s">
        <v>1715</v>
      </c>
      <c r="B2366" s="1376">
        <f t="shared" si="18"/>
        <v>0</v>
      </c>
      <c r="C2366" s="1363"/>
      <c r="D2366" s="1377" t="s">
        <v>1692</v>
      </c>
      <c r="E2366" s="1204">
        <v>7.0</v>
      </c>
      <c r="F2366" s="1363"/>
      <c r="G2366" s="1363" t="s">
        <v>1692</v>
      </c>
      <c r="H2366" s="1363" t="s">
        <v>4203</v>
      </c>
      <c r="I2366" s="1363" t="s">
        <v>4220</v>
      </c>
      <c r="J2366" s="1363">
        <v>7.0</v>
      </c>
      <c r="K2366" s="1363"/>
      <c r="L2366" s="1363"/>
      <c r="M2366" s="1052"/>
    </row>
    <row r="2367">
      <c r="A2367" s="1371" t="s">
        <v>1716</v>
      </c>
      <c r="B2367" s="1376">
        <f t="shared" si="18"/>
        <v>0</v>
      </c>
      <c r="C2367" s="1363"/>
      <c r="D2367" s="1377" t="s">
        <v>823</v>
      </c>
      <c r="E2367" s="1204">
        <v>45.0</v>
      </c>
      <c r="F2367" s="1363"/>
      <c r="G2367" s="1363" t="s">
        <v>823</v>
      </c>
      <c r="H2367" s="1363" t="s">
        <v>4202</v>
      </c>
      <c r="I2367" s="1363" t="s">
        <v>4219</v>
      </c>
      <c r="J2367" s="1363">
        <v>45.0</v>
      </c>
      <c r="K2367" s="1363"/>
      <c r="L2367" s="1363"/>
      <c r="M2367" s="1052"/>
    </row>
    <row r="2368">
      <c r="A2368" s="1371" t="s">
        <v>353</v>
      </c>
      <c r="B2368" s="1376">
        <f t="shared" si="18"/>
        <v>14</v>
      </c>
      <c r="C2368" s="1363"/>
      <c r="D2368" s="1377" t="s">
        <v>823</v>
      </c>
      <c r="E2368" s="1204">
        <v>7.0</v>
      </c>
      <c r="F2368" s="1363"/>
      <c r="G2368" s="1363" t="s">
        <v>823</v>
      </c>
      <c r="H2368" s="1363" t="s">
        <v>4202</v>
      </c>
      <c r="I2368" s="1363" t="s">
        <v>4220</v>
      </c>
      <c r="J2368" s="1363">
        <v>7.0</v>
      </c>
      <c r="K2368" s="1363"/>
      <c r="L2368" s="1363"/>
      <c r="M2368" s="1052"/>
    </row>
    <row r="2369">
      <c r="A2369" s="1371" t="s">
        <v>1717</v>
      </c>
      <c r="B2369" s="1376">
        <f t="shared" si="18"/>
        <v>8</v>
      </c>
      <c r="C2369" s="1363"/>
      <c r="D2369" s="1377" t="s">
        <v>1693</v>
      </c>
      <c r="E2369" s="1204">
        <v>3.0</v>
      </c>
      <c r="F2369" s="1363"/>
      <c r="G2369" s="1363" t="s">
        <v>1693</v>
      </c>
      <c r="H2369" s="1363" t="s">
        <v>4189</v>
      </c>
      <c r="I2369" s="1363" t="s">
        <v>4219</v>
      </c>
      <c r="J2369" s="1363">
        <v>3.0</v>
      </c>
      <c r="K2369" s="1363"/>
      <c r="L2369" s="1363"/>
      <c r="M2369" s="1052"/>
    </row>
    <row r="2370">
      <c r="A2370" s="1371" t="s">
        <v>1718</v>
      </c>
      <c r="B2370" s="1376">
        <f t="shared" si="18"/>
        <v>72</v>
      </c>
      <c r="C2370" s="1363"/>
      <c r="D2370" s="1377" t="s">
        <v>1693</v>
      </c>
      <c r="E2370" s="1204">
        <v>1.0</v>
      </c>
      <c r="F2370" s="1363"/>
      <c r="G2370" s="1363" t="s">
        <v>1693</v>
      </c>
      <c r="H2370" s="1363" t="s">
        <v>4189</v>
      </c>
      <c r="I2370" s="1363" t="s">
        <v>4220</v>
      </c>
      <c r="J2370" s="1363">
        <v>1.0</v>
      </c>
      <c r="K2370" s="1363"/>
      <c r="L2370" s="1363"/>
      <c r="M2370" s="1052"/>
    </row>
    <row r="2371">
      <c r="A2371" s="1371" t="s">
        <v>289</v>
      </c>
      <c r="B2371" s="1376">
        <f t="shared" si="18"/>
        <v>108</v>
      </c>
      <c r="C2371" s="1363"/>
      <c r="D2371" s="1377" t="s">
        <v>1694</v>
      </c>
      <c r="E2371" s="1204">
        <v>1.0</v>
      </c>
      <c r="F2371" s="1363"/>
      <c r="G2371" s="1363" t="s">
        <v>1694</v>
      </c>
      <c r="H2371" s="1363" t="s">
        <v>4204</v>
      </c>
      <c r="I2371" s="1363" t="s">
        <v>4219</v>
      </c>
      <c r="J2371" s="1363">
        <v>1.0</v>
      </c>
      <c r="K2371" s="1363"/>
      <c r="L2371" s="1363"/>
      <c r="M2371" s="1052"/>
    </row>
    <row r="2372">
      <c r="A2372" s="1371" t="s">
        <v>701</v>
      </c>
      <c r="B2372" s="1376">
        <f t="shared" si="18"/>
        <v>14</v>
      </c>
      <c r="C2372" s="1363"/>
      <c r="D2372" s="1377" t="s">
        <v>547</v>
      </c>
      <c r="E2372" s="1204">
        <v>2.0</v>
      </c>
      <c r="F2372" s="1363"/>
      <c r="G2372" s="1363" t="s">
        <v>547</v>
      </c>
      <c r="H2372" s="1363" t="s">
        <v>4189</v>
      </c>
      <c r="I2372" s="1363" t="s">
        <v>4219</v>
      </c>
      <c r="J2372" s="1363">
        <v>2.0</v>
      </c>
      <c r="K2372" s="1363"/>
      <c r="L2372" s="1363"/>
      <c r="M2372" s="1052"/>
    </row>
    <row r="2373">
      <c r="A2373" s="1371" t="s">
        <v>1719</v>
      </c>
      <c r="B2373" s="1376">
        <f t="shared" si="18"/>
        <v>8</v>
      </c>
      <c r="C2373" s="1363"/>
      <c r="D2373" s="1377" t="s">
        <v>547</v>
      </c>
      <c r="E2373" s="1204">
        <v>1.0</v>
      </c>
      <c r="F2373" s="1363"/>
      <c r="G2373" s="1363" t="s">
        <v>547</v>
      </c>
      <c r="H2373" s="1363" t="s">
        <v>4189</v>
      </c>
      <c r="I2373" s="1363" t="s">
        <v>4220</v>
      </c>
      <c r="J2373" s="1363">
        <v>1.0</v>
      </c>
      <c r="K2373" s="1363"/>
      <c r="L2373" s="1363"/>
      <c r="M2373" s="1052"/>
    </row>
    <row r="2374">
      <c r="A2374" s="1371" t="s">
        <v>1720</v>
      </c>
      <c r="B2374" s="1376">
        <f t="shared" si="18"/>
        <v>9</v>
      </c>
      <c r="C2374" s="1363"/>
      <c r="D2374" s="1377" t="s">
        <v>1695</v>
      </c>
      <c r="E2374" s="1204">
        <v>1.0</v>
      </c>
      <c r="F2374" s="1363"/>
      <c r="G2374" s="1363" t="s">
        <v>1695</v>
      </c>
      <c r="H2374" s="1363" t="s">
        <v>4204</v>
      </c>
      <c r="I2374" s="1363" t="s">
        <v>4219</v>
      </c>
      <c r="J2374" s="1363">
        <v>1.0</v>
      </c>
      <c r="K2374" s="1363"/>
      <c r="L2374" s="1363"/>
      <c r="M2374" s="1052"/>
    </row>
    <row r="2375">
      <c r="A2375" s="1371" t="s">
        <v>433</v>
      </c>
      <c r="B2375" s="1376">
        <f t="shared" si="18"/>
        <v>9</v>
      </c>
      <c r="C2375" s="1363"/>
      <c r="D2375" s="1377" t="s">
        <v>1695</v>
      </c>
      <c r="E2375" s="1204">
        <v>2.0</v>
      </c>
      <c r="F2375" s="1363"/>
      <c r="G2375" s="1363" t="s">
        <v>1695</v>
      </c>
      <c r="H2375" s="1363" t="s">
        <v>4204</v>
      </c>
      <c r="I2375" s="1363" t="s">
        <v>4220</v>
      </c>
      <c r="J2375" s="1363">
        <v>2.0</v>
      </c>
      <c r="K2375" s="1363"/>
      <c r="L2375" s="1363"/>
      <c r="M2375" s="1052"/>
    </row>
    <row r="2376">
      <c r="A2376" s="1371" t="s">
        <v>58</v>
      </c>
      <c r="B2376" s="1376">
        <f t="shared" si="18"/>
        <v>3</v>
      </c>
      <c r="C2376" s="1363"/>
      <c r="D2376" s="1377" t="s">
        <v>38</v>
      </c>
      <c r="E2376" s="1204">
        <v>2.0</v>
      </c>
      <c r="F2376" s="1363"/>
      <c r="G2376" s="1363" t="s">
        <v>38</v>
      </c>
      <c r="H2376" s="1363" t="s">
        <v>4206</v>
      </c>
      <c r="I2376" s="1363" t="s">
        <v>4219</v>
      </c>
      <c r="J2376" s="1363">
        <v>2.0</v>
      </c>
      <c r="K2376" s="1363"/>
      <c r="L2376" s="1363"/>
      <c r="M2376" s="1052"/>
    </row>
    <row r="2377">
      <c r="A2377" s="1371" t="s">
        <v>1723</v>
      </c>
      <c r="B2377" s="1376">
        <f t="shared" si="18"/>
        <v>8</v>
      </c>
      <c r="C2377" s="1363"/>
      <c r="D2377" s="1377" t="s">
        <v>39</v>
      </c>
      <c r="E2377" s="1204">
        <v>4.0</v>
      </c>
      <c r="F2377" s="1363"/>
      <c r="G2377" s="1363" t="s">
        <v>39</v>
      </c>
      <c r="H2377" s="1363" t="s">
        <v>4189</v>
      </c>
      <c r="I2377" s="1363" t="s">
        <v>4219</v>
      </c>
      <c r="J2377" s="1363">
        <v>4.0</v>
      </c>
      <c r="K2377" s="1363"/>
      <c r="L2377" s="1363"/>
      <c r="M2377" s="1052"/>
    </row>
    <row r="2378">
      <c r="A2378" s="1371" t="s">
        <v>59</v>
      </c>
      <c r="B2378" s="1376">
        <f t="shared" si="18"/>
        <v>2</v>
      </c>
      <c r="C2378" s="1363"/>
      <c r="D2378" s="1377" t="s">
        <v>39</v>
      </c>
      <c r="E2378" s="1204">
        <v>10.0</v>
      </c>
      <c r="F2378" s="1363"/>
      <c r="G2378" s="1363" t="s">
        <v>39</v>
      </c>
      <c r="H2378" s="1363" t="s">
        <v>4189</v>
      </c>
      <c r="I2378" s="1363" t="s">
        <v>4220</v>
      </c>
      <c r="J2378" s="1363">
        <v>10.0</v>
      </c>
      <c r="K2378" s="1363"/>
      <c r="L2378" s="1363"/>
      <c r="M2378" s="1052"/>
    </row>
    <row r="2379">
      <c r="A2379" s="1371" t="s">
        <v>1724</v>
      </c>
      <c r="B2379" s="1376">
        <f t="shared" si="18"/>
        <v>8</v>
      </c>
      <c r="C2379" s="1363"/>
      <c r="D2379" s="1377" t="s">
        <v>1696</v>
      </c>
      <c r="E2379" s="1204">
        <v>3.0</v>
      </c>
      <c r="F2379" s="1363"/>
      <c r="G2379" s="1363" t="s">
        <v>1696</v>
      </c>
      <c r="H2379" s="1363" t="s">
        <v>4204</v>
      </c>
      <c r="I2379" s="1363" t="s">
        <v>4219</v>
      </c>
      <c r="J2379" s="1363">
        <v>3.0</v>
      </c>
      <c r="K2379" s="1363"/>
      <c r="L2379" s="1363"/>
      <c r="M2379" s="1052"/>
    </row>
    <row r="2380">
      <c r="A2380" s="1371" t="s">
        <v>1725</v>
      </c>
      <c r="B2380" s="1376">
        <f t="shared" si="18"/>
        <v>19</v>
      </c>
      <c r="C2380" s="1363"/>
      <c r="D2380" s="1377" t="s">
        <v>43</v>
      </c>
      <c r="E2380" s="1204">
        <v>3.0</v>
      </c>
      <c r="F2380" s="1363"/>
      <c r="G2380" s="1363" t="s">
        <v>43</v>
      </c>
      <c r="H2380" s="1363" t="s">
        <v>4203</v>
      </c>
      <c r="I2380" s="1363" t="s">
        <v>4220</v>
      </c>
      <c r="J2380" s="1363">
        <v>3.0</v>
      </c>
      <c r="K2380" s="1363"/>
      <c r="L2380" s="1363"/>
      <c r="M2380" s="1052"/>
    </row>
    <row r="2381">
      <c r="A2381" s="1371" t="s">
        <v>1726</v>
      </c>
      <c r="B2381" s="1376">
        <f t="shared" si="18"/>
        <v>0</v>
      </c>
      <c r="C2381" s="1363"/>
      <c r="D2381" s="1377" t="s">
        <v>1698</v>
      </c>
      <c r="E2381" s="1204">
        <v>3.0</v>
      </c>
      <c r="F2381" s="1363"/>
      <c r="G2381" s="1363" t="s">
        <v>1698</v>
      </c>
      <c r="H2381" s="1363" t="s">
        <v>4196</v>
      </c>
      <c r="I2381" s="1363" t="s">
        <v>4220</v>
      </c>
      <c r="J2381" s="1363">
        <v>3.0</v>
      </c>
      <c r="K2381" s="1363"/>
      <c r="L2381" s="1363"/>
      <c r="M2381" s="1052"/>
    </row>
    <row r="2382">
      <c r="A2382" s="1371" t="s">
        <v>1727</v>
      </c>
      <c r="B2382" s="1376">
        <f t="shared" si="18"/>
        <v>36</v>
      </c>
      <c r="C2382" s="1363"/>
      <c r="D2382" s="1377" t="s">
        <v>1699</v>
      </c>
      <c r="E2382" s="1204">
        <v>1.0</v>
      </c>
      <c r="F2382" s="1363"/>
      <c r="G2382" s="1363" t="s">
        <v>1699</v>
      </c>
      <c r="H2382" s="1363" t="s">
        <v>4203</v>
      </c>
      <c r="I2382" s="1363" t="s">
        <v>4219</v>
      </c>
      <c r="J2382" s="1363">
        <v>1.0</v>
      </c>
      <c r="K2382" s="1363"/>
      <c r="L2382" s="1363"/>
      <c r="M2382" s="1052"/>
    </row>
    <row r="2383">
      <c r="A2383" s="1371" t="s">
        <v>1728</v>
      </c>
      <c r="B2383" s="1376">
        <f t="shared" si="18"/>
        <v>1</v>
      </c>
      <c r="C2383" s="1363"/>
      <c r="D2383" s="1377" t="s">
        <v>1699</v>
      </c>
      <c r="E2383" s="1204">
        <v>1.0</v>
      </c>
      <c r="F2383" s="1363"/>
      <c r="G2383" s="1363" t="s">
        <v>1699</v>
      </c>
      <c r="H2383" s="1363" t="s">
        <v>4203</v>
      </c>
      <c r="I2383" s="1363" t="s">
        <v>4220</v>
      </c>
      <c r="J2383" s="1363">
        <v>1.0</v>
      </c>
      <c r="K2383" s="1363"/>
      <c r="L2383" s="1363"/>
      <c r="M2383" s="1052"/>
    </row>
    <row r="2384">
      <c r="A2384" s="1371" t="s">
        <v>1729</v>
      </c>
      <c r="B2384" s="1376">
        <f t="shared" si="18"/>
        <v>0</v>
      </c>
      <c r="C2384" s="1363"/>
      <c r="D2384" s="1377" t="s">
        <v>1700</v>
      </c>
      <c r="E2384" s="1204">
        <v>27.0</v>
      </c>
      <c r="F2384" s="1363"/>
      <c r="G2384" s="1363" t="s">
        <v>1700</v>
      </c>
      <c r="H2384" s="1363" t="s">
        <v>4210</v>
      </c>
      <c r="I2384" s="1363" t="s">
        <v>4219</v>
      </c>
      <c r="J2384" s="1363">
        <v>27.0</v>
      </c>
      <c r="K2384" s="1363"/>
      <c r="L2384" s="1363"/>
      <c r="M2384" s="1052"/>
    </row>
    <row r="2385">
      <c r="A2385" s="1371" t="s">
        <v>1731</v>
      </c>
      <c r="B2385" s="1376">
        <f t="shared" si="18"/>
        <v>3</v>
      </c>
      <c r="C2385" s="1363"/>
      <c r="D2385" s="1377" t="s">
        <v>1700</v>
      </c>
      <c r="E2385" s="1204">
        <v>8.0</v>
      </c>
      <c r="F2385" s="1363"/>
      <c r="G2385" s="1363" t="s">
        <v>1700</v>
      </c>
      <c r="H2385" s="1363" t="s">
        <v>4210</v>
      </c>
      <c r="I2385" s="1363" t="s">
        <v>4220</v>
      </c>
      <c r="J2385" s="1363">
        <v>8.0</v>
      </c>
      <c r="K2385" s="1363"/>
      <c r="L2385" s="1363"/>
      <c r="M2385" s="1052"/>
    </row>
    <row r="2386">
      <c r="A2386" s="1371" t="s">
        <v>1732</v>
      </c>
      <c r="B2386" s="1376">
        <f t="shared" si="18"/>
        <v>6</v>
      </c>
      <c r="C2386" s="1363"/>
      <c r="D2386" s="1377" t="s">
        <v>1701</v>
      </c>
      <c r="E2386" s="1204">
        <v>1.0</v>
      </c>
      <c r="F2386" s="1363"/>
      <c r="G2386" s="1363" t="s">
        <v>1701</v>
      </c>
      <c r="H2386" s="1363" t="s">
        <v>4204</v>
      </c>
      <c r="I2386" s="1363" t="s">
        <v>4220</v>
      </c>
      <c r="J2386" s="1363">
        <v>1.0</v>
      </c>
      <c r="K2386" s="1363"/>
      <c r="L2386" s="1363"/>
      <c r="M2386" s="1052"/>
    </row>
    <row r="2387">
      <c r="A2387" s="1371" t="s">
        <v>706</v>
      </c>
      <c r="B2387" s="1376">
        <f t="shared" si="18"/>
        <v>12</v>
      </c>
      <c r="C2387" s="1363"/>
      <c r="D2387" s="1377" t="s">
        <v>265</v>
      </c>
      <c r="E2387" s="1204">
        <v>1.0</v>
      </c>
      <c r="F2387" s="1363"/>
      <c r="G2387" s="1363" t="s">
        <v>265</v>
      </c>
      <c r="H2387" s="1363" t="s">
        <v>4206</v>
      </c>
      <c r="I2387" s="1363" t="s">
        <v>4219</v>
      </c>
      <c r="J2387" s="1363">
        <v>1.0</v>
      </c>
      <c r="K2387" s="1363"/>
      <c r="L2387" s="1363"/>
      <c r="M2387" s="1052"/>
    </row>
    <row r="2388">
      <c r="A2388" s="1371" t="s">
        <v>779</v>
      </c>
      <c r="B2388" s="1376">
        <f t="shared" si="18"/>
        <v>33</v>
      </c>
      <c r="C2388" s="1363"/>
      <c r="D2388" s="1377" t="s">
        <v>1702</v>
      </c>
      <c r="E2388" s="1204">
        <v>10.0</v>
      </c>
      <c r="F2388" s="1363"/>
      <c r="G2388" s="1363" t="s">
        <v>1702</v>
      </c>
      <c r="H2388" s="1363" t="s">
        <v>4205</v>
      </c>
      <c r="I2388" s="1363" t="s">
        <v>4219</v>
      </c>
      <c r="J2388" s="1363">
        <v>10.0</v>
      </c>
      <c r="K2388" s="1363"/>
      <c r="L2388" s="1363"/>
      <c r="M2388" s="1052"/>
    </row>
    <row r="2389">
      <c r="A2389" s="1371" t="s">
        <v>1733</v>
      </c>
      <c r="B2389" s="1376">
        <f t="shared" si="18"/>
        <v>57</v>
      </c>
      <c r="C2389" s="1363"/>
      <c r="D2389" s="1377" t="s">
        <v>1702</v>
      </c>
      <c r="E2389" s="1204">
        <v>29.0</v>
      </c>
      <c r="F2389" s="1363"/>
      <c r="G2389" s="1363" t="s">
        <v>1702</v>
      </c>
      <c r="H2389" s="1363" t="s">
        <v>4205</v>
      </c>
      <c r="I2389" s="1363" t="s">
        <v>4220</v>
      </c>
      <c r="J2389" s="1363">
        <v>29.0</v>
      </c>
      <c r="K2389" s="1363"/>
      <c r="L2389" s="1363"/>
      <c r="M2389" s="1052"/>
    </row>
    <row r="2390">
      <c r="A2390" s="1371" t="s">
        <v>1734</v>
      </c>
      <c r="B2390" s="1376">
        <f t="shared" si="18"/>
        <v>2</v>
      </c>
      <c r="C2390" s="1363"/>
      <c r="D2390" s="1377" t="s">
        <v>697</v>
      </c>
      <c r="E2390" s="1204">
        <v>6.0</v>
      </c>
      <c r="F2390" s="1363"/>
      <c r="G2390" s="1363" t="s">
        <v>697</v>
      </c>
      <c r="H2390" s="1363" t="s">
        <v>4203</v>
      </c>
      <c r="I2390" s="1363" t="s">
        <v>4219</v>
      </c>
      <c r="J2390" s="1363">
        <v>6.0</v>
      </c>
      <c r="K2390" s="1363"/>
      <c r="L2390" s="1363"/>
      <c r="M2390" s="1052"/>
    </row>
    <row r="2391">
      <c r="A2391" s="1371" t="s">
        <v>1271</v>
      </c>
      <c r="B2391" s="1376">
        <f t="shared" si="18"/>
        <v>13</v>
      </c>
      <c r="C2391" s="1363"/>
      <c r="D2391" s="1377" t="s">
        <v>697</v>
      </c>
      <c r="E2391" s="1204">
        <v>2.0</v>
      </c>
      <c r="F2391" s="1363"/>
      <c r="G2391" s="1363" t="s">
        <v>697</v>
      </c>
      <c r="H2391" s="1363" t="s">
        <v>4203</v>
      </c>
      <c r="I2391" s="1363" t="s">
        <v>4220</v>
      </c>
      <c r="J2391" s="1363">
        <v>2.0</v>
      </c>
      <c r="K2391" s="1363"/>
      <c r="L2391" s="1363"/>
      <c r="M2391" s="1052"/>
    </row>
    <row r="2392">
      <c r="A2392" s="1371" t="s">
        <v>62</v>
      </c>
      <c r="B2392" s="1376">
        <f t="shared" si="18"/>
        <v>13</v>
      </c>
      <c r="C2392" s="1363"/>
      <c r="D2392" s="1377" t="s">
        <v>1704</v>
      </c>
      <c r="E2392" s="1204">
        <v>3.0</v>
      </c>
      <c r="F2392" s="1363"/>
      <c r="G2392" s="1363" t="s">
        <v>1704</v>
      </c>
      <c r="H2392" s="1363" t="s">
        <v>4210</v>
      </c>
      <c r="I2392" s="1363" t="s">
        <v>4219</v>
      </c>
      <c r="J2392" s="1363">
        <v>3.0</v>
      </c>
      <c r="K2392" s="1363"/>
      <c r="L2392" s="1363"/>
      <c r="M2392" s="1052"/>
    </row>
    <row r="2393">
      <c r="A2393" s="1371" t="s">
        <v>443</v>
      </c>
      <c r="B2393" s="1376">
        <f t="shared" si="18"/>
        <v>0</v>
      </c>
      <c r="C2393" s="1363"/>
      <c r="D2393" s="1377" t="s">
        <v>1704</v>
      </c>
      <c r="E2393" s="1204">
        <v>5.0</v>
      </c>
      <c r="F2393" s="1363"/>
      <c r="G2393" s="1363" t="s">
        <v>1704</v>
      </c>
      <c r="H2393" s="1363" t="s">
        <v>4210</v>
      </c>
      <c r="I2393" s="1363" t="s">
        <v>4220</v>
      </c>
      <c r="J2393" s="1363">
        <v>5.0</v>
      </c>
      <c r="K2393" s="1363"/>
      <c r="L2393" s="1363"/>
      <c r="M2393" s="1052"/>
    </row>
    <row r="2394">
      <c r="A2394" s="1371" t="s">
        <v>359</v>
      </c>
      <c r="B2394" s="1376">
        <f t="shared" si="18"/>
        <v>2</v>
      </c>
      <c r="C2394" s="1363"/>
      <c r="D2394" s="1377" t="s">
        <v>1705</v>
      </c>
      <c r="E2394" s="1204">
        <v>2.0</v>
      </c>
      <c r="F2394" s="1363"/>
      <c r="G2394" s="1363" t="s">
        <v>1705</v>
      </c>
      <c r="H2394" s="1363" t="s">
        <v>4207</v>
      </c>
      <c r="I2394" s="1363" t="s">
        <v>4219</v>
      </c>
      <c r="J2394" s="1363">
        <v>2.0</v>
      </c>
      <c r="K2394" s="1363"/>
      <c r="L2394" s="1363"/>
      <c r="M2394" s="1052"/>
    </row>
    <row r="2395">
      <c r="A2395" s="1371" t="s">
        <v>1654</v>
      </c>
      <c r="B2395" s="1376">
        <f t="shared" si="18"/>
        <v>0</v>
      </c>
      <c r="C2395" s="1363"/>
      <c r="D2395" s="1377" t="s">
        <v>1705</v>
      </c>
      <c r="E2395" s="1204">
        <v>4.0</v>
      </c>
      <c r="F2395" s="1363"/>
      <c r="G2395" s="1363" t="s">
        <v>1705</v>
      </c>
      <c r="H2395" s="1363" t="s">
        <v>4207</v>
      </c>
      <c r="I2395" s="1363" t="s">
        <v>4220</v>
      </c>
      <c r="J2395" s="1363">
        <v>4.0</v>
      </c>
      <c r="K2395" s="1363"/>
      <c r="L2395" s="1363"/>
      <c r="M2395" s="1052"/>
    </row>
    <row r="2396">
      <c r="A2396" s="1371" t="s">
        <v>560</v>
      </c>
      <c r="B2396" s="1376">
        <f t="shared" si="18"/>
        <v>9</v>
      </c>
      <c r="C2396" s="1363"/>
      <c r="D2396" s="1377" t="s">
        <v>1706</v>
      </c>
      <c r="E2396" s="1204">
        <v>1.0</v>
      </c>
      <c r="F2396" s="1363"/>
      <c r="G2396" s="1363" t="s">
        <v>1706</v>
      </c>
      <c r="H2396" s="1363" t="s">
        <v>4203</v>
      </c>
      <c r="I2396" s="1363" t="s">
        <v>4220</v>
      </c>
      <c r="J2396" s="1363">
        <v>1.0</v>
      </c>
      <c r="K2396" s="1363"/>
      <c r="L2396" s="1363"/>
      <c r="M2396" s="1052"/>
    </row>
    <row r="2397">
      <c r="A2397" s="1371" t="s">
        <v>446</v>
      </c>
      <c r="B2397" s="1376">
        <f t="shared" si="18"/>
        <v>411</v>
      </c>
      <c r="C2397" s="1363"/>
      <c r="D2397" s="1377" t="s">
        <v>1647</v>
      </c>
      <c r="E2397" s="1204">
        <v>1.0</v>
      </c>
      <c r="F2397" s="1363"/>
      <c r="G2397" s="1363" t="s">
        <v>1647</v>
      </c>
      <c r="H2397" s="1363" t="s">
        <v>4196</v>
      </c>
      <c r="I2397" s="1363" t="s">
        <v>4219</v>
      </c>
      <c r="J2397" s="1363">
        <v>1.0</v>
      </c>
      <c r="K2397" s="1363"/>
      <c r="L2397" s="1363"/>
      <c r="M2397" s="1052"/>
    </row>
    <row r="2398">
      <c r="A2398" s="1371" t="s">
        <v>608</v>
      </c>
      <c r="B2398" s="1376">
        <f t="shared" si="18"/>
        <v>14</v>
      </c>
      <c r="C2398" s="1363"/>
      <c r="D2398" s="1377" t="s">
        <v>1708</v>
      </c>
      <c r="E2398" s="1204">
        <v>1.0</v>
      </c>
      <c r="F2398" s="1363"/>
      <c r="G2398" s="1363" t="s">
        <v>1708</v>
      </c>
      <c r="H2398" s="1363" t="s">
        <v>4204</v>
      </c>
      <c r="I2398" s="1363" t="s">
        <v>4220</v>
      </c>
      <c r="J2398" s="1363">
        <v>1.0</v>
      </c>
      <c r="K2398" s="1363"/>
      <c r="L2398" s="1363"/>
      <c r="M2398" s="1052"/>
    </row>
    <row r="2399">
      <c r="A2399" s="1371" t="s">
        <v>711</v>
      </c>
      <c r="B2399" s="1376">
        <f t="shared" si="18"/>
        <v>2</v>
      </c>
      <c r="C2399" s="1363"/>
      <c r="D2399" s="1377" t="s">
        <v>1710</v>
      </c>
      <c r="E2399" s="1204">
        <v>3.0</v>
      </c>
      <c r="F2399" s="1363"/>
      <c r="G2399" s="1363" t="s">
        <v>1710</v>
      </c>
      <c r="H2399" s="1363" t="s">
        <v>4204</v>
      </c>
      <c r="I2399" s="1363" t="s">
        <v>4219</v>
      </c>
      <c r="J2399" s="1363">
        <v>3.0</v>
      </c>
      <c r="K2399" s="1363"/>
      <c r="L2399" s="1363"/>
      <c r="M2399" s="1052"/>
    </row>
    <row r="2400">
      <c r="A2400" s="1371" t="s">
        <v>1737</v>
      </c>
      <c r="B2400" s="1376">
        <f t="shared" si="18"/>
        <v>25</v>
      </c>
      <c r="C2400" s="1363"/>
      <c r="D2400" s="1377" t="s">
        <v>1710</v>
      </c>
      <c r="E2400" s="1204">
        <v>4.0</v>
      </c>
      <c r="F2400" s="1363"/>
      <c r="G2400" s="1363" t="s">
        <v>1710</v>
      </c>
      <c r="H2400" s="1363" t="s">
        <v>4204</v>
      </c>
      <c r="I2400" s="1363" t="s">
        <v>4220</v>
      </c>
      <c r="J2400" s="1363">
        <v>4.0</v>
      </c>
      <c r="K2400" s="1363"/>
      <c r="L2400" s="1363"/>
      <c r="M2400" s="1052"/>
    </row>
    <row r="2401">
      <c r="A2401" s="1371" t="s">
        <v>561</v>
      </c>
      <c r="B2401" s="1376">
        <f t="shared" si="18"/>
        <v>36</v>
      </c>
      <c r="C2401" s="1363"/>
      <c r="D2401" s="1377" t="s">
        <v>53</v>
      </c>
      <c r="E2401" s="1204">
        <v>121.0</v>
      </c>
      <c r="F2401" s="1363"/>
      <c r="G2401" s="1363" t="s">
        <v>53</v>
      </c>
      <c r="H2401" s="1363" t="s">
        <v>4210</v>
      </c>
      <c r="I2401" s="1363" t="s">
        <v>4219</v>
      </c>
      <c r="J2401" s="1363">
        <v>121.0</v>
      </c>
      <c r="K2401" s="1363"/>
      <c r="L2401" s="1363"/>
      <c r="M2401" s="1052"/>
    </row>
    <row r="2402">
      <c r="A2402" s="1371" t="s">
        <v>1273</v>
      </c>
      <c r="B2402" s="1376">
        <f t="shared" si="18"/>
        <v>27</v>
      </c>
      <c r="C2402" s="1363"/>
      <c r="D2402" s="1377" t="s">
        <v>53</v>
      </c>
      <c r="E2402" s="1204">
        <v>85.0</v>
      </c>
      <c r="F2402" s="1363"/>
      <c r="G2402" s="1363" t="s">
        <v>53</v>
      </c>
      <c r="H2402" s="1363" t="s">
        <v>4210</v>
      </c>
      <c r="I2402" s="1363" t="s">
        <v>4220</v>
      </c>
      <c r="J2402" s="1363">
        <v>85.0</v>
      </c>
      <c r="K2402" s="1363"/>
      <c r="L2402" s="1363"/>
      <c r="M2402" s="1052"/>
    </row>
    <row r="2403">
      <c r="A2403" s="1371" t="s">
        <v>1163</v>
      </c>
      <c r="B2403" s="1376">
        <f t="shared" si="18"/>
        <v>23</v>
      </c>
      <c r="C2403" s="1363"/>
      <c r="D2403" s="1377" t="s">
        <v>1711</v>
      </c>
      <c r="E2403" s="1204">
        <v>2.0</v>
      </c>
      <c r="F2403" s="1363"/>
      <c r="G2403" s="1363" t="s">
        <v>1711</v>
      </c>
      <c r="H2403" s="1363" t="s">
        <v>4204</v>
      </c>
      <c r="I2403" s="1363" t="s">
        <v>4219</v>
      </c>
      <c r="J2403" s="1363">
        <v>2.0</v>
      </c>
      <c r="K2403" s="1363"/>
      <c r="L2403" s="1363"/>
      <c r="M2403" s="1052"/>
    </row>
    <row r="2404">
      <c r="A2404" s="1371" t="s">
        <v>1739</v>
      </c>
      <c r="B2404" s="1376">
        <f t="shared" si="18"/>
        <v>9</v>
      </c>
      <c r="C2404" s="1363"/>
      <c r="D2404" s="1377" t="s">
        <v>1712</v>
      </c>
      <c r="E2404" s="1204">
        <v>40.0</v>
      </c>
      <c r="F2404" s="1363"/>
      <c r="G2404" s="1363" t="s">
        <v>1712</v>
      </c>
      <c r="H2404" s="1363" t="s">
        <v>4210</v>
      </c>
      <c r="I2404" s="1363" t="s">
        <v>4219</v>
      </c>
      <c r="J2404" s="1363">
        <v>40.0</v>
      </c>
      <c r="K2404" s="1363"/>
      <c r="L2404" s="1363"/>
      <c r="M2404" s="1052"/>
    </row>
    <row r="2405">
      <c r="A2405" s="1371" t="s">
        <v>1740</v>
      </c>
      <c r="B2405" s="1376">
        <f t="shared" si="18"/>
        <v>11</v>
      </c>
      <c r="C2405" s="1363"/>
      <c r="D2405" s="1377" t="s">
        <v>1712</v>
      </c>
      <c r="E2405" s="1204">
        <v>39.0</v>
      </c>
      <c r="F2405" s="1363"/>
      <c r="G2405" s="1363" t="s">
        <v>1712</v>
      </c>
      <c r="H2405" s="1363" t="s">
        <v>4210</v>
      </c>
      <c r="I2405" s="1363" t="s">
        <v>4220</v>
      </c>
      <c r="J2405" s="1363">
        <v>39.0</v>
      </c>
      <c r="K2405" s="1363"/>
      <c r="L2405" s="1363"/>
      <c r="M2405" s="1052"/>
    </row>
    <row r="2406">
      <c r="A2406" s="1371" t="s">
        <v>784</v>
      </c>
      <c r="B2406" s="1376">
        <f t="shared" si="18"/>
        <v>15</v>
      </c>
      <c r="C2406" s="1363"/>
      <c r="D2406" s="1377" t="s">
        <v>2560</v>
      </c>
      <c r="E2406" s="1204">
        <v>5.0</v>
      </c>
      <c r="F2406" s="1363"/>
      <c r="G2406" s="1363" t="s">
        <v>2560</v>
      </c>
      <c r="H2406" s="1363" t="s">
        <v>4205</v>
      </c>
      <c r="I2406" s="1363" t="s">
        <v>4219</v>
      </c>
      <c r="J2406" s="1363">
        <v>5.0</v>
      </c>
      <c r="K2406" s="1363"/>
      <c r="L2406" s="1363"/>
      <c r="M2406" s="1052"/>
    </row>
    <row r="2407">
      <c r="A2407" s="1371" t="s">
        <v>64</v>
      </c>
      <c r="B2407" s="1376">
        <f t="shared" si="18"/>
        <v>6</v>
      </c>
      <c r="C2407" s="1363"/>
      <c r="D2407" s="1377" t="s">
        <v>2560</v>
      </c>
      <c r="E2407" s="1204">
        <v>3.0</v>
      </c>
      <c r="F2407" s="1363"/>
      <c r="G2407" s="1363" t="s">
        <v>2560</v>
      </c>
      <c r="H2407" s="1363" t="s">
        <v>4205</v>
      </c>
      <c r="I2407" s="1363" t="s">
        <v>4220</v>
      </c>
      <c r="J2407" s="1363">
        <v>3.0</v>
      </c>
      <c r="K2407" s="1363"/>
      <c r="L2407" s="1363"/>
      <c r="M2407" s="1052"/>
    </row>
    <row r="2408">
      <c r="A2408" s="1371" t="s">
        <v>171</v>
      </c>
      <c r="B2408" s="1376">
        <f t="shared" si="18"/>
        <v>5</v>
      </c>
      <c r="C2408" s="1363"/>
      <c r="D2408" s="1377" t="s">
        <v>353</v>
      </c>
      <c r="E2408" s="1204">
        <v>8.0</v>
      </c>
      <c r="F2408" s="1363"/>
      <c r="G2408" s="1363" t="s">
        <v>353</v>
      </c>
      <c r="H2408" s="1363" t="s">
        <v>4202</v>
      </c>
      <c r="I2408" s="1363" t="s">
        <v>4219</v>
      </c>
      <c r="J2408" s="1363">
        <v>8.0</v>
      </c>
      <c r="K2408" s="1363"/>
      <c r="L2408" s="1363"/>
      <c r="M2408" s="1052"/>
    </row>
    <row r="2409">
      <c r="A2409" s="1371" t="s">
        <v>1742</v>
      </c>
      <c r="B2409" s="1376">
        <f t="shared" si="18"/>
        <v>21</v>
      </c>
      <c r="C2409" s="1363"/>
      <c r="D2409" s="1377" t="s">
        <v>353</v>
      </c>
      <c r="E2409" s="1204">
        <v>6.0</v>
      </c>
      <c r="F2409" s="1363"/>
      <c r="G2409" s="1363" t="s">
        <v>353</v>
      </c>
      <c r="H2409" s="1363" t="s">
        <v>4202</v>
      </c>
      <c r="I2409" s="1363" t="s">
        <v>4220</v>
      </c>
      <c r="J2409" s="1363">
        <v>6.0</v>
      </c>
      <c r="K2409" s="1363"/>
      <c r="L2409" s="1363"/>
      <c r="M2409" s="1052"/>
    </row>
    <row r="2410">
      <c r="A2410" s="1371" t="s">
        <v>1622</v>
      </c>
      <c r="B2410" s="1376">
        <f t="shared" si="18"/>
        <v>14</v>
      </c>
      <c r="C2410" s="1363"/>
      <c r="D2410" s="1377" t="s">
        <v>1717</v>
      </c>
      <c r="E2410" s="1204">
        <v>2.0</v>
      </c>
      <c r="F2410" s="1363"/>
      <c r="G2410" s="1363" t="s">
        <v>1717</v>
      </c>
      <c r="H2410" s="1363" t="s">
        <v>4203</v>
      </c>
      <c r="I2410" s="1363" t="s">
        <v>4219</v>
      </c>
      <c r="J2410" s="1363">
        <v>2.0</v>
      </c>
      <c r="K2410" s="1363"/>
      <c r="L2410" s="1363"/>
      <c r="M2410" s="1052"/>
    </row>
    <row r="2411">
      <c r="A2411" s="1371" t="s">
        <v>1743</v>
      </c>
      <c r="B2411" s="1376">
        <f t="shared" si="18"/>
        <v>0</v>
      </c>
      <c r="C2411" s="1363"/>
      <c r="D2411" s="1377" t="s">
        <v>1717</v>
      </c>
      <c r="E2411" s="1204">
        <v>6.0</v>
      </c>
      <c r="F2411" s="1363"/>
      <c r="G2411" s="1363" t="s">
        <v>1717</v>
      </c>
      <c r="H2411" s="1363" t="s">
        <v>4203</v>
      </c>
      <c r="I2411" s="1363" t="s">
        <v>4220</v>
      </c>
      <c r="J2411" s="1363">
        <v>6.0</v>
      </c>
      <c r="K2411" s="1363"/>
      <c r="L2411" s="1363"/>
      <c r="M2411" s="1052"/>
    </row>
    <row r="2412">
      <c r="A2412" s="1371" t="s">
        <v>1744</v>
      </c>
      <c r="B2412" s="1376">
        <f t="shared" si="18"/>
        <v>3</v>
      </c>
      <c r="C2412" s="1363"/>
      <c r="D2412" s="1377" t="s">
        <v>1718</v>
      </c>
      <c r="E2412" s="1204">
        <v>25.0</v>
      </c>
      <c r="F2412" s="1363"/>
      <c r="G2412" s="1363" t="s">
        <v>1718</v>
      </c>
      <c r="H2412" s="1363" t="s">
        <v>4196</v>
      </c>
      <c r="I2412" s="1363" t="s">
        <v>4219</v>
      </c>
      <c r="J2412" s="1363">
        <v>25.0</v>
      </c>
      <c r="K2412" s="1363"/>
      <c r="L2412" s="1363"/>
      <c r="M2412" s="1052"/>
    </row>
    <row r="2413">
      <c r="A2413" s="1371" t="s">
        <v>65</v>
      </c>
      <c r="B2413" s="1376">
        <f t="shared" si="18"/>
        <v>1</v>
      </c>
      <c r="C2413" s="1363"/>
      <c r="D2413" s="1377" t="s">
        <v>1718</v>
      </c>
      <c r="E2413" s="1204">
        <v>47.0</v>
      </c>
      <c r="F2413" s="1363"/>
      <c r="G2413" s="1363" t="s">
        <v>1718</v>
      </c>
      <c r="H2413" s="1363" t="s">
        <v>4196</v>
      </c>
      <c r="I2413" s="1363" t="s">
        <v>4220</v>
      </c>
      <c r="J2413" s="1363">
        <v>47.0</v>
      </c>
      <c r="K2413" s="1363"/>
      <c r="L2413" s="1363"/>
      <c r="M2413" s="1052"/>
    </row>
    <row r="2414">
      <c r="A2414" s="1371" t="s">
        <v>450</v>
      </c>
      <c r="B2414" s="1376">
        <f t="shared" si="18"/>
        <v>13</v>
      </c>
      <c r="C2414" s="1363"/>
      <c r="D2414" s="1377" t="s">
        <v>701</v>
      </c>
      <c r="E2414" s="1204">
        <v>13.0</v>
      </c>
      <c r="F2414" s="1363"/>
      <c r="G2414" s="1363" t="s">
        <v>701</v>
      </c>
      <c r="H2414" s="1363" t="s">
        <v>4210</v>
      </c>
      <c r="I2414" s="1363" t="s">
        <v>4219</v>
      </c>
      <c r="J2414" s="1363">
        <v>13.0</v>
      </c>
      <c r="K2414" s="1363"/>
      <c r="L2414" s="1363"/>
      <c r="M2414" s="1052"/>
    </row>
    <row r="2415">
      <c r="A2415" s="1371" t="s">
        <v>66</v>
      </c>
      <c r="B2415" s="1376">
        <f t="shared" si="18"/>
        <v>121</v>
      </c>
      <c r="C2415" s="1363"/>
      <c r="D2415" s="1377" t="s">
        <v>701</v>
      </c>
      <c r="E2415" s="1204">
        <v>1.0</v>
      </c>
      <c r="F2415" s="1363"/>
      <c r="G2415" s="1363" t="s">
        <v>701</v>
      </c>
      <c r="H2415" s="1363" t="s">
        <v>4210</v>
      </c>
      <c r="I2415" s="1363" t="s">
        <v>4220</v>
      </c>
      <c r="J2415" s="1363">
        <v>1.0</v>
      </c>
      <c r="K2415" s="1363"/>
      <c r="L2415" s="1363"/>
      <c r="M2415" s="1052"/>
    </row>
    <row r="2416">
      <c r="A2416" s="1371" t="s">
        <v>1745</v>
      </c>
      <c r="B2416" s="1376">
        <f t="shared" si="18"/>
        <v>3</v>
      </c>
      <c r="C2416" s="1363"/>
      <c r="D2416" s="1377" t="s">
        <v>289</v>
      </c>
      <c r="E2416" s="1204">
        <v>48.0</v>
      </c>
      <c r="F2416" s="1363"/>
      <c r="G2416" s="1363" t="s">
        <v>289</v>
      </c>
      <c r="H2416" s="1363" t="s">
        <v>4209</v>
      </c>
      <c r="I2416" s="1363" t="s">
        <v>4219</v>
      </c>
      <c r="J2416" s="1363">
        <v>48.0</v>
      </c>
      <c r="K2416" s="1363"/>
      <c r="L2416" s="1363"/>
      <c r="M2416" s="1052"/>
    </row>
    <row r="2417">
      <c r="A2417" s="1371" t="s">
        <v>1746</v>
      </c>
      <c r="B2417" s="1376">
        <f t="shared" si="18"/>
        <v>24</v>
      </c>
      <c r="C2417" s="1363"/>
      <c r="D2417" s="1377" t="s">
        <v>289</v>
      </c>
      <c r="E2417" s="1204">
        <v>60.0</v>
      </c>
      <c r="F2417" s="1363"/>
      <c r="G2417" s="1363" t="s">
        <v>289</v>
      </c>
      <c r="H2417" s="1363" t="s">
        <v>4209</v>
      </c>
      <c r="I2417" s="1363" t="s">
        <v>4220</v>
      </c>
      <c r="J2417" s="1363">
        <v>60.0</v>
      </c>
      <c r="K2417" s="1363"/>
      <c r="L2417" s="1363"/>
      <c r="M2417" s="1052"/>
    </row>
    <row r="2418">
      <c r="A2418" s="1371" t="s">
        <v>174</v>
      </c>
      <c r="B2418" s="1376">
        <f t="shared" si="18"/>
        <v>24</v>
      </c>
      <c r="C2418" s="1363"/>
      <c r="D2418" s="1377" t="s">
        <v>1719</v>
      </c>
      <c r="E2418" s="1204">
        <v>8.0</v>
      </c>
      <c r="F2418" s="1363"/>
      <c r="G2418" s="1363" t="s">
        <v>1719</v>
      </c>
      <c r="H2418" s="1363" t="s">
        <v>4210</v>
      </c>
      <c r="I2418" s="1363" t="s">
        <v>4219</v>
      </c>
      <c r="J2418" s="1363">
        <v>8.0</v>
      </c>
      <c r="K2418" s="1363"/>
      <c r="L2418" s="1363"/>
      <c r="M2418" s="1052"/>
    </row>
    <row r="2419">
      <c r="A2419" s="1371" t="s">
        <v>453</v>
      </c>
      <c r="B2419" s="1376">
        <f t="shared" si="18"/>
        <v>9</v>
      </c>
      <c r="C2419" s="1363"/>
      <c r="D2419" s="1377" t="s">
        <v>1720</v>
      </c>
      <c r="E2419" s="1204">
        <v>3.0</v>
      </c>
      <c r="F2419" s="1363"/>
      <c r="G2419" s="1363" t="s">
        <v>1720</v>
      </c>
      <c r="H2419" s="1363" t="s">
        <v>4207</v>
      </c>
      <c r="I2419" s="1363" t="s">
        <v>4219</v>
      </c>
      <c r="J2419" s="1363">
        <v>3.0</v>
      </c>
      <c r="K2419" s="1363"/>
      <c r="L2419" s="1363"/>
      <c r="M2419" s="1052"/>
    </row>
    <row r="2420">
      <c r="A2420" s="1371" t="s">
        <v>1747</v>
      </c>
      <c r="B2420" s="1376">
        <f t="shared" si="18"/>
        <v>7</v>
      </c>
      <c r="C2420" s="1363"/>
      <c r="D2420" s="1377" t="s">
        <v>1720</v>
      </c>
      <c r="E2420" s="1204">
        <v>6.0</v>
      </c>
      <c r="F2420" s="1363"/>
      <c r="G2420" s="1363" t="s">
        <v>1720</v>
      </c>
      <c r="H2420" s="1363" t="s">
        <v>4207</v>
      </c>
      <c r="I2420" s="1363" t="s">
        <v>4220</v>
      </c>
      <c r="J2420" s="1363">
        <v>6.0</v>
      </c>
      <c r="K2420" s="1363"/>
      <c r="L2420" s="1363"/>
      <c r="M2420" s="1052"/>
    </row>
    <row r="2421">
      <c r="A2421" s="1371" t="s">
        <v>1748</v>
      </c>
      <c r="B2421" s="1376">
        <f t="shared" si="18"/>
        <v>6</v>
      </c>
      <c r="C2421" s="1363"/>
      <c r="D2421" s="1377" t="s">
        <v>433</v>
      </c>
      <c r="E2421" s="1204">
        <v>6.0</v>
      </c>
      <c r="F2421" s="1363"/>
      <c r="G2421" s="1363" t="s">
        <v>433</v>
      </c>
      <c r="H2421" s="1363" t="s">
        <v>4210</v>
      </c>
      <c r="I2421" s="1363" t="s">
        <v>4219</v>
      </c>
      <c r="J2421" s="1363">
        <v>6.0</v>
      </c>
      <c r="K2421" s="1363"/>
      <c r="L2421" s="1363"/>
      <c r="M2421" s="1052"/>
    </row>
    <row r="2422">
      <c r="A2422" s="1371" t="s">
        <v>567</v>
      </c>
      <c r="B2422" s="1376">
        <f t="shared" si="18"/>
        <v>3</v>
      </c>
      <c r="C2422" s="1363"/>
      <c r="D2422" s="1377" t="s">
        <v>433</v>
      </c>
      <c r="E2422" s="1204">
        <v>3.0</v>
      </c>
      <c r="F2422" s="1363"/>
      <c r="G2422" s="1363" t="s">
        <v>433</v>
      </c>
      <c r="H2422" s="1363" t="s">
        <v>4210</v>
      </c>
      <c r="I2422" s="1363" t="s">
        <v>4220</v>
      </c>
      <c r="J2422" s="1363">
        <v>3.0</v>
      </c>
      <c r="K2422" s="1363"/>
      <c r="L2422" s="1363"/>
      <c r="M2422" s="1052"/>
    </row>
    <row r="2423">
      <c r="A2423" s="1371" t="s">
        <v>1750</v>
      </c>
      <c r="B2423" s="1376">
        <f t="shared" si="18"/>
        <v>7</v>
      </c>
      <c r="C2423" s="1363"/>
      <c r="D2423" s="1377" t="s">
        <v>58</v>
      </c>
      <c r="E2423" s="1204">
        <v>1.0</v>
      </c>
      <c r="F2423" s="1363"/>
      <c r="G2423" s="1363" t="s">
        <v>58</v>
      </c>
      <c r="H2423" s="1363" t="s">
        <v>4207</v>
      </c>
      <c r="I2423" s="1363" t="s">
        <v>4219</v>
      </c>
      <c r="J2423" s="1363">
        <v>1.0</v>
      </c>
      <c r="K2423" s="1363"/>
      <c r="L2423" s="1363"/>
      <c r="M2423" s="1052"/>
    </row>
    <row r="2424">
      <c r="A2424" s="1371" t="s">
        <v>1751</v>
      </c>
      <c r="B2424" s="1376">
        <f t="shared" si="18"/>
        <v>1</v>
      </c>
      <c r="C2424" s="1363"/>
      <c r="D2424" s="1377" t="s">
        <v>58</v>
      </c>
      <c r="E2424" s="1204">
        <v>2.0</v>
      </c>
      <c r="F2424" s="1363"/>
      <c r="G2424" s="1363" t="s">
        <v>58</v>
      </c>
      <c r="H2424" s="1363" t="s">
        <v>4207</v>
      </c>
      <c r="I2424" s="1363" t="s">
        <v>4220</v>
      </c>
      <c r="J2424" s="1363">
        <v>2.0</v>
      </c>
      <c r="K2424" s="1363"/>
      <c r="L2424" s="1363"/>
      <c r="M2424" s="1052"/>
    </row>
    <row r="2425">
      <c r="A2425" s="1371" t="s">
        <v>1754</v>
      </c>
      <c r="B2425" s="1376">
        <f t="shared" si="18"/>
        <v>5</v>
      </c>
      <c r="C2425" s="1363"/>
      <c r="D2425" s="1377" t="s">
        <v>1722</v>
      </c>
      <c r="E2425" s="1204">
        <v>3.0</v>
      </c>
      <c r="F2425" s="1363"/>
      <c r="G2425" s="1363" t="s">
        <v>1722</v>
      </c>
      <c r="H2425" s="1363" t="s">
        <v>4203</v>
      </c>
      <c r="I2425" s="1363" t="s">
        <v>4220</v>
      </c>
      <c r="J2425" s="1363">
        <v>3.0</v>
      </c>
      <c r="K2425" s="1363"/>
      <c r="L2425" s="1363"/>
      <c r="M2425" s="1052"/>
    </row>
    <row r="2426">
      <c r="A2426" s="1371" t="s">
        <v>569</v>
      </c>
      <c r="B2426" s="1376">
        <f t="shared" si="18"/>
        <v>2</v>
      </c>
      <c r="C2426" s="1363"/>
      <c r="D2426" s="1377" t="s">
        <v>1723</v>
      </c>
      <c r="E2426" s="1204">
        <v>3.0</v>
      </c>
      <c r="F2426" s="1363"/>
      <c r="G2426" s="1363" t="s">
        <v>1723</v>
      </c>
      <c r="H2426" s="1363" t="s">
        <v>4206</v>
      </c>
      <c r="I2426" s="1363" t="s">
        <v>4219</v>
      </c>
      <c r="J2426" s="1363">
        <v>3.0</v>
      </c>
      <c r="K2426" s="1363"/>
      <c r="L2426" s="1363"/>
      <c r="M2426" s="1052"/>
    </row>
    <row r="2427">
      <c r="A2427" s="1371" t="s">
        <v>67</v>
      </c>
      <c r="B2427" s="1376">
        <f t="shared" si="18"/>
        <v>32</v>
      </c>
      <c r="C2427" s="1363"/>
      <c r="D2427" s="1377" t="s">
        <v>1723</v>
      </c>
      <c r="E2427" s="1204">
        <v>5.0</v>
      </c>
      <c r="F2427" s="1363"/>
      <c r="G2427" s="1363" t="s">
        <v>1723</v>
      </c>
      <c r="H2427" s="1363" t="s">
        <v>4206</v>
      </c>
      <c r="I2427" s="1363" t="s">
        <v>4220</v>
      </c>
      <c r="J2427" s="1363">
        <v>5.0</v>
      </c>
      <c r="K2427" s="1363"/>
      <c r="L2427" s="1363"/>
      <c r="M2427" s="1052"/>
    </row>
    <row r="2428">
      <c r="A2428" s="1371" t="s">
        <v>1755</v>
      </c>
      <c r="B2428" s="1376">
        <f t="shared" si="18"/>
        <v>3</v>
      </c>
      <c r="C2428" s="1363"/>
      <c r="D2428" s="1377" t="s">
        <v>59</v>
      </c>
      <c r="E2428" s="1204">
        <v>2.0</v>
      </c>
      <c r="F2428" s="1363"/>
      <c r="G2428" s="1363" t="s">
        <v>59</v>
      </c>
      <c r="H2428" s="1363" t="s">
        <v>4189</v>
      </c>
      <c r="I2428" s="1363" t="s">
        <v>4220</v>
      </c>
      <c r="J2428" s="1363">
        <v>2.0</v>
      </c>
      <c r="K2428" s="1363"/>
      <c r="L2428" s="1363"/>
      <c r="M2428" s="1052"/>
    </row>
    <row r="2429">
      <c r="A2429" s="1371" t="s">
        <v>1756</v>
      </c>
      <c r="B2429" s="1376">
        <f t="shared" si="18"/>
        <v>13</v>
      </c>
      <c r="C2429" s="1363"/>
      <c r="D2429" s="1377" t="s">
        <v>1724</v>
      </c>
      <c r="E2429" s="1204">
        <v>1.0</v>
      </c>
      <c r="F2429" s="1363"/>
      <c r="G2429" s="1363" t="s">
        <v>1724</v>
      </c>
      <c r="H2429" s="1363" t="s">
        <v>4207</v>
      </c>
      <c r="I2429" s="1363" t="s">
        <v>4219</v>
      </c>
      <c r="J2429" s="1363">
        <v>1.0</v>
      </c>
      <c r="K2429" s="1363"/>
      <c r="L2429" s="1363"/>
      <c r="M2429" s="1052"/>
    </row>
    <row r="2430">
      <c r="A2430" s="1371" t="s">
        <v>1757</v>
      </c>
      <c r="B2430" s="1376">
        <f t="shared" si="18"/>
        <v>1</v>
      </c>
      <c r="C2430" s="1363"/>
      <c r="D2430" s="1377" t="s">
        <v>1724</v>
      </c>
      <c r="E2430" s="1204">
        <v>7.0</v>
      </c>
      <c r="F2430" s="1363"/>
      <c r="G2430" s="1363" t="s">
        <v>1724</v>
      </c>
      <c r="H2430" s="1363" t="s">
        <v>4207</v>
      </c>
      <c r="I2430" s="1363" t="s">
        <v>4220</v>
      </c>
      <c r="J2430" s="1363">
        <v>7.0</v>
      </c>
      <c r="K2430" s="1363"/>
      <c r="L2430" s="1363"/>
      <c r="M2430" s="1052"/>
    </row>
    <row r="2431">
      <c r="A2431" s="1371" t="s">
        <v>70</v>
      </c>
      <c r="B2431" s="1376">
        <f t="shared" si="18"/>
        <v>2</v>
      </c>
      <c r="C2431" s="1363"/>
      <c r="D2431" s="1377" t="s">
        <v>1725</v>
      </c>
      <c r="E2431" s="1204">
        <v>11.0</v>
      </c>
      <c r="F2431" s="1363"/>
      <c r="G2431" s="1363" t="s">
        <v>1725</v>
      </c>
      <c r="H2431" s="1363" t="s">
        <v>4205</v>
      </c>
      <c r="I2431" s="1363" t="s">
        <v>4219</v>
      </c>
      <c r="J2431" s="1363">
        <v>11.0</v>
      </c>
      <c r="K2431" s="1363"/>
      <c r="L2431" s="1363"/>
      <c r="M2431" s="1052"/>
    </row>
    <row r="2432">
      <c r="A2432" s="1371" t="s">
        <v>367</v>
      </c>
      <c r="B2432" s="1376">
        <f t="shared" si="18"/>
        <v>1</v>
      </c>
      <c r="C2432" s="1363"/>
      <c r="D2432" s="1377" t="s">
        <v>1725</v>
      </c>
      <c r="E2432" s="1204">
        <v>8.0</v>
      </c>
      <c r="F2432" s="1363"/>
      <c r="G2432" s="1363" t="s">
        <v>1725</v>
      </c>
      <c r="H2432" s="1363" t="s">
        <v>4205</v>
      </c>
      <c r="I2432" s="1363" t="s">
        <v>4220</v>
      </c>
      <c r="J2432" s="1363">
        <v>8.0</v>
      </c>
      <c r="K2432" s="1363"/>
      <c r="L2432" s="1363"/>
      <c r="M2432" s="1052"/>
    </row>
    <row r="2433">
      <c r="A2433" s="1371" t="s">
        <v>369</v>
      </c>
      <c r="B2433" s="1376">
        <f t="shared" si="18"/>
        <v>8</v>
      </c>
      <c r="C2433" s="1363"/>
      <c r="D2433" s="1377" t="s">
        <v>1727</v>
      </c>
      <c r="E2433" s="1204">
        <v>18.0</v>
      </c>
      <c r="F2433" s="1363"/>
      <c r="G2433" s="1363" t="s">
        <v>1727</v>
      </c>
      <c r="H2433" s="1363" t="s">
        <v>4206</v>
      </c>
      <c r="I2433" s="1363" t="s">
        <v>4219</v>
      </c>
      <c r="J2433" s="1363">
        <v>18.0</v>
      </c>
      <c r="K2433" s="1363"/>
      <c r="L2433" s="1363"/>
      <c r="M2433" s="1052"/>
    </row>
    <row r="2434">
      <c r="A2434" s="1371" t="s">
        <v>71</v>
      </c>
      <c r="B2434" s="1376">
        <f t="shared" si="18"/>
        <v>11</v>
      </c>
      <c r="C2434" s="1363"/>
      <c r="D2434" s="1377" t="s">
        <v>1727</v>
      </c>
      <c r="E2434" s="1204">
        <v>18.0</v>
      </c>
      <c r="F2434" s="1363"/>
      <c r="G2434" s="1363" t="s">
        <v>1727</v>
      </c>
      <c r="H2434" s="1363" t="s">
        <v>4206</v>
      </c>
      <c r="I2434" s="1363" t="s">
        <v>4220</v>
      </c>
      <c r="J2434" s="1363">
        <v>18.0</v>
      </c>
      <c r="K2434" s="1363"/>
      <c r="L2434" s="1363"/>
      <c r="M2434" s="1052"/>
    </row>
    <row r="2435">
      <c r="A2435" s="1371" t="s">
        <v>1759</v>
      </c>
      <c r="B2435" s="1376">
        <f t="shared" si="18"/>
        <v>0</v>
      </c>
      <c r="C2435" s="1363"/>
      <c r="D2435" s="1377" t="s">
        <v>1728</v>
      </c>
      <c r="E2435" s="1204">
        <v>1.0</v>
      </c>
      <c r="F2435" s="1363"/>
      <c r="G2435" s="1363" t="s">
        <v>1728</v>
      </c>
      <c r="H2435" s="1363" t="s">
        <v>4204</v>
      </c>
      <c r="I2435" s="1363" t="s">
        <v>4220</v>
      </c>
      <c r="J2435" s="1363">
        <v>1.0</v>
      </c>
      <c r="K2435" s="1363"/>
      <c r="L2435" s="1363"/>
      <c r="M2435" s="1052"/>
    </row>
    <row r="2436">
      <c r="A2436" s="1371" t="s">
        <v>1760</v>
      </c>
      <c r="B2436" s="1376">
        <f t="shared" si="18"/>
        <v>10</v>
      </c>
      <c r="C2436" s="1363"/>
      <c r="D2436" s="1377" t="s">
        <v>1731</v>
      </c>
      <c r="E2436" s="1204">
        <v>3.0</v>
      </c>
      <c r="F2436" s="1363"/>
      <c r="G2436" s="1363" t="s">
        <v>1731</v>
      </c>
      <c r="H2436" s="1363" t="s">
        <v>4205</v>
      </c>
      <c r="I2436" s="1363" t="s">
        <v>4219</v>
      </c>
      <c r="J2436" s="1363">
        <v>3.0</v>
      </c>
      <c r="K2436" s="1363"/>
      <c r="L2436" s="1363"/>
      <c r="M2436" s="1052"/>
    </row>
    <row r="2437">
      <c r="A2437" s="1371" t="s">
        <v>1762</v>
      </c>
      <c r="B2437" s="1376">
        <f t="shared" si="18"/>
        <v>125</v>
      </c>
      <c r="C2437" s="1363"/>
      <c r="D2437" s="1377" t="s">
        <v>1732</v>
      </c>
      <c r="E2437" s="1204">
        <v>1.0</v>
      </c>
      <c r="F2437" s="1363"/>
      <c r="G2437" s="1363" t="s">
        <v>1732</v>
      </c>
      <c r="H2437" s="1363" t="s">
        <v>4205</v>
      </c>
      <c r="I2437" s="1363" t="s">
        <v>4219</v>
      </c>
      <c r="J2437" s="1363">
        <v>1.0</v>
      </c>
      <c r="K2437" s="1363"/>
      <c r="L2437" s="1363"/>
      <c r="M2437" s="1052"/>
    </row>
    <row r="2438">
      <c r="A2438" s="1371" t="s">
        <v>1763</v>
      </c>
      <c r="B2438" s="1376">
        <f t="shared" si="18"/>
        <v>4</v>
      </c>
      <c r="C2438" s="1363"/>
      <c r="D2438" s="1377" t="s">
        <v>1732</v>
      </c>
      <c r="E2438" s="1204">
        <v>5.0</v>
      </c>
      <c r="F2438" s="1363"/>
      <c r="G2438" s="1363" t="s">
        <v>1732</v>
      </c>
      <c r="H2438" s="1363" t="s">
        <v>4205</v>
      </c>
      <c r="I2438" s="1363" t="s">
        <v>4220</v>
      </c>
      <c r="J2438" s="1363">
        <v>5.0</v>
      </c>
      <c r="K2438" s="1363"/>
      <c r="L2438" s="1363"/>
      <c r="M2438" s="1052"/>
    </row>
    <row r="2439">
      <c r="A2439" s="1371" t="s">
        <v>74</v>
      </c>
      <c r="B2439" s="1376">
        <f t="shared" si="18"/>
        <v>2</v>
      </c>
      <c r="C2439" s="1363"/>
      <c r="D2439" s="1377" t="s">
        <v>706</v>
      </c>
      <c r="E2439" s="1204">
        <v>5.0</v>
      </c>
      <c r="F2439" s="1363"/>
      <c r="G2439" s="1363" t="s">
        <v>706</v>
      </c>
      <c r="H2439" s="1363" t="s">
        <v>4204</v>
      </c>
      <c r="I2439" s="1363" t="s">
        <v>4219</v>
      </c>
      <c r="J2439" s="1363">
        <v>5.0</v>
      </c>
      <c r="K2439" s="1363"/>
      <c r="L2439" s="1363"/>
      <c r="M2439" s="1052"/>
    </row>
    <row r="2440">
      <c r="A2440" s="1371" t="s">
        <v>76</v>
      </c>
      <c r="B2440" s="1376">
        <f t="shared" si="18"/>
        <v>2</v>
      </c>
      <c r="C2440" s="1363"/>
      <c r="D2440" s="1377" t="s">
        <v>706</v>
      </c>
      <c r="E2440" s="1204">
        <v>7.0</v>
      </c>
      <c r="F2440" s="1363"/>
      <c r="G2440" s="1363" t="s">
        <v>706</v>
      </c>
      <c r="H2440" s="1363" t="s">
        <v>4204</v>
      </c>
      <c r="I2440" s="1363" t="s">
        <v>4220</v>
      </c>
      <c r="J2440" s="1363">
        <v>7.0</v>
      </c>
      <c r="K2440" s="1363"/>
      <c r="L2440" s="1363"/>
      <c r="M2440" s="1052"/>
    </row>
    <row r="2441">
      <c r="A2441" s="1371" t="s">
        <v>1767</v>
      </c>
      <c r="B2441" s="1376">
        <f t="shared" si="18"/>
        <v>3</v>
      </c>
      <c r="C2441" s="1363"/>
      <c r="D2441" s="1377" t="s">
        <v>779</v>
      </c>
      <c r="E2441" s="1204">
        <v>20.0</v>
      </c>
      <c r="F2441" s="1363"/>
      <c r="G2441" s="1363" t="s">
        <v>779</v>
      </c>
      <c r="H2441" s="1363" t="s">
        <v>4210</v>
      </c>
      <c r="I2441" s="1363" t="s">
        <v>4219</v>
      </c>
      <c r="J2441" s="1363">
        <v>20.0</v>
      </c>
      <c r="K2441" s="1363"/>
      <c r="L2441" s="1363"/>
      <c r="M2441" s="1052"/>
    </row>
    <row r="2442">
      <c r="A2442" s="1371" t="s">
        <v>1768</v>
      </c>
      <c r="B2442" s="1376">
        <f t="shared" si="18"/>
        <v>12</v>
      </c>
      <c r="C2442" s="1363"/>
      <c r="D2442" s="1377" t="s">
        <v>779</v>
      </c>
      <c r="E2442" s="1204">
        <v>13.0</v>
      </c>
      <c r="F2442" s="1363"/>
      <c r="G2442" s="1363" t="s">
        <v>779</v>
      </c>
      <c r="H2442" s="1363" t="s">
        <v>4210</v>
      </c>
      <c r="I2442" s="1363" t="s">
        <v>4220</v>
      </c>
      <c r="J2442" s="1363">
        <v>13.0</v>
      </c>
      <c r="K2442" s="1363"/>
      <c r="L2442" s="1363"/>
      <c r="M2442" s="1052"/>
    </row>
    <row r="2443">
      <c r="A2443" s="1371" t="s">
        <v>1764</v>
      </c>
      <c r="B2443" s="1376">
        <f t="shared" si="18"/>
        <v>12</v>
      </c>
      <c r="C2443" s="1363"/>
      <c r="D2443" s="1377" t="s">
        <v>1733</v>
      </c>
      <c r="E2443" s="1204">
        <v>17.0</v>
      </c>
      <c r="F2443" s="1363"/>
      <c r="G2443" s="1363" t="s">
        <v>1733</v>
      </c>
      <c r="H2443" s="1363" t="s">
        <v>4189</v>
      </c>
      <c r="I2443" s="1363" t="s">
        <v>4219</v>
      </c>
      <c r="J2443" s="1363">
        <v>17.0</v>
      </c>
      <c r="K2443" s="1363"/>
      <c r="L2443" s="1363"/>
      <c r="M2443" s="1052"/>
    </row>
    <row r="2444">
      <c r="A2444" s="1371" t="s">
        <v>1765</v>
      </c>
      <c r="B2444" s="1376">
        <f t="shared" si="18"/>
        <v>87</v>
      </c>
      <c r="C2444" s="1363"/>
      <c r="D2444" s="1377" t="s">
        <v>1733</v>
      </c>
      <c r="E2444" s="1204">
        <v>40.0</v>
      </c>
      <c r="F2444" s="1363"/>
      <c r="G2444" s="1363" t="s">
        <v>1733</v>
      </c>
      <c r="H2444" s="1363" t="s">
        <v>4189</v>
      </c>
      <c r="I2444" s="1363" t="s">
        <v>4220</v>
      </c>
      <c r="J2444" s="1363">
        <v>40.0</v>
      </c>
      <c r="K2444" s="1363"/>
      <c r="L2444" s="1363"/>
      <c r="M2444" s="1052"/>
    </row>
    <row r="2445">
      <c r="A2445" s="1371" t="s">
        <v>1437</v>
      </c>
      <c r="B2445" s="1376">
        <f t="shared" si="18"/>
        <v>13</v>
      </c>
      <c r="C2445" s="1363"/>
      <c r="D2445" s="1377" t="s">
        <v>1734</v>
      </c>
      <c r="E2445" s="1204">
        <v>2.0</v>
      </c>
      <c r="F2445" s="1363"/>
      <c r="G2445" s="1363" t="s">
        <v>1734</v>
      </c>
      <c r="H2445" s="1363" t="s">
        <v>4207</v>
      </c>
      <c r="I2445" s="1363" t="s">
        <v>4220</v>
      </c>
      <c r="J2445" s="1363">
        <v>2.0</v>
      </c>
      <c r="K2445" s="1363"/>
      <c r="L2445" s="1363"/>
      <c r="M2445" s="1052"/>
    </row>
    <row r="2446">
      <c r="A2446" s="1371" t="s">
        <v>946</v>
      </c>
      <c r="B2446" s="1376">
        <f t="shared" si="18"/>
        <v>23</v>
      </c>
      <c r="C2446" s="1363"/>
      <c r="D2446" s="1377" t="s">
        <v>1271</v>
      </c>
      <c r="E2446" s="1204">
        <v>4.0</v>
      </c>
      <c r="F2446" s="1363"/>
      <c r="G2446" s="1363" t="s">
        <v>1271</v>
      </c>
      <c r="H2446" s="1363" t="s">
        <v>4205</v>
      </c>
      <c r="I2446" s="1363" t="s">
        <v>4219</v>
      </c>
      <c r="J2446" s="1363">
        <v>4.0</v>
      </c>
      <c r="K2446" s="1363"/>
      <c r="L2446" s="1363"/>
      <c r="M2446" s="1052"/>
    </row>
    <row r="2447">
      <c r="A2447" s="1371" t="s">
        <v>1769</v>
      </c>
      <c r="B2447" s="1376">
        <f t="shared" si="18"/>
        <v>17</v>
      </c>
      <c r="C2447" s="1363"/>
      <c r="D2447" s="1377" t="s">
        <v>1271</v>
      </c>
      <c r="E2447" s="1204">
        <v>9.0</v>
      </c>
      <c r="F2447" s="1363"/>
      <c r="G2447" s="1363" t="s">
        <v>1271</v>
      </c>
      <c r="H2447" s="1363" t="s">
        <v>4205</v>
      </c>
      <c r="I2447" s="1363" t="s">
        <v>4220</v>
      </c>
      <c r="J2447" s="1363">
        <v>9.0</v>
      </c>
      <c r="K2447" s="1363"/>
      <c r="L2447" s="1363"/>
      <c r="M2447" s="1052"/>
    </row>
    <row r="2448">
      <c r="A2448" s="1371" t="s">
        <v>667</v>
      </c>
      <c r="B2448" s="1376">
        <f t="shared" si="18"/>
        <v>5</v>
      </c>
      <c r="C2448" s="1363"/>
      <c r="D2448" s="1377" t="s">
        <v>62</v>
      </c>
      <c r="E2448" s="1204">
        <v>11.0</v>
      </c>
      <c r="F2448" s="1363"/>
      <c r="G2448" s="1363" t="s">
        <v>62</v>
      </c>
      <c r="H2448" s="1363" t="s">
        <v>4204</v>
      </c>
      <c r="I2448" s="1363" t="s">
        <v>4219</v>
      </c>
      <c r="J2448" s="1363">
        <v>11.0</v>
      </c>
      <c r="K2448" s="1363"/>
      <c r="L2448" s="1363"/>
      <c r="M2448" s="1052"/>
    </row>
    <row r="2449">
      <c r="A2449" s="1371" t="s">
        <v>1770</v>
      </c>
      <c r="B2449" s="1376">
        <f t="shared" si="18"/>
        <v>2</v>
      </c>
      <c r="C2449" s="1363"/>
      <c r="D2449" s="1377" t="s">
        <v>62</v>
      </c>
      <c r="E2449" s="1204">
        <v>2.0</v>
      </c>
      <c r="F2449" s="1363"/>
      <c r="G2449" s="1363" t="s">
        <v>62</v>
      </c>
      <c r="H2449" s="1363" t="s">
        <v>4204</v>
      </c>
      <c r="I2449" s="1363" t="s">
        <v>4220</v>
      </c>
      <c r="J2449" s="1363">
        <v>2.0</v>
      </c>
      <c r="K2449" s="1363"/>
      <c r="L2449" s="1363"/>
      <c r="M2449" s="1052"/>
    </row>
    <row r="2450">
      <c r="A2450" s="1371" t="s">
        <v>80</v>
      </c>
      <c r="B2450" s="1376">
        <f t="shared" si="18"/>
        <v>98</v>
      </c>
      <c r="C2450" s="1363"/>
      <c r="D2450" s="1377" t="s">
        <v>359</v>
      </c>
      <c r="E2450" s="1204">
        <v>1.0</v>
      </c>
      <c r="F2450" s="1363"/>
      <c r="G2450" s="1363" t="s">
        <v>359</v>
      </c>
      <c r="H2450" s="1363" t="s">
        <v>4207</v>
      </c>
      <c r="I2450" s="1363" t="s">
        <v>4219</v>
      </c>
      <c r="J2450" s="1363">
        <v>1.0</v>
      </c>
      <c r="K2450" s="1363"/>
      <c r="L2450" s="1363"/>
      <c r="M2450" s="1052"/>
    </row>
    <row r="2451">
      <c r="A2451" s="1371" t="s">
        <v>1359</v>
      </c>
      <c r="B2451" s="1376">
        <f t="shared" si="18"/>
        <v>11</v>
      </c>
      <c r="C2451" s="1363"/>
      <c r="D2451" s="1377" t="s">
        <v>359</v>
      </c>
      <c r="E2451" s="1204">
        <v>1.0</v>
      </c>
      <c r="F2451" s="1363"/>
      <c r="G2451" s="1363" t="s">
        <v>359</v>
      </c>
      <c r="H2451" s="1363" t="s">
        <v>4207</v>
      </c>
      <c r="I2451" s="1363" t="s">
        <v>4220</v>
      </c>
      <c r="J2451" s="1363">
        <v>1.0</v>
      </c>
      <c r="K2451" s="1363"/>
      <c r="L2451" s="1363"/>
      <c r="M2451" s="1052"/>
    </row>
    <row r="2452">
      <c r="A2452" s="1371" t="s">
        <v>721</v>
      </c>
      <c r="B2452" s="1376">
        <f t="shared" si="18"/>
        <v>1</v>
      </c>
      <c r="C2452" s="1363"/>
      <c r="D2452" s="1377" t="s">
        <v>1735</v>
      </c>
      <c r="E2452" s="1204">
        <v>1.0</v>
      </c>
      <c r="F2452" s="1363"/>
      <c r="G2452" s="1363" t="s">
        <v>1735</v>
      </c>
      <c r="H2452" s="1363" t="s">
        <v>4204</v>
      </c>
      <c r="I2452" s="1363" t="s">
        <v>4220</v>
      </c>
      <c r="J2452" s="1363">
        <v>1.0</v>
      </c>
      <c r="K2452" s="1363"/>
      <c r="L2452" s="1363"/>
      <c r="M2452" s="1052"/>
    </row>
    <row r="2453">
      <c r="A2453" s="1371" t="s">
        <v>1772</v>
      </c>
      <c r="B2453" s="1376">
        <f t="shared" si="18"/>
        <v>25</v>
      </c>
      <c r="C2453" s="1363"/>
      <c r="D2453" s="1377" t="s">
        <v>560</v>
      </c>
      <c r="E2453" s="1204">
        <v>4.0</v>
      </c>
      <c r="F2453" s="1363"/>
      <c r="G2453" s="1363" t="s">
        <v>560</v>
      </c>
      <c r="H2453" s="1363" t="s">
        <v>4198</v>
      </c>
      <c r="I2453" s="1363" t="s">
        <v>4219</v>
      </c>
      <c r="J2453" s="1363">
        <v>4.0</v>
      </c>
      <c r="K2453" s="1363"/>
      <c r="L2453" s="1363"/>
      <c r="M2453" s="1052"/>
    </row>
    <row r="2454">
      <c r="A2454" s="1371" t="s">
        <v>1773</v>
      </c>
      <c r="B2454" s="1376">
        <f t="shared" si="18"/>
        <v>7</v>
      </c>
      <c r="C2454" s="1363"/>
      <c r="D2454" s="1377" t="s">
        <v>560</v>
      </c>
      <c r="E2454" s="1204">
        <v>5.0</v>
      </c>
      <c r="F2454" s="1363"/>
      <c r="G2454" s="1363" t="s">
        <v>560</v>
      </c>
      <c r="H2454" s="1363" t="s">
        <v>4198</v>
      </c>
      <c r="I2454" s="1363" t="s">
        <v>4220</v>
      </c>
      <c r="J2454" s="1363">
        <v>5.0</v>
      </c>
      <c r="K2454" s="1363"/>
      <c r="L2454" s="1363"/>
      <c r="M2454" s="1052"/>
    </row>
    <row r="2455">
      <c r="A2455" s="1371" t="s">
        <v>183</v>
      </c>
      <c r="B2455" s="1376">
        <f t="shared" si="18"/>
        <v>0</v>
      </c>
      <c r="C2455" s="1363"/>
      <c r="D2455" s="1377" t="s">
        <v>446</v>
      </c>
      <c r="E2455" s="1204">
        <v>172.0</v>
      </c>
      <c r="F2455" s="1363"/>
      <c r="G2455" s="1363" t="s">
        <v>446</v>
      </c>
      <c r="H2455" s="1363" t="s">
        <v>4206</v>
      </c>
      <c r="I2455" s="1363" t="s">
        <v>4219</v>
      </c>
      <c r="J2455" s="1363">
        <v>172.0</v>
      </c>
      <c r="K2455" s="1363"/>
      <c r="L2455" s="1363"/>
      <c r="M2455" s="1052"/>
    </row>
    <row r="2456">
      <c r="A2456" s="1371" t="s">
        <v>1774</v>
      </c>
      <c r="B2456" s="1376">
        <f t="shared" si="18"/>
        <v>4</v>
      </c>
      <c r="C2456" s="1363"/>
      <c r="D2456" s="1377" t="s">
        <v>446</v>
      </c>
      <c r="E2456" s="1204">
        <v>239.0</v>
      </c>
      <c r="F2456" s="1363"/>
      <c r="G2456" s="1363" t="s">
        <v>446</v>
      </c>
      <c r="H2456" s="1363" t="s">
        <v>4206</v>
      </c>
      <c r="I2456" s="1363" t="s">
        <v>4220</v>
      </c>
      <c r="J2456" s="1363">
        <v>239.0</v>
      </c>
      <c r="K2456" s="1363"/>
      <c r="L2456" s="1363"/>
      <c r="M2456" s="1052"/>
    </row>
    <row r="2457">
      <c r="A2457" s="1371" t="s">
        <v>1775</v>
      </c>
      <c r="B2457" s="1376">
        <f t="shared" si="18"/>
        <v>84</v>
      </c>
      <c r="C2457" s="1363"/>
      <c r="D2457" s="1377" t="s">
        <v>608</v>
      </c>
      <c r="E2457" s="1204">
        <v>9.0</v>
      </c>
      <c r="F2457" s="1363"/>
      <c r="G2457" s="1363" t="s">
        <v>608</v>
      </c>
      <c r="H2457" s="1363" t="s">
        <v>4189</v>
      </c>
      <c r="I2457" s="1363" t="s">
        <v>4219</v>
      </c>
      <c r="J2457" s="1363">
        <v>9.0</v>
      </c>
      <c r="K2457" s="1363"/>
      <c r="L2457" s="1363"/>
      <c r="M2457" s="1052"/>
    </row>
    <row r="2458">
      <c r="A2458" s="1371" t="s">
        <v>237</v>
      </c>
      <c r="B2458" s="1376">
        <f t="shared" si="18"/>
        <v>28</v>
      </c>
      <c r="C2458" s="1363"/>
      <c r="D2458" s="1377" t="s">
        <v>608</v>
      </c>
      <c r="E2458" s="1204">
        <v>5.0</v>
      </c>
      <c r="F2458" s="1363"/>
      <c r="G2458" s="1363" t="s">
        <v>608</v>
      </c>
      <c r="H2458" s="1363" t="s">
        <v>4189</v>
      </c>
      <c r="I2458" s="1363" t="s">
        <v>4220</v>
      </c>
      <c r="J2458" s="1363">
        <v>5.0</v>
      </c>
      <c r="K2458" s="1363"/>
      <c r="L2458" s="1363"/>
      <c r="M2458" s="1052"/>
    </row>
    <row r="2459">
      <c r="A2459" s="1371" t="s">
        <v>1777</v>
      </c>
      <c r="B2459" s="1376">
        <f t="shared" si="18"/>
        <v>14</v>
      </c>
      <c r="C2459" s="1363"/>
      <c r="D2459" s="1377" t="s">
        <v>711</v>
      </c>
      <c r="E2459" s="1204">
        <v>1.0</v>
      </c>
      <c r="F2459" s="1363"/>
      <c r="G2459" s="1363" t="s">
        <v>711</v>
      </c>
      <c r="H2459" s="1363" t="s">
        <v>4203</v>
      </c>
      <c r="I2459" s="1363" t="s">
        <v>4219</v>
      </c>
      <c r="J2459" s="1363">
        <v>1.0</v>
      </c>
      <c r="K2459" s="1363"/>
      <c r="L2459" s="1363"/>
      <c r="M2459" s="1052"/>
    </row>
    <row r="2460">
      <c r="A2460" s="1371" t="s">
        <v>1080</v>
      </c>
      <c r="B2460" s="1376">
        <f t="shared" si="18"/>
        <v>11</v>
      </c>
      <c r="C2460" s="1363"/>
      <c r="D2460" s="1377" t="s">
        <v>711</v>
      </c>
      <c r="E2460" s="1204">
        <v>1.0</v>
      </c>
      <c r="F2460" s="1363"/>
      <c r="G2460" s="1363" t="s">
        <v>711</v>
      </c>
      <c r="H2460" s="1363" t="s">
        <v>4203</v>
      </c>
      <c r="I2460" s="1363" t="s">
        <v>4220</v>
      </c>
      <c r="J2460" s="1363">
        <v>1.0</v>
      </c>
      <c r="K2460" s="1363"/>
      <c r="L2460" s="1363"/>
      <c r="M2460" s="1052"/>
    </row>
    <row r="2461">
      <c r="A2461" s="1371" t="s">
        <v>1778</v>
      </c>
      <c r="B2461" s="1376">
        <f t="shared" si="18"/>
        <v>37</v>
      </c>
      <c r="C2461" s="1363"/>
      <c r="D2461" s="1377" t="s">
        <v>1737</v>
      </c>
      <c r="E2461" s="1204">
        <v>11.0</v>
      </c>
      <c r="F2461" s="1363"/>
      <c r="G2461" s="1363" t="s">
        <v>1737</v>
      </c>
      <c r="H2461" s="1363" t="s">
        <v>4207</v>
      </c>
      <c r="I2461" s="1363" t="s">
        <v>4219</v>
      </c>
      <c r="J2461" s="1363">
        <v>11.0</v>
      </c>
      <c r="K2461" s="1363"/>
      <c r="L2461" s="1363"/>
      <c r="M2461" s="1052"/>
    </row>
    <row r="2462">
      <c r="A2462" s="1371" t="s">
        <v>1779</v>
      </c>
      <c r="B2462" s="1376">
        <f t="shared" si="18"/>
        <v>3</v>
      </c>
      <c r="C2462" s="1363"/>
      <c r="D2462" s="1377" t="s">
        <v>1737</v>
      </c>
      <c r="E2462" s="1204">
        <v>14.0</v>
      </c>
      <c r="F2462" s="1363"/>
      <c r="G2462" s="1363" t="s">
        <v>1737</v>
      </c>
      <c r="H2462" s="1363" t="s">
        <v>4207</v>
      </c>
      <c r="I2462" s="1363" t="s">
        <v>4220</v>
      </c>
      <c r="J2462" s="1363">
        <v>14.0</v>
      </c>
      <c r="K2462" s="1363"/>
      <c r="L2462" s="1363"/>
      <c r="M2462" s="1052"/>
    </row>
    <row r="2463">
      <c r="A2463" s="1371" t="s">
        <v>1780</v>
      </c>
      <c r="B2463" s="1376">
        <f t="shared" si="18"/>
        <v>11</v>
      </c>
      <c r="C2463" s="1363"/>
      <c r="D2463" s="1377" t="s">
        <v>1738</v>
      </c>
      <c r="E2463" s="1204">
        <v>1.0</v>
      </c>
      <c r="F2463" s="1363"/>
      <c r="G2463" s="1363" t="s">
        <v>1738</v>
      </c>
      <c r="H2463" s="1363" t="s">
        <v>4204</v>
      </c>
      <c r="I2463" s="1363" t="s">
        <v>4220</v>
      </c>
      <c r="J2463" s="1363">
        <v>1.0</v>
      </c>
      <c r="K2463" s="1363"/>
      <c r="L2463" s="1363"/>
      <c r="M2463" s="1052"/>
    </row>
    <row r="2464">
      <c r="A2464" s="1371" t="s">
        <v>187</v>
      </c>
      <c r="B2464" s="1376">
        <f t="shared" si="18"/>
        <v>6</v>
      </c>
      <c r="C2464" s="1363"/>
      <c r="D2464" s="1377" t="s">
        <v>561</v>
      </c>
      <c r="E2464" s="1204">
        <v>17.0</v>
      </c>
      <c r="F2464" s="1363"/>
      <c r="G2464" s="1363" t="s">
        <v>561</v>
      </c>
      <c r="H2464" s="1363" t="s">
        <v>4189</v>
      </c>
      <c r="I2464" s="1363" t="s">
        <v>4219</v>
      </c>
      <c r="J2464" s="1363">
        <v>17.0</v>
      </c>
      <c r="K2464" s="1363"/>
      <c r="L2464" s="1363"/>
      <c r="M2464" s="1052"/>
    </row>
    <row r="2465">
      <c r="A2465" s="1371" t="s">
        <v>1560</v>
      </c>
      <c r="B2465" s="1376">
        <f t="shared" si="18"/>
        <v>95</v>
      </c>
      <c r="C2465" s="1363"/>
      <c r="D2465" s="1377" t="s">
        <v>561</v>
      </c>
      <c r="E2465" s="1204">
        <v>19.0</v>
      </c>
      <c r="F2465" s="1363"/>
      <c r="G2465" s="1363" t="s">
        <v>561</v>
      </c>
      <c r="H2465" s="1363" t="s">
        <v>4189</v>
      </c>
      <c r="I2465" s="1363" t="s">
        <v>4220</v>
      </c>
      <c r="J2465" s="1363">
        <v>19.0</v>
      </c>
      <c r="K2465" s="1363"/>
      <c r="L2465" s="1363"/>
      <c r="M2465" s="1052"/>
    </row>
    <row r="2466">
      <c r="A2466" s="1371" t="s">
        <v>1782</v>
      </c>
      <c r="B2466" s="1376">
        <f t="shared" si="18"/>
        <v>4</v>
      </c>
      <c r="C2466" s="1363"/>
      <c r="D2466" s="1377" t="s">
        <v>1273</v>
      </c>
      <c r="E2466" s="1204">
        <v>19.0</v>
      </c>
      <c r="F2466" s="1363"/>
      <c r="G2466" s="1363" t="s">
        <v>1273</v>
      </c>
      <c r="H2466" s="1363" t="s">
        <v>4202</v>
      </c>
      <c r="I2466" s="1363" t="s">
        <v>4219</v>
      </c>
      <c r="J2466" s="1363">
        <v>19.0</v>
      </c>
      <c r="K2466" s="1363"/>
      <c r="L2466" s="1363"/>
      <c r="M2466" s="1052"/>
    </row>
    <row r="2467">
      <c r="A2467" s="1371" t="s">
        <v>1783</v>
      </c>
      <c r="B2467" s="1376">
        <f t="shared" si="18"/>
        <v>36</v>
      </c>
      <c r="C2467" s="1363"/>
      <c r="D2467" s="1377" t="s">
        <v>1273</v>
      </c>
      <c r="E2467" s="1204">
        <v>8.0</v>
      </c>
      <c r="F2467" s="1363"/>
      <c r="G2467" s="1363" t="s">
        <v>1273</v>
      </c>
      <c r="H2467" s="1363" t="s">
        <v>4202</v>
      </c>
      <c r="I2467" s="1363" t="s">
        <v>4220</v>
      </c>
      <c r="J2467" s="1363">
        <v>8.0</v>
      </c>
      <c r="K2467" s="1363"/>
      <c r="L2467" s="1363"/>
      <c r="M2467" s="1052"/>
    </row>
    <row r="2468">
      <c r="A2468" s="1371" t="s">
        <v>1784</v>
      </c>
      <c r="B2468" s="1376">
        <f t="shared" si="18"/>
        <v>0</v>
      </c>
      <c r="C2468" s="1363"/>
      <c r="D2468" s="1377" t="s">
        <v>1163</v>
      </c>
      <c r="E2468" s="1204">
        <v>11.0</v>
      </c>
      <c r="F2468" s="1363"/>
      <c r="G2468" s="1363" t="s">
        <v>1163</v>
      </c>
      <c r="H2468" s="1363" t="s">
        <v>4207</v>
      </c>
      <c r="I2468" s="1363" t="s">
        <v>4219</v>
      </c>
      <c r="J2468" s="1363">
        <v>11.0</v>
      </c>
      <c r="K2468" s="1363"/>
      <c r="L2468" s="1363"/>
      <c r="M2468" s="1052"/>
    </row>
    <row r="2469">
      <c r="A2469" s="1371" t="s">
        <v>1785</v>
      </c>
      <c r="B2469" s="1376">
        <f t="shared" si="18"/>
        <v>0</v>
      </c>
      <c r="C2469" s="1363"/>
      <c r="D2469" s="1377" t="s">
        <v>1163</v>
      </c>
      <c r="E2469" s="1204">
        <v>12.0</v>
      </c>
      <c r="F2469" s="1363"/>
      <c r="G2469" s="1363" t="s">
        <v>1163</v>
      </c>
      <c r="H2469" s="1363" t="s">
        <v>4207</v>
      </c>
      <c r="I2469" s="1363" t="s">
        <v>4220</v>
      </c>
      <c r="J2469" s="1363">
        <v>12.0</v>
      </c>
      <c r="K2469" s="1363"/>
      <c r="L2469" s="1363"/>
      <c r="M2469" s="1052"/>
    </row>
    <row r="2470">
      <c r="A2470" s="1371" t="s">
        <v>841</v>
      </c>
      <c r="B2470" s="1376">
        <f t="shared" si="18"/>
        <v>2</v>
      </c>
      <c r="C2470" s="1363"/>
      <c r="D2470" s="1377" t="s">
        <v>1739</v>
      </c>
      <c r="E2470" s="1204">
        <v>3.0</v>
      </c>
      <c r="F2470" s="1363"/>
      <c r="G2470" s="1363" t="s">
        <v>1739</v>
      </c>
      <c r="H2470" s="1363" t="s">
        <v>4204</v>
      </c>
      <c r="I2470" s="1363" t="s">
        <v>4219</v>
      </c>
      <c r="J2470" s="1363">
        <v>3.0</v>
      </c>
      <c r="K2470" s="1363"/>
      <c r="L2470" s="1363"/>
      <c r="M2470" s="1052"/>
    </row>
    <row r="2471">
      <c r="A2471" s="1371" t="s">
        <v>1786</v>
      </c>
      <c r="B2471" s="1376">
        <f t="shared" si="18"/>
        <v>5</v>
      </c>
      <c r="C2471" s="1363"/>
      <c r="D2471" s="1377" t="s">
        <v>1739</v>
      </c>
      <c r="E2471" s="1204">
        <v>6.0</v>
      </c>
      <c r="F2471" s="1363"/>
      <c r="G2471" s="1363" t="s">
        <v>1739</v>
      </c>
      <c r="H2471" s="1363" t="s">
        <v>4204</v>
      </c>
      <c r="I2471" s="1363" t="s">
        <v>4220</v>
      </c>
      <c r="J2471" s="1363">
        <v>6.0</v>
      </c>
      <c r="K2471" s="1363"/>
      <c r="L2471" s="1363"/>
      <c r="M2471" s="1052"/>
    </row>
    <row r="2472">
      <c r="A2472" s="1371" t="s">
        <v>804</v>
      </c>
      <c r="B2472" s="1376">
        <f t="shared" si="18"/>
        <v>19</v>
      </c>
      <c r="C2472" s="1363"/>
      <c r="D2472" s="1377" t="s">
        <v>1740</v>
      </c>
      <c r="E2472" s="1204">
        <v>9.0</v>
      </c>
      <c r="F2472" s="1363"/>
      <c r="G2472" s="1363" t="s">
        <v>1740</v>
      </c>
      <c r="H2472" s="1363" t="s">
        <v>4210</v>
      </c>
      <c r="I2472" s="1363" t="s">
        <v>4219</v>
      </c>
      <c r="J2472" s="1363">
        <v>9.0</v>
      </c>
      <c r="K2472" s="1363"/>
      <c r="L2472" s="1363"/>
      <c r="M2472" s="1052"/>
    </row>
    <row r="2473">
      <c r="A2473" s="1371" t="s">
        <v>1788</v>
      </c>
      <c r="B2473" s="1376">
        <f t="shared" si="18"/>
        <v>4</v>
      </c>
      <c r="C2473" s="1363"/>
      <c r="D2473" s="1377" t="s">
        <v>1740</v>
      </c>
      <c r="E2473" s="1204">
        <v>2.0</v>
      </c>
      <c r="F2473" s="1363"/>
      <c r="G2473" s="1363" t="s">
        <v>1740</v>
      </c>
      <c r="H2473" s="1363" t="s">
        <v>4210</v>
      </c>
      <c r="I2473" s="1363" t="s">
        <v>4220</v>
      </c>
      <c r="J2473" s="1363">
        <v>2.0</v>
      </c>
      <c r="K2473" s="1363"/>
      <c r="L2473" s="1363"/>
      <c r="M2473" s="1052"/>
    </row>
    <row r="2474">
      <c r="A2474" s="1371" t="s">
        <v>1789</v>
      </c>
      <c r="B2474" s="1376">
        <f t="shared" si="18"/>
        <v>4</v>
      </c>
      <c r="C2474" s="1363"/>
      <c r="D2474" s="1377" t="s">
        <v>784</v>
      </c>
      <c r="E2474" s="1204">
        <v>3.0</v>
      </c>
      <c r="F2474" s="1363"/>
      <c r="G2474" s="1363" t="s">
        <v>784</v>
      </c>
      <c r="H2474" s="1363" t="s">
        <v>4189</v>
      </c>
      <c r="I2474" s="1363" t="s">
        <v>4219</v>
      </c>
      <c r="J2474" s="1363">
        <v>3.0</v>
      </c>
      <c r="K2474" s="1363"/>
      <c r="L2474" s="1363"/>
      <c r="M2474" s="1052"/>
    </row>
    <row r="2475">
      <c r="A2475" s="1371" t="s">
        <v>1790</v>
      </c>
      <c r="B2475" s="1376">
        <f t="shared" si="18"/>
        <v>6</v>
      </c>
      <c r="C2475" s="1363"/>
      <c r="D2475" s="1377" t="s">
        <v>784</v>
      </c>
      <c r="E2475" s="1204">
        <v>12.0</v>
      </c>
      <c r="F2475" s="1363"/>
      <c r="G2475" s="1363" t="s">
        <v>784</v>
      </c>
      <c r="H2475" s="1363" t="s">
        <v>4189</v>
      </c>
      <c r="I2475" s="1363" t="s">
        <v>4220</v>
      </c>
      <c r="J2475" s="1363">
        <v>12.0</v>
      </c>
      <c r="K2475" s="1363"/>
      <c r="L2475" s="1363"/>
      <c r="M2475" s="1052"/>
    </row>
    <row r="2476">
      <c r="A2476" s="1371" t="s">
        <v>842</v>
      </c>
      <c r="B2476" s="1376">
        <f t="shared" si="18"/>
        <v>0</v>
      </c>
      <c r="C2476" s="1363"/>
      <c r="D2476" s="1377" t="s">
        <v>64</v>
      </c>
      <c r="E2476" s="1204">
        <v>1.0</v>
      </c>
      <c r="F2476" s="1363"/>
      <c r="G2476" s="1363" t="s">
        <v>64</v>
      </c>
      <c r="H2476" s="1363" t="s">
        <v>4198</v>
      </c>
      <c r="I2476" s="1363" t="s">
        <v>4219</v>
      </c>
      <c r="J2476" s="1363">
        <v>1.0</v>
      </c>
      <c r="K2476" s="1363"/>
      <c r="L2476" s="1363"/>
      <c r="M2476" s="1052"/>
    </row>
    <row r="2477">
      <c r="A2477" s="1371" t="s">
        <v>1792</v>
      </c>
      <c r="B2477" s="1376">
        <f t="shared" si="18"/>
        <v>11</v>
      </c>
      <c r="C2477" s="1363"/>
      <c r="D2477" s="1377" t="s">
        <v>64</v>
      </c>
      <c r="E2477" s="1204">
        <v>5.0</v>
      </c>
      <c r="F2477" s="1363"/>
      <c r="G2477" s="1363" t="s">
        <v>64</v>
      </c>
      <c r="H2477" s="1363" t="s">
        <v>4198</v>
      </c>
      <c r="I2477" s="1363" t="s">
        <v>4220</v>
      </c>
      <c r="J2477" s="1363">
        <v>5.0</v>
      </c>
      <c r="K2477" s="1363"/>
      <c r="L2477" s="1363"/>
      <c r="M2477" s="1052"/>
    </row>
    <row r="2478">
      <c r="A2478" s="1371" t="s">
        <v>1793</v>
      </c>
      <c r="B2478" s="1376">
        <f t="shared" si="18"/>
        <v>11</v>
      </c>
      <c r="C2478" s="1363"/>
      <c r="D2478" s="1377" t="s">
        <v>171</v>
      </c>
      <c r="E2478" s="1204">
        <v>1.0</v>
      </c>
      <c r="F2478" s="1363"/>
      <c r="G2478" s="1363" t="s">
        <v>171</v>
      </c>
      <c r="H2478" s="1363" t="s">
        <v>4196</v>
      </c>
      <c r="I2478" s="1363" t="s">
        <v>4219</v>
      </c>
      <c r="J2478" s="1363">
        <v>1.0</v>
      </c>
      <c r="K2478" s="1363"/>
      <c r="L2478" s="1363"/>
      <c r="M2478" s="1052"/>
    </row>
    <row r="2479">
      <c r="A2479" s="1371" t="s">
        <v>1794</v>
      </c>
      <c r="B2479" s="1376">
        <f t="shared" si="18"/>
        <v>4</v>
      </c>
      <c r="C2479" s="1363"/>
      <c r="D2479" s="1377" t="s">
        <v>171</v>
      </c>
      <c r="E2479" s="1204">
        <v>4.0</v>
      </c>
      <c r="F2479" s="1363"/>
      <c r="G2479" s="1363" t="s">
        <v>171</v>
      </c>
      <c r="H2479" s="1363" t="s">
        <v>4196</v>
      </c>
      <c r="I2479" s="1363" t="s">
        <v>4220</v>
      </c>
      <c r="J2479" s="1363">
        <v>4.0</v>
      </c>
      <c r="K2479" s="1363"/>
      <c r="L2479" s="1363"/>
      <c r="M2479" s="1052"/>
    </row>
    <row r="2480">
      <c r="A2480" s="1371" t="s">
        <v>1796</v>
      </c>
      <c r="B2480" s="1376">
        <f t="shared" si="18"/>
        <v>9</v>
      </c>
      <c r="C2480" s="1363"/>
      <c r="D2480" s="1377" t="s">
        <v>1742</v>
      </c>
      <c r="E2480" s="1204">
        <v>16.0</v>
      </c>
      <c r="F2480" s="1363"/>
      <c r="G2480" s="1363" t="s">
        <v>1742</v>
      </c>
      <c r="H2480" s="1363" t="s">
        <v>4210</v>
      </c>
      <c r="I2480" s="1363" t="s">
        <v>4219</v>
      </c>
      <c r="J2480" s="1363">
        <v>16.0</v>
      </c>
      <c r="K2480" s="1363"/>
      <c r="L2480" s="1363"/>
      <c r="M2480" s="1052"/>
    </row>
    <row r="2481">
      <c r="A2481" s="1371" t="s">
        <v>88</v>
      </c>
      <c r="B2481" s="1376">
        <f t="shared" si="18"/>
        <v>4</v>
      </c>
      <c r="C2481" s="1363"/>
      <c r="D2481" s="1377" t="s">
        <v>1742</v>
      </c>
      <c r="E2481" s="1204">
        <v>5.0</v>
      </c>
      <c r="F2481" s="1363"/>
      <c r="G2481" s="1363" t="s">
        <v>1742</v>
      </c>
      <c r="H2481" s="1363" t="s">
        <v>4210</v>
      </c>
      <c r="I2481" s="1363" t="s">
        <v>4220</v>
      </c>
      <c r="J2481" s="1363">
        <v>5.0</v>
      </c>
      <c r="K2481" s="1363"/>
      <c r="L2481" s="1363"/>
      <c r="M2481" s="1052"/>
    </row>
    <row r="2482">
      <c r="A2482" s="1371" t="s">
        <v>742</v>
      </c>
      <c r="B2482" s="1376">
        <f t="shared" si="18"/>
        <v>1</v>
      </c>
      <c r="C2482" s="1363"/>
      <c r="D2482" s="1377" t="s">
        <v>1622</v>
      </c>
      <c r="E2482" s="1204">
        <v>7.0</v>
      </c>
      <c r="F2482" s="1363"/>
      <c r="G2482" s="1363" t="s">
        <v>1622</v>
      </c>
      <c r="H2482" s="1363" t="s">
        <v>4204</v>
      </c>
      <c r="I2482" s="1363" t="s">
        <v>4219</v>
      </c>
      <c r="J2482" s="1363">
        <v>7.0</v>
      </c>
      <c r="K2482" s="1363"/>
      <c r="L2482" s="1363"/>
      <c r="M2482" s="1052"/>
    </row>
    <row r="2483">
      <c r="A2483" s="1371" t="s">
        <v>743</v>
      </c>
      <c r="B2483" s="1376">
        <f t="shared" si="18"/>
        <v>53</v>
      </c>
      <c r="C2483" s="1363"/>
      <c r="D2483" s="1377" t="s">
        <v>1622</v>
      </c>
      <c r="E2483" s="1204">
        <v>7.0</v>
      </c>
      <c r="F2483" s="1363"/>
      <c r="G2483" s="1363" t="s">
        <v>1622</v>
      </c>
      <c r="H2483" s="1363" t="s">
        <v>4204</v>
      </c>
      <c r="I2483" s="1363" t="s">
        <v>4220</v>
      </c>
      <c r="J2483" s="1363">
        <v>7.0</v>
      </c>
      <c r="K2483" s="1363"/>
      <c r="L2483" s="1363"/>
      <c r="M2483" s="1052"/>
    </row>
    <row r="2484">
      <c r="A2484" s="1371" t="s">
        <v>1798</v>
      </c>
      <c r="B2484" s="1376">
        <f t="shared" si="18"/>
        <v>1</v>
      </c>
      <c r="C2484" s="1363"/>
      <c r="D2484" s="1377" t="s">
        <v>1744</v>
      </c>
      <c r="E2484" s="1204">
        <v>2.0</v>
      </c>
      <c r="F2484" s="1363"/>
      <c r="G2484" s="1363" t="s">
        <v>1744</v>
      </c>
      <c r="H2484" s="1363" t="s">
        <v>4203</v>
      </c>
      <c r="I2484" s="1363" t="s">
        <v>4219</v>
      </c>
      <c r="J2484" s="1363">
        <v>2.0</v>
      </c>
      <c r="K2484" s="1363"/>
      <c r="L2484" s="1363"/>
      <c r="M2484" s="1052"/>
    </row>
    <row r="2485">
      <c r="A2485" s="1371" t="s">
        <v>1799</v>
      </c>
      <c r="B2485" s="1376">
        <f t="shared" si="18"/>
        <v>3</v>
      </c>
      <c r="C2485" s="1363"/>
      <c r="D2485" s="1377" t="s">
        <v>1744</v>
      </c>
      <c r="E2485" s="1204">
        <v>1.0</v>
      </c>
      <c r="F2485" s="1363"/>
      <c r="G2485" s="1363" t="s">
        <v>1744</v>
      </c>
      <c r="H2485" s="1363" t="s">
        <v>4203</v>
      </c>
      <c r="I2485" s="1363" t="s">
        <v>4220</v>
      </c>
      <c r="J2485" s="1363">
        <v>1.0</v>
      </c>
      <c r="K2485" s="1363"/>
      <c r="L2485" s="1363"/>
      <c r="M2485" s="1052"/>
    </row>
    <row r="2486">
      <c r="A2486" s="1371" t="s">
        <v>476</v>
      </c>
      <c r="B2486" s="1376">
        <f t="shared" si="18"/>
        <v>12</v>
      </c>
      <c r="C2486" s="1363"/>
      <c r="D2486" s="1377" t="s">
        <v>65</v>
      </c>
      <c r="E2486" s="1204">
        <v>1.0</v>
      </c>
      <c r="F2486" s="1363"/>
      <c r="G2486" s="1363" t="s">
        <v>65</v>
      </c>
      <c r="H2486" s="1363" t="s">
        <v>4205</v>
      </c>
      <c r="I2486" s="1363" t="s">
        <v>4219</v>
      </c>
      <c r="J2486" s="1363">
        <v>1.0</v>
      </c>
      <c r="K2486" s="1363"/>
      <c r="L2486" s="1363"/>
      <c r="M2486" s="1052"/>
    </row>
    <row r="2487">
      <c r="A2487" s="1371" t="s">
        <v>1802</v>
      </c>
      <c r="B2487" s="1376">
        <f t="shared" si="18"/>
        <v>3</v>
      </c>
      <c r="C2487" s="1363"/>
      <c r="D2487" s="1377" t="s">
        <v>450</v>
      </c>
      <c r="E2487" s="1204">
        <v>4.0</v>
      </c>
      <c r="F2487" s="1363"/>
      <c r="G2487" s="1363" t="s">
        <v>450</v>
      </c>
      <c r="H2487" s="1363" t="s">
        <v>4198</v>
      </c>
      <c r="I2487" s="1363" t="s">
        <v>4219</v>
      </c>
      <c r="J2487" s="1363">
        <v>4.0</v>
      </c>
      <c r="K2487" s="1363"/>
      <c r="L2487" s="1363"/>
      <c r="M2487" s="1052"/>
    </row>
    <row r="2488">
      <c r="A2488" s="1371" t="s">
        <v>1803</v>
      </c>
      <c r="B2488" s="1376">
        <f t="shared" si="18"/>
        <v>0</v>
      </c>
      <c r="C2488" s="1363"/>
      <c r="D2488" s="1377" t="s">
        <v>450</v>
      </c>
      <c r="E2488" s="1204">
        <v>9.0</v>
      </c>
      <c r="F2488" s="1363"/>
      <c r="G2488" s="1363" t="s">
        <v>450</v>
      </c>
      <c r="H2488" s="1363" t="s">
        <v>4198</v>
      </c>
      <c r="I2488" s="1363" t="s">
        <v>4220</v>
      </c>
      <c r="J2488" s="1363">
        <v>9.0</v>
      </c>
      <c r="K2488" s="1363"/>
      <c r="L2488" s="1363"/>
      <c r="M2488" s="1052"/>
    </row>
    <row r="2489">
      <c r="A2489" s="1371" t="s">
        <v>1804</v>
      </c>
      <c r="B2489" s="1376">
        <f t="shared" si="18"/>
        <v>218</v>
      </c>
      <c r="C2489" s="1363"/>
      <c r="D2489" s="1377" t="s">
        <v>66</v>
      </c>
      <c r="E2489" s="1204">
        <v>38.0</v>
      </c>
      <c r="F2489" s="1363"/>
      <c r="G2489" s="1363" t="s">
        <v>66</v>
      </c>
      <c r="H2489" s="1363" t="s">
        <v>4198</v>
      </c>
      <c r="I2489" s="1363" t="s">
        <v>4219</v>
      </c>
      <c r="J2489" s="1363">
        <v>38.0</v>
      </c>
      <c r="K2489" s="1363"/>
      <c r="L2489" s="1363"/>
      <c r="M2489" s="1052"/>
    </row>
    <row r="2490">
      <c r="A2490" s="1371" t="s">
        <v>387</v>
      </c>
      <c r="B2490" s="1376">
        <f t="shared" si="18"/>
        <v>73</v>
      </c>
      <c r="C2490" s="1363"/>
      <c r="D2490" s="1377" t="s">
        <v>66</v>
      </c>
      <c r="E2490" s="1204">
        <v>83.0</v>
      </c>
      <c r="F2490" s="1363"/>
      <c r="G2490" s="1363" t="s">
        <v>66</v>
      </c>
      <c r="H2490" s="1363" t="s">
        <v>4198</v>
      </c>
      <c r="I2490" s="1363" t="s">
        <v>4220</v>
      </c>
      <c r="J2490" s="1363">
        <v>83.0</v>
      </c>
      <c r="K2490" s="1363"/>
      <c r="L2490" s="1363"/>
      <c r="M2490" s="1052"/>
    </row>
    <row r="2491">
      <c r="A2491" s="1371" t="s">
        <v>1805</v>
      </c>
      <c r="B2491" s="1376">
        <f t="shared" si="18"/>
        <v>1</v>
      </c>
      <c r="C2491" s="1363"/>
      <c r="D2491" s="1377" t="s">
        <v>1745</v>
      </c>
      <c r="E2491" s="1204">
        <v>3.0</v>
      </c>
      <c r="F2491" s="1363"/>
      <c r="G2491" s="1363" t="s">
        <v>1745</v>
      </c>
      <c r="H2491" s="1363" t="s">
        <v>4202</v>
      </c>
      <c r="I2491" s="1363" t="s">
        <v>4219</v>
      </c>
      <c r="J2491" s="1363">
        <v>3.0</v>
      </c>
      <c r="K2491" s="1363"/>
      <c r="L2491" s="1363"/>
      <c r="M2491" s="1052"/>
    </row>
    <row r="2492">
      <c r="A2492" s="1371" t="s">
        <v>1806</v>
      </c>
      <c r="B2492" s="1376">
        <f t="shared" si="18"/>
        <v>0</v>
      </c>
      <c r="C2492" s="1363"/>
      <c r="D2492" s="1377" t="s">
        <v>1746</v>
      </c>
      <c r="E2492" s="1204">
        <v>6.0</v>
      </c>
      <c r="F2492" s="1363"/>
      <c r="G2492" s="1363" t="s">
        <v>1746</v>
      </c>
      <c r="H2492" s="1363" t="s">
        <v>4202</v>
      </c>
      <c r="I2492" s="1363" t="s">
        <v>4219</v>
      </c>
      <c r="J2492" s="1363">
        <v>6.0</v>
      </c>
      <c r="K2492" s="1363"/>
      <c r="L2492" s="1363"/>
      <c r="M2492" s="1052"/>
    </row>
    <row r="2493">
      <c r="A2493" s="1371" t="s">
        <v>1807</v>
      </c>
      <c r="B2493" s="1376">
        <f t="shared" si="18"/>
        <v>5</v>
      </c>
      <c r="C2493" s="1363"/>
      <c r="D2493" s="1377" t="s">
        <v>1746</v>
      </c>
      <c r="E2493" s="1204">
        <v>18.0</v>
      </c>
      <c r="F2493" s="1363"/>
      <c r="G2493" s="1363" t="s">
        <v>1746</v>
      </c>
      <c r="H2493" s="1363" t="s">
        <v>4202</v>
      </c>
      <c r="I2493" s="1363" t="s">
        <v>4220</v>
      </c>
      <c r="J2493" s="1363">
        <v>18.0</v>
      </c>
      <c r="K2493" s="1363"/>
      <c r="L2493" s="1363"/>
      <c r="M2493" s="1052"/>
    </row>
    <row r="2494">
      <c r="A2494" s="1371" t="s">
        <v>1808</v>
      </c>
      <c r="B2494" s="1376">
        <f t="shared" si="18"/>
        <v>37</v>
      </c>
      <c r="C2494" s="1363"/>
      <c r="D2494" s="1377" t="s">
        <v>174</v>
      </c>
      <c r="E2494" s="1204">
        <v>20.0</v>
      </c>
      <c r="F2494" s="1363"/>
      <c r="G2494" s="1363" t="s">
        <v>174</v>
      </c>
      <c r="H2494" s="1363" t="s">
        <v>4210</v>
      </c>
      <c r="I2494" s="1363" t="s">
        <v>4219</v>
      </c>
      <c r="J2494" s="1363">
        <v>20.0</v>
      </c>
      <c r="K2494" s="1363"/>
      <c r="L2494" s="1363"/>
      <c r="M2494" s="1052"/>
    </row>
    <row r="2495">
      <c r="A2495" s="1371" t="s">
        <v>1809</v>
      </c>
      <c r="B2495" s="1376">
        <f t="shared" si="18"/>
        <v>101</v>
      </c>
      <c r="C2495" s="1363"/>
      <c r="D2495" s="1377" t="s">
        <v>174</v>
      </c>
      <c r="E2495" s="1204">
        <v>4.0</v>
      </c>
      <c r="F2495" s="1363"/>
      <c r="G2495" s="1363" t="s">
        <v>174</v>
      </c>
      <c r="H2495" s="1363" t="s">
        <v>4210</v>
      </c>
      <c r="I2495" s="1363" t="s">
        <v>4220</v>
      </c>
      <c r="J2495" s="1363">
        <v>4.0</v>
      </c>
      <c r="K2495" s="1363"/>
      <c r="L2495" s="1363"/>
      <c r="M2495" s="1052"/>
    </row>
    <row r="2496">
      <c r="A2496" s="1371" t="s">
        <v>259</v>
      </c>
      <c r="B2496" s="1376">
        <f t="shared" si="18"/>
        <v>11</v>
      </c>
      <c r="C2496" s="1363"/>
      <c r="D2496" s="1377" t="s">
        <v>453</v>
      </c>
      <c r="E2496" s="1204">
        <v>6.0</v>
      </c>
      <c r="F2496" s="1363"/>
      <c r="G2496" s="1363" t="s">
        <v>453</v>
      </c>
      <c r="H2496" s="1363" t="s">
        <v>4203</v>
      </c>
      <c r="I2496" s="1363" t="s">
        <v>4219</v>
      </c>
      <c r="J2496" s="1363">
        <v>6.0</v>
      </c>
      <c r="K2496" s="1363"/>
      <c r="L2496" s="1363"/>
      <c r="M2496" s="1052"/>
    </row>
    <row r="2497">
      <c r="A2497" s="1371" t="s">
        <v>1810</v>
      </c>
      <c r="B2497" s="1376">
        <f t="shared" si="18"/>
        <v>10</v>
      </c>
      <c r="C2497" s="1363"/>
      <c r="D2497" s="1377" t="s">
        <v>453</v>
      </c>
      <c r="E2497" s="1204">
        <v>3.0</v>
      </c>
      <c r="F2497" s="1363"/>
      <c r="G2497" s="1363" t="s">
        <v>453</v>
      </c>
      <c r="H2497" s="1363" t="s">
        <v>4203</v>
      </c>
      <c r="I2497" s="1363" t="s">
        <v>4220</v>
      </c>
      <c r="J2497" s="1363">
        <v>3.0</v>
      </c>
      <c r="K2497" s="1363"/>
      <c r="L2497" s="1363"/>
      <c r="M2497" s="1052"/>
    </row>
    <row r="2498">
      <c r="A2498" s="1371" t="s">
        <v>1811</v>
      </c>
      <c r="B2498" s="1376">
        <f t="shared" si="18"/>
        <v>9</v>
      </c>
      <c r="C2498" s="1363"/>
      <c r="D2498" s="1377" t="s">
        <v>1747</v>
      </c>
      <c r="E2498" s="1204">
        <v>7.0</v>
      </c>
      <c r="F2498" s="1363"/>
      <c r="G2498" s="1363" t="s">
        <v>1747</v>
      </c>
      <c r="H2498" s="1363" t="s">
        <v>4205</v>
      </c>
      <c r="I2498" s="1363" t="s">
        <v>4219</v>
      </c>
      <c r="J2498" s="1363">
        <v>7.0</v>
      </c>
      <c r="K2498" s="1363"/>
      <c r="L2498" s="1363"/>
      <c r="M2498" s="1052"/>
    </row>
    <row r="2499">
      <c r="A2499" s="1371" t="s">
        <v>1813</v>
      </c>
      <c r="B2499" s="1376">
        <f t="shared" si="18"/>
        <v>3</v>
      </c>
      <c r="C2499" s="1363"/>
      <c r="D2499" s="1377" t="s">
        <v>1748</v>
      </c>
      <c r="E2499" s="1204">
        <v>5.0</v>
      </c>
      <c r="F2499" s="1363"/>
      <c r="G2499" s="1363" t="s">
        <v>1748</v>
      </c>
      <c r="H2499" s="1363" t="s">
        <v>4210</v>
      </c>
      <c r="I2499" s="1363" t="s">
        <v>4219</v>
      </c>
      <c r="J2499" s="1363">
        <v>5.0</v>
      </c>
      <c r="K2499" s="1363"/>
      <c r="L2499" s="1363"/>
      <c r="M2499" s="1052"/>
    </row>
    <row r="2500">
      <c r="A2500" s="1371" t="s">
        <v>1814</v>
      </c>
      <c r="B2500" s="1376">
        <f t="shared" si="18"/>
        <v>11</v>
      </c>
      <c r="C2500" s="1363"/>
      <c r="D2500" s="1377" t="s">
        <v>1748</v>
      </c>
      <c r="E2500" s="1204">
        <v>1.0</v>
      </c>
      <c r="F2500" s="1363"/>
      <c r="G2500" s="1363" t="s">
        <v>1748</v>
      </c>
      <c r="H2500" s="1363" t="s">
        <v>4210</v>
      </c>
      <c r="I2500" s="1363" t="s">
        <v>4220</v>
      </c>
      <c r="J2500" s="1363">
        <v>1.0</v>
      </c>
      <c r="K2500" s="1363"/>
      <c r="L2500" s="1363"/>
      <c r="M2500" s="1052"/>
    </row>
    <row r="2501">
      <c r="A2501" s="1371" t="s">
        <v>1815</v>
      </c>
      <c r="B2501" s="1376">
        <f t="shared" si="18"/>
        <v>27</v>
      </c>
      <c r="C2501" s="1363"/>
      <c r="D2501" s="1377" t="s">
        <v>567</v>
      </c>
      <c r="E2501" s="1204">
        <v>3.0</v>
      </c>
      <c r="F2501" s="1363"/>
      <c r="G2501" s="1363" t="s">
        <v>567</v>
      </c>
      <c r="H2501" s="1363" t="s">
        <v>4205</v>
      </c>
      <c r="I2501" s="1363" t="s">
        <v>4220</v>
      </c>
      <c r="J2501" s="1363">
        <v>3.0</v>
      </c>
      <c r="K2501" s="1363"/>
      <c r="L2501" s="1363"/>
      <c r="M2501" s="1052"/>
    </row>
    <row r="2502">
      <c r="A2502" s="1371" t="s">
        <v>1816</v>
      </c>
      <c r="B2502" s="1376">
        <f t="shared" si="18"/>
        <v>24</v>
      </c>
      <c r="C2502" s="1363"/>
      <c r="D2502" s="1377" t="s">
        <v>1750</v>
      </c>
      <c r="E2502" s="1204">
        <v>3.0</v>
      </c>
      <c r="F2502" s="1363"/>
      <c r="G2502" s="1363" t="s">
        <v>1750</v>
      </c>
      <c r="H2502" s="1363" t="s">
        <v>4205</v>
      </c>
      <c r="I2502" s="1363" t="s">
        <v>4219</v>
      </c>
      <c r="J2502" s="1363">
        <v>3.0</v>
      </c>
      <c r="K2502" s="1363"/>
      <c r="L2502" s="1363"/>
      <c r="M2502" s="1052"/>
    </row>
    <row r="2503">
      <c r="A2503" s="1371" t="s">
        <v>93</v>
      </c>
      <c r="B2503" s="1376">
        <f t="shared" si="18"/>
        <v>2</v>
      </c>
      <c r="C2503" s="1363"/>
      <c r="D2503" s="1377" t="s">
        <v>1750</v>
      </c>
      <c r="E2503" s="1204">
        <v>4.0</v>
      </c>
      <c r="F2503" s="1363"/>
      <c r="G2503" s="1363" t="s">
        <v>1750</v>
      </c>
      <c r="H2503" s="1363" t="s">
        <v>4205</v>
      </c>
      <c r="I2503" s="1363" t="s">
        <v>4220</v>
      </c>
      <c r="J2503" s="1363">
        <v>4.0</v>
      </c>
      <c r="K2503" s="1363"/>
      <c r="L2503" s="1363"/>
      <c r="M2503" s="1052"/>
    </row>
    <row r="2504">
      <c r="A2504" s="1371" t="s">
        <v>1817</v>
      </c>
      <c r="B2504" s="1376">
        <f t="shared" si="18"/>
        <v>2</v>
      </c>
      <c r="C2504" s="1363"/>
      <c r="D2504" s="1377" t="s">
        <v>1751</v>
      </c>
      <c r="E2504" s="1204">
        <v>1.0</v>
      </c>
      <c r="F2504" s="1363"/>
      <c r="G2504" s="1363" t="s">
        <v>1751</v>
      </c>
      <c r="H2504" s="1363" t="s">
        <v>4196</v>
      </c>
      <c r="I2504" s="1363" t="s">
        <v>4219</v>
      </c>
      <c r="J2504" s="1363">
        <v>1.0</v>
      </c>
      <c r="K2504" s="1363"/>
      <c r="L2504" s="1363"/>
      <c r="M2504" s="1052"/>
    </row>
    <row r="2505">
      <c r="A2505" s="1371" t="s">
        <v>1415</v>
      </c>
      <c r="B2505" s="1376">
        <f t="shared" si="18"/>
        <v>8</v>
      </c>
      <c r="C2505" s="1363"/>
      <c r="D2505" s="1377" t="s">
        <v>1754</v>
      </c>
      <c r="E2505" s="1204">
        <v>3.0</v>
      </c>
      <c r="F2505" s="1363"/>
      <c r="G2505" s="1363" t="s">
        <v>1754</v>
      </c>
      <c r="H2505" s="1363" t="s">
        <v>4202</v>
      </c>
      <c r="I2505" s="1363" t="s">
        <v>4219</v>
      </c>
      <c r="J2505" s="1363">
        <v>3.0</v>
      </c>
      <c r="K2505" s="1363"/>
      <c r="L2505" s="1363"/>
      <c r="M2505" s="1052"/>
    </row>
    <row r="2506">
      <c r="A2506" s="1371" t="s">
        <v>94</v>
      </c>
      <c r="B2506" s="1376">
        <f t="shared" si="18"/>
        <v>5</v>
      </c>
      <c r="C2506" s="1363"/>
      <c r="D2506" s="1377" t="s">
        <v>1754</v>
      </c>
      <c r="E2506" s="1204">
        <v>2.0</v>
      </c>
      <c r="F2506" s="1363"/>
      <c r="G2506" s="1363" t="s">
        <v>1754</v>
      </c>
      <c r="H2506" s="1363" t="s">
        <v>4202</v>
      </c>
      <c r="I2506" s="1363" t="s">
        <v>4220</v>
      </c>
      <c r="J2506" s="1363">
        <v>2.0</v>
      </c>
      <c r="K2506" s="1363"/>
      <c r="L2506" s="1363"/>
      <c r="M2506" s="1052"/>
    </row>
    <row r="2507">
      <c r="A2507" s="1371" t="s">
        <v>1818</v>
      </c>
      <c r="B2507" s="1376">
        <f t="shared" si="18"/>
        <v>63</v>
      </c>
      <c r="C2507" s="1363"/>
      <c r="D2507" s="1377" t="s">
        <v>568</v>
      </c>
      <c r="E2507" s="1204">
        <v>1.0</v>
      </c>
      <c r="F2507" s="1363"/>
      <c r="G2507" s="1363" t="s">
        <v>568</v>
      </c>
      <c r="H2507" s="1363" t="s">
        <v>4203</v>
      </c>
      <c r="I2507" s="1363" t="s">
        <v>4220</v>
      </c>
      <c r="J2507" s="1363">
        <v>1.0</v>
      </c>
      <c r="K2507" s="1363"/>
      <c r="L2507" s="1363"/>
      <c r="M2507" s="1052"/>
    </row>
    <row r="2508">
      <c r="A2508" s="1371" t="s">
        <v>1819</v>
      </c>
      <c r="B2508" s="1376">
        <f t="shared" si="18"/>
        <v>5</v>
      </c>
      <c r="C2508" s="1363"/>
      <c r="D2508" s="1377" t="s">
        <v>67</v>
      </c>
      <c r="E2508" s="1204">
        <v>14.0</v>
      </c>
      <c r="F2508" s="1363"/>
      <c r="G2508" s="1363" t="s">
        <v>67</v>
      </c>
      <c r="H2508" s="1363" t="s">
        <v>4189</v>
      </c>
      <c r="I2508" s="1363" t="s">
        <v>4219</v>
      </c>
      <c r="J2508" s="1363">
        <v>14.0</v>
      </c>
      <c r="K2508" s="1363"/>
      <c r="L2508" s="1363"/>
      <c r="M2508" s="1052"/>
    </row>
    <row r="2509">
      <c r="A2509" s="1371" t="s">
        <v>751</v>
      </c>
      <c r="B2509" s="1376">
        <f t="shared" si="18"/>
        <v>45</v>
      </c>
      <c r="C2509" s="1363"/>
      <c r="D2509" s="1377" t="s">
        <v>67</v>
      </c>
      <c r="E2509" s="1204">
        <v>18.0</v>
      </c>
      <c r="F2509" s="1363"/>
      <c r="G2509" s="1363" t="s">
        <v>67</v>
      </c>
      <c r="H2509" s="1363" t="s">
        <v>4189</v>
      </c>
      <c r="I2509" s="1363" t="s">
        <v>4220</v>
      </c>
      <c r="J2509" s="1363">
        <v>18.0</v>
      </c>
      <c r="K2509" s="1363"/>
      <c r="L2509" s="1363"/>
      <c r="M2509" s="1052"/>
    </row>
    <row r="2510">
      <c r="A2510" s="1371" t="s">
        <v>1820</v>
      </c>
      <c r="B2510" s="1376">
        <f t="shared" si="18"/>
        <v>10</v>
      </c>
      <c r="C2510" s="1363"/>
      <c r="D2510" s="1377" t="s">
        <v>1755</v>
      </c>
      <c r="E2510" s="1204">
        <v>3.0</v>
      </c>
      <c r="F2510" s="1363"/>
      <c r="G2510" s="1363" t="s">
        <v>1755</v>
      </c>
      <c r="H2510" s="1363" t="s">
        <v>4204</v>
      </c>
      <c r="I2510" s="1363" t="s">
        <v>4219</v>
      </c>
      <c r="J2510" s="1363">
        <v>3.0</v>
      </c>
      <c r="K2510" s="1363"/>
      <c r="L2510" s="1363"/>
      <c r="M2510" s="1052"/>
    </row>
    <row r="2511">
      <c r="A2511" s="1371" t="s">
        <v>1821</v>
      </c>
      <c r="B2511" s="1376">
        <f t="shared" si="18"/>
        <v>4</v>
      </c>
      <c r="C2511" s="1363"/>
      <c r="D2511" s="1377" t="s">
        <v>1756</v>
      </c>
      <c r="E2511" s="1204">
        <v>4.0</v>
      </c>
      <c r="F2511" s="1363"/>
      <c r="G2511" s="1363" t="s">
        <v>1756</v>
      </c>
      <c r="H2511" s="1363" t="s">
        <v>4207</v>
      </c>
      <c r="I2511" s="1363" t="s">
        <v>4219</v>
      </c>
      <c r="J2511" s="1363">
        <v>4.0</v>
      </c>
      <c r="K2511" s="1363"/>
      <c r="L2511" s="1363"/>
      <c r="M2511" s="1052"/>
    </row>
    <row r="2512">
      <c r="A2512" s="1371" t="s">
        <v>594</v>
      </c>
      <c r="B2512" s="1376">
        <f t="shared" si="18"/>
        <v>32</v>
      </c>
      <c r="C2512" s="1363"/>
      <c r="D2512" s="1377" t="s">
        <v>1756</v>
      </c>
      <c r="E2512" s="1204">
        <v>9.0</v>
      </c>
      <c r="F2512" s="1363"/>
      <c r="G2512" s="1363" t="s">
        <v>1756</v>
      </c>
      <c r="H2512" s="1363" t="s">
        <v>4207</v>
      </c>
      <c r="I2512" s="1363" t="s">
        <v>4220</v>
      </c>
      <c r="J2512" s="1363">
        <v>9.0</v>
      </c>
      <c r="K2512" s="1363"/>
      <c r="L2512" s="1363"/>
      <c r="M2512" s="1052"/>
    </row>
    <row r="2513">
      <c r="A2513" s="1371" t="s">
        <v>752</v>
      </c>
      <c r="B2513" s="1376">
        <f t="shared" si="18"/>
        <v>8</v>
      </c>
      <c r="C2513" s="1363"/>
      <c r="D2513" s="1377" t="s">
        <v>569</v>
      </c>
      <c r="E2513" s="1204">
        <v>1.0</v>
      </c>
      <c r="F2513" s="1363"/>
      <c r="G2513" s="1363" t="s">
        <v>569</v>
      </c>
      <c r="H2513" s="1363" t="s">
        <v>4205</v>
      </c>
      <c r="I2513" s="1363" t="s">
        <v>4219</v>
      </c>
      <c r="J2513" s="1363">
        <v>1.0</v>
      </c>
      <c r="K2513" s="1363"/>
      <c r="L2513" s="1363"/>
      <c r="M2513" s="1052"/>
    </row>
    <row r="2514">
      <c r="A2514" s="1371" t="s">
        <v>1822</v>
      </c>
      <c r="B2514" s="1376">
        <f t="shared" si="18"/>
        <v>1</v>
      </c>
      <c r="C2514" s="1363"/>
      <c r="D2514" s="1377" t="s">
        <v>569</v>
      </c>
      <c r="E2514" s="1204">
        <v>1.0</v>
      </c>
      <c r="F2514" s="1363"/>
      <c r="G2514" s="1363" t="s">
        <v>569</v>
      </c>
      <c r="H2514" s="1363" t="s">
        <v>4205</v>
      </c>
      <c r="I2514" s="1363" t="s">
        <v>4220</v>
      </c>
      <c r="J2514" s="1363">
        <v>1.0</v>
      </c>
      <c r="K2514" s="1363"/>
      <c r="L2514" s="1363"/>
      <c r="M2514" s="1052"/>
    </row>
    <row r="2515">
      <c r="A2515" s="1371" t="s">
        <v>1823</v>
      </c>
      <c r="B2515" s="1376">
        <f t="shared" si="18"/>
        <v>19</v>
      </c>
      <c r="C2515" s="1363"/>
      <c r="D2515" s="1377" t="s">
        <v>1757</v>
      </c>
      <c r="E2515" s="1204">
        <v>1.0</v>
      </c>
      <c r="F2515" s="1363"/>
      <c r="G2515" s="1363" t="s">
        <v>1757</v>
      </c>
      <c r="H2515" s="1363" t="s">
        <v>4205</v>
      </c>
      <c r="I2515" s="1363" t="s">
        <v>4219</v>
      </c>
      <c r="J2515" s="1363">
        <v>1.0</v>
      </c>
      <c r="K2515" s="1363"/>
      <c r="L2515" s="1363"/>
      <c r="M2515" s="1052"/>
    </row>
    <row r="2516">
      <c r="A2516" s="1371" t="s">
        <v>1451</v>
      </c>
      <c r="B2516" s="1376">
        <f t="shared" si="18"/>
        <v>5</v>
      </c>
      <c r="C2516" s="1363"/>
      <c r="D2516" s="1377" t="s">
        <v>70</v>
      </c>
      <c r="E2516" s="1204">
        <v>2.0</v>
      </c>
      <c r="F2516" s="1363"/>
      <c r="G2516" s="1363" t="s">
        <v>70</v>
      </c>
      <c r="H2516" s="1363" t="s">
        <v>4207</v>
      </c>
      <c r="I2516" s="1363" t="s">
        <v>4220</v>
      </c>
      <c r="J2516" s="1363">
        <v>2.0</v>
      </c>
      <c r="K2516" s="1363"/>
      <c r="L2516" s="1363"/>
      <c r="M2516" s="1052"/>
    </row>
    <row r="2517">
      <c r="A2517" s="1371" t="s">
        <v>1824</v>
      </c>
      <c r="B2517" s="1376">
        <f t="shared" si="18"/>
        <v>5</v>
      </c>
      <c r="C2517" s="1363"/>
      <c r="D2517" s="1377" t="s">
        <v>367</v>
      </c>
      <c r="E2517" s="1204">
        <v>1.0</v>
      </c>
      <c r="F2517" s="1363"/>
      <c r="G2517" s="1363" t="s">
        <v>367</v>
      </c>
      <c r="H2517" s="1363" t="s">
        <v>4207</v>
      </c>
      <c r="I2517" s="1363" t="s">
        <v>4220</v>
      </c>
      <c r="J2517" s="1363">
        <v>1.0</v>
      </c>
      <c r="K2517" s="1363"/>
      <c r="L2517" s="1363"/>
      <c r="M2517" s="1052"/>
    </row>
    <row r="2518">
      <c r="A2518" s="1371" t="s">
        <v>1825</v>
      </c>
      <c r="B2518" s="1376">
        <f t="shared" si="18"/>
        <v>1</v>
      </c>
      <c r="C2518" s="1363"/>
      <c r="D2518" s="1377" t="s">
        <v>369</v>
      </c>
      <c r="E2518" s="1204">
        <v>4.0</v>
      </c>
      <c r="F2518" s="1363"/>
      <c r="G2518" s="1363" t="s">
        <v>369</v>
      </c>
      <c r="H2518" s="1363" t="s">
        <v>4206</v>
      </c>
      <c r="I2518" s="1363" t="s">
        <v>4219</v>
      </c>
      <c r="J2518" s="1363">
        <v>4.0</v>
      </c>
      <c r="K2518" s="1363"/>
      <c r="L2518" s="1363"/>
      <c r="M2518" s="1052"/>
    </row>
    <row r="2519">
      <c r="A2519" s="1371" t="s">
        <v>1826</v>
      </c>
      <c r="B2519" s="1376">
        <f t="shared" si="18"/>
        <v>9</v>
      </c>
      <c r="C2519" s="1363"/>
      <c r="D2519" s="1377" t="s">
        <v>369</v>
      </c>
      <c r="E2519" s="1204">
        <v>4.0</v>
      </c>
      <c r="F2519" s="1363"/>
      <c r="G2519" s="1363" t="s">
        <v>369</v>
      </c>
      <c r="H2519" s="1363" t="s">
        <v>4206</v>
      </c>
      <c r="I2519" s="1363" t="s">
        <v>4220</v>
      </c>
      <c r="J2519" s="1363">
        <v>4.0</v>
      </c>
      <c r="K2519" s="1363"/>
      <c r="L2519" s="1363"/>
      <c r="M2519" s="1052"/>
    </row>
    <row r="2520">
      <c r="A2520" s="1371" t="s">
        <v>1827</v>
      </c>
      <c r="B2520" s="1376">
        <f t="shared" si="18"/>
        <v>3</v>
      </c>
      <c r="C2520" s="1363"/>
      <c r="D2520" s="1377" t="s">
        <v>71</v>
      </c>
      <c r="E2520" s="1204">
        <v>11.0</v>
      </c>
      <c r="F2520" s="1363"/>
      <c r="G2520" s="1363" t="s">
        <v>71</v>
      </c>
      <c r="H2520" s="1363" t="s">
        <v>4207</v>
      </c>
      <c r="I2520" s="1363" t="s">
        <v>4220</v>
      </c>
      <c r="J2520" s="1363">
        <v>11.0</v>
      </c>
      <c r="K2520" s="1363"/>
      <c r="L2520" s="1363"/>
      <c r="M2520" s="1052"/>
    </row>
    <row r="2521">
      <c r="A2521" s="1378" t="s">
        <v>4221</v>
      </c>
      <c r="B2521" s="1379">
        <f>sum($B$2319:$B$2520)</f>
        <v>4679</v>
      </c>
      <c r="C2521" s="1363"/>
      <c r="D2521" s="1377" t="s">
        <v>1760</v>
      </c>
      <c r="E2521" s="1204">
        <v>1.0</v>
      </c>
      <c r="F2521" s="1363"/>
      <c r="G2521" s="1363" t="s">
        <v>1760</v>
      </c>
      <c r="H2521" s="1363" t="s">
        <v>4207</v>
      </c>
      <c r="I2521" s="1363" t="s">
        <v>4219</v>
      </c>
      <c r="J2521" s="1363">
        <v>1.0</v>
      </c>
      <c r="K2521" s="1363"/>
      <c r="L2521" s="1363"/>
      <c r="M2521" s="1052"/>
    </row>
    <row r="2522">
      <c r="A2522" s="1363"/>
      <c r="B2522" s="1363"/>
      <c r="C2522" s="1363"/>
      <c r="D2522" s="1377" t="s">
        <v>1760</v>
      </c>
      <c r="E2522" s="1204">
        <v>9.0</v>
      </c>
      <c r="F2522" s="1363"/>
      <c r="G2522" s="1363" t="s">
        <v>1760</v>
      </c>
      <c r="H2522" s="1363" t="s">
        <v>4207</v>
      </c>
      <c r="I2522" s="1363" t="s">
        <v>4220</v>
      </c>
      <c r="J2522" s="1363">
        <v>9.0</v>
      </c>
      <c r="K2522" s="1363"/>
      <c r="L2522" s="1363"/>
      <c r="M2522" s="1052"/>
    </row>
    <row r="2523">
      <c r="A2523" s="1363"/>
      <c r="B2523" s="1363"/>
      <c r="C2523" s="1363"/>
      <c r="D2523" s="1377" t="s">
        <v>1762</v>
      </c>
      <c r="E2523" s="1204">
        <v>66.0</v>
      </c>
      <c r="F2523" s="1363"/>
      <c r="G2523" s="1363" t="s">
        <v>1762</v>
      </c>
      <c r="H2523" s="1363" t="s">
        <v>4204</v>
      </c>
      <c r="I2523" s="1363" t="s">
        <v>4219</v>
      </c>
      <c r="J2523" s="1363">
        <v>66.0</v>
      </c>
      <c r="K2523" s="1363"/>
      <c r="L2523" s="1363"/>
      <c r="M2523" s="1052"/>
    </row>
    <row r="2524">
      <c r="A2524" s="1363"/>
      <c r="B2524" s="1363"/>
      <c r="C2524" s="1363"/>
      <c r="D2524" s="1377" t="s">
        <v>1762</v>
      </c>
      <c r="E2524" s="1204">
        <v>59.0</v>
      </c>
      <c r="F2524" s="1363"/>
      <c r="G2524" s="1363" t="s">
        <v>1762</v>
      </c>
      <c r="H2524" s="1363" t="s">
        <v>4204</v>
      </c>
      <c r="I2524" s="1363" t="s">
        <v>4220</v>
      </c>
      <c r="J2524" s="1363">
        <v>59.0</v>
      </c>
      <c r="K2524" s="1363"/>
      <c r="L2524" s="1363"/>
      <c r="M2524" s="1052"/>
    </row>
    <row r="2525">
      <c r="A2525" s="1363"/>
      <c r="B2525" s="1363"/>
      <c r="C2525" s="1363"/>
      <c r="D2525" s="1377" t="s">
        <v>1763</v>
      </c>
      <c r="E2525" s="1204">
        <v>1.0</v>
      </c>
      <c r="F2525" s="1363"/>
      <c r="G2525" s="1363" t="s">
        <v>1763</v>
      </c>
      <c r="H2525" s="1363" t="s">
        <v>4204</v>
      </c>
      <c r="I2525" s="1363" t="s">
        <v>4219</v>
      </c>
      <c r="J2525" s="1363">
        <v>1.0</v>
      </c>
      <c r="K2525" s="1363"/>
      <c r="L2525" s="1363"/>
      <c r="M2525" s="1052"/>
    </row>
    <row r="2526">
      <c r="A2526" s="1363"/>
      <c r="B2526" s="1363"/>
      <c r="C2526" s="1363"/>
      <c r="D2526" s="1377" t="s">
        <v>1763</v>
      </c>
      <c r="E2526" s="1204">
        <v>3.0</v>
      </c>
      <c r="F2526" s="1363"/>
      <c r="G2526" s="1363" t="s">
        <v>1763</v>
      </c>
      <c r="H2526" s="1363" t="s">
        <v>4204</v>
      </c>
      <c r="I2526" s="1363" t="s">
        <v>4220</v>
      </c>
      <c r="J2526" s="1363">
        <v>3.0</v>
      </c>
      <c r="K2526" s="1363"/>
      <c r="L2526" s="1363"/>
      <c r="M2526" s="1052"/>
    </row>
    <row r="2527">
      <c r="A2527" s="1363"/>
      <c r="B2527" s="1363"/>
      <c r="C2527" s="1363"/>
      <c r="D2527" s="1377" t="s">
        <v>74</v>
      </c>
      <c r="E2527" s="1204">
        <v>2.0</v>
      </c>
      <c r="F2527" s="1363"/>
      <c r="G2527" s="1363" t="s">
        <v>74</v>
      </c>
      <c r="H2527" s="1363" t="s">
        <v>4207</v>
      </c>
      <c r="I2527" s="1363" t="s">
        <v>4220</v>
      </c>
      <c r="J2527" s="1363">
        <v>2.0</v>
      </c>
      <c r="K2527" s="1363"/>
      <c r="L2527" s="1363"/>
      <c r="M2527" s="1052"/>
    </row>
    <row r="2528">
      <c r="A2528" s="1363"/>
      <c r="B2528" s="1363"/>
      <c r="C2528" s="1363"/>
      <c r="D2528" s="1377" t="s">
        <v>76</v>
      </c>
      <c r="E2528" s="1204">
        <v>2.0</v>
      </c>
      <c r="F2528" s="1363"/>
      <c r="G2528" s="1363" t="s">
        <v>76</v>
      </c>
      <c r="H2528" s="1363" t="s">
        <v>4189</v>
      </c>
      <c r="I2528" s="1363" t="s">
        <v>4219</v>
      </c>
      <c r="J2528" s="1363">
        <v>2.0</v>
      </c>
      <c r="K2528" s="1363"/>
      <c r="L2528" s="1363"/>
      <c r="M2528" s="1052"/>
    </row>
    <row r="2529">
      <c r="A2529" s="1363"/>
      <c r="B2529" s="1363"/>
      <c r="C2529" s="1363"/>
      <c r="D2529" s="1377" t="s">
        <v>575</v>
      </c>
      <c r="E2529" s="1204">
        <v>1.0</v>
      </c>
      <c r="F2529" s="1363"/>
      <c r="G2529" s="1363" t="s">
        <v>575</v>
      </c>
      <c r="H2529" s="1363" t="s">
        <v>4196</v>
      </c>
      <c r="I2529" s="1363" t="s">
        <v>4219</v>
      </c>
      <c r="J2529" s="1363">
        <v>1.0</v>
      </c>
      <c r="K2529" s="1363"/>
      <c r="L2529" s="1363"/>
      <c r="M2529" s="1052"/>
    </row>
    <row r="2530">
      <c r="A2530" s="1363"/>
      <c r="B2530" s="1363"/>
      <c r="C2530" s="1363"/>
      <c r="D2530" s="1377" t="s">
        <v>1767</v>
      </c>
      <c r="E2530" s="1204">
        <v>1.0</v>
      </c>
      <c r="F2530" s="1363"/>
      <c r="G2530" s="1363" t="s">
        <v>1767</v>
      </c>
      <c r="H2530" s="1363" t="s">
        <v>4206</v>
      </c>
      <c r="I2530" s="1363" t="s">
        <v>4219</v>
      </c>
      <c r="J2530" s="1363">
        <v>1.0</v>
      </c>
      <c r="K2530" s="1363"/>
      <c r="L2530" s="1363"/>
      <c r="M2530" s="1052"/>
    </row>
    <row r="2531">
      <c r="A2531" s="1363"/>
      <c r="B2531" s="1363"/>
      <c r="C2531" s="1363"/>
      <c r="D2531" s="1377" t="s">
        <v>1767</v>
      </c>
      <c r="E2531" s="1204">
        <v>2.0</v>
      </c>
      <c r="F2531" s="1363"/>
      <c r="G2531" s="1363" t="s">
        <v>1767</v>
      </c>
      <c r="H2531" s="1363" t="s">
        <v>4206</v>
      </c>
      <c r="I2531" s="1363" t="s">
        <v>4220</v>
      </c>
      <c r="J2531" s="1363">
        <v>2.0</v>
      </c>
      <c r="K2531" s="1363"/>
      <c r="L2531" s="1363"/>
      <c r="M2531" s="1052"/>
    </row>
    <row r="2532">
      <c r="A2532" s="1363"/>
      <c r="B2532" s="1363"/>
      <c r="C2532" s="1363"/>
      <c r="D2532" s="1377" t="s">
        <v>1768</v>
      </c>
      <c r="E2532" s="1204">
        <v>7.0</v>
      </c>
      <c r="F2532" s="1363"/>
      <c r="G2532" s="1363" t="s">
        <v>1768</v>
      </c>
      <c r="H2532" s="1363" t="s">
        <v>4205</v>
      </c>
      <c r="I2532" s="1363" t="s">
        <v>4219</v>
      </c>
      <c r="J2532" s="1363">
        <v>7.0</v>
      </c>
      <c r="K2532" s="1363"/>
      <c r="L2532" s="1363"/>
      <c r="M2532" s="1052"/>
    </row>
    <row r="2533">
      <c r="A2533" s="1363"/>
      <c r="B2533" s="1363"/>
      <c r="C2533" s="1363"/>
      <c r="D2533" s="1377" t="s">
        <v>1768</v>
      </c>
      <c r="E2533" s="1204">
        <v>5.0</v>
      </c>
      <c r="F2533" s="1363"/>
      <c r="G2533" s="1363" t="s">
        <v>1768</v>
      </c>
      <c r="H2533" s="1363" t="s">
        <v>4205</v>
      </c>
      <c r="I2533" s="1363" t="s">
        <v>4220</v>
      </c>
      <c r="J2533" s="1363">
        <v>5.0</v>
      </c>
      <c r="K2533" s="1363"/>
      <c r="L2533" s="1363"/>
      <c r="M2533" s="1052"/>
    </row>
    <row r="2534">
      <c r="A2534" s="1363"/>
      <c r="B2534" s="1363"/>
      <c r="C2534" s="1363"/>
      <c r="D2534" s="1377" t="s">
        <v>1764</v>
      </c>
      <c r="E2534" s="1204">
        <v>3.0</v>
      </c>
      <c r="F2534" s="1363"/>
      <c r="G2534" s="1363" t="s">
        <v>1764</v>
      </c>
      <c r="H2534" s="1363" t="s">
        <v>4196</v>
      </c>
      <c r="I2534" s="1363" t="s">
        <v>4219</v>
      </c>
      <c r="J2534" s="1363">
        <v>3.0</v>
      </c>
      <c r="K2534" s="1363"/>
      <c r="L2534" s="1363"/>
      <c r="M2534" s="1052"/>
    </row>
    <row r="2535">
      <c r="A2535" s="1363"/>
      <c r="B2535" s="1363"/>
      <c r="C2535" s="1363"/>
      <c r="D2535" s="1377" t="s">
        <v>1764</v>
      </c>
      <c r="E2535" s="1204">
        <v>9.0</v>
      </c>
      <c r="F2535" s="1363"/>
      <c r="G2535" s="1363" t="s">
        <v>1764</v>
      </c>
      <c r="H2535" s="1363" t="s">
        <v>4196</v>
      </c>
      <c r="I2535" s="1363" t="s">
        <v>4220</v>
      </c>
      <c r="J2535" s="1363">
        <v>9.0</v>
      </c>
      <c r="K2535" s="1363"/>
      <c r="L2535" s="1363"/>
      <c r="M2535" s="1052"/>
    </row>
    <row r="2536">
      <c r="A2536" s="1363"/>
      <c r="B2536" s="1363"/>
      <c r="C2536" s="1363"/>
      <c r="D2536" s="1377" t="s">
        <v>1765</v>
      </c>
      <c r="E2536" s="1204">
        <v>29.0</v>
      </c>
      <c r="F2536" s="1363"/>
      <c r="G2536" s="1363" t="s">
        <v>1765</v>
      </c>
      <c r="H2536" s="1363" t="s">
        <v>4207</v>
      </c>
      <c r="I2536" s="1363" t="s">
        <v>4219</v>
      </c>
      <c r="J2536" s="1363">
        <v>29.0</v>
      </c>
      <c r="K2536" s="1363"/>
      <c r="L2536" s="1363"/>
      <c r="M2536" s="1052"/>
    </row>
    <row r="2537">
      <c r="A2537" s="1363"/>
      <c r="B2537" s="1363"/>
      <c r="C2537" s="1363"/>
      <c r="D2537" s="1377" t="s">
        <v>1765</v>
      </c>
      <c r="E2537" s="1204">
        <v>58.0</v>
      </c>
      <c r="F2537" s="1363"/>
      <c r="G2537" s="1363" t="s">
        <v>1765</v>
      </c>
      <c r="H2537" s="1363" t="s">
        <v>4207</v>
      </c>
      <c r="I2537" s="1363" t="s">
        <v>4220</v>
      </c>
      <c r="J2537" s="1363">
        <v>58.0</v>
      </c>
      <c r="K2537" s="1363"/>
      <c r="L2537" s="1363"/>
      <c r="M2537" s="1052"/>
    </row>
    <row r="2538">
      <c r="A2538" s="1363"/>
      <c r="B2538" s="1363"/>
      <c r="C2538" s="1363"/>
      <c r="D2538" s="1377" t="s">
        <v>1437</v>
      </c>
      <c r="E2538" s="1204">
        <v>8.0</v>
      </c>
      <c r="F2538" s="1363"/>
      <c r="G2538" s="1363" t="s">
        <v>1437</v>
      </c>
      <c r="H2538" s="1363" t="s">
        <v>4205</v>
      </c>
      <c r="I2538" s="1363" t="s">
        <v>4219</v>
      </c>
      <c r="J2538" s="1363">
        <v>8.0</v>
      </c>
      <c r="K2538" s="1363"/>
      <c r="L2538" s="1363"/>
      <c r="M2538" s="1052"/>
    </row>
    <row r="2539">
      <c r="A2539" s="1363"/>
      <c r="B2539" s="1363"/>
      <c r="C2539" s="1363"/>
      <c r="D2539" s="1377" t="s">
        <v>1437</v>
      </c>
      <c r="E2539" s="1204">
        <v>5.0</v>
      </c>
      <c r="F2539" s="1363"/>
      <c r="G2539" s="1363" t="s">
        <v>1437</v>
      </c>
      <c r="H2539" s="1363" t="s">
        <v>4205</v>
      </c>
      <c r="I2539" s="1363" t="s">
        <v>4220</v>
      </c>
      <c r="J2539" s="1363">
        <v>5.0</v>
      </c>
      <c r="K2539" s="1363"/>
      <c r="L2539" s="1363"/>
      <c r="M2539" s="1052"/>
    </row>
    <row r="2540">
      <c r="A2540" s="1363"/>
      <c r="B2540" s="1363"/>
      <c r="C2540" s="1363"/>
      <c r="D2540" s="1377" t="s">
        <v>946</v>
      </c>
      <c r="E2540" s="1204">
        <v>9.0</v>
      </c>
      <c r="F2540" s="1363"/>
      <c r="G2540" s="1363" t="s">
        <v>946</v>
      </c>
      <c r="H2540" s="1363" t="s">
        <v>4196</v>
      </c>
      <c r="I2540" s="1363" t="s">
        <v>4219</v>
      </c>
      <c r="J2540" s="1363">
        <v>9.0</v>
      </c>
      <c r="K2540" s="1363"/>
      <c r="L2540" s="1363"/>
      <c r="M2540" s="1052"/>
    </row>
    <row r="2541">
      <c r="A2541" s="1363"/>
      <c r="B2541" s="1363"/>
      <c r="C2541" s="1363"/>
      <c r="D2541" s="1377" t="s">
        <v>946</v>
      </c>
      <c r="E2541" s="1204">
        <v>14.0</v>
      </c>
      <c r="F2541" s="1363"/>
      <c r="G2541" s="1363" t="s">
        <v>946</v>
      </c>
      <c r="H2541" s="1363" t="s">
        <v>4196</v>
      </c>
      <c r="I2541" s="1363" t="s">
        <v>4220</v>
      </c>
      <c r="J2541" s="1363">
        <v>14.0</v>
      </c>
      <c r="K2541" s="1363"/>
      <c r="L2541" s="1363"/>
      <c r="M2541" s="1052"/>
    </row>
    <row r="2542">
      <c r="A2542" s="1363"/>
      <c r="B2542" s="1363"/>
      <c r="C2542" s="1363"/>
      <c r="D2542" s="1377" t="s">
        <v>1769</v>
      </c>
      <c r="E2542" s="1204">
        <v>5.0</v>
      </c>
      <c r="F2542" s="1363"/>
      <c r="G2542" s="1363" t="s">
        <v>1769</v>
      </c>
      <c r="H2542" s="1363" t="s">
        <v>4207</v>
      </c>
      <c r="I2542" s="1363" t="s">
        <v>4219</v>
      </c>
      <c r="J2542" s="1363">
        <v>5.0</v>
      </c>
      <c r="K2542" s="1363"/>
      <c r="L2542" s="1363"/>
      <c r="M2542" s="1052"/>
    </row>
    <row r="2543">
      <c r="A2543" s="1363"/>
      <c r="B2543" s="1363"/>
      <c r="C2543" s="1363"/>
      <c r="D2543" s="1377" t="s">
        <v>1769</v>
      </c>
      <c r="E2543" s="1204">
        <v>12.0</v>
      </c>
      <c r="F2543" s="1363"/>
      <c r="G2543" s="1363" t="s">
        <v>1769</v>
      </c>
      <c r="H2543" s="1363" t="s">
        <v>4207</v>
      </c>
      <c r="I2543" s="1363" t="s">
        <v>4220</v>
      </c>
      <c r="J2543" s="1363">
        <v>12.0</v>
      </c>
      <c r="K2543" s="1363"/>
      <c r="L2543" s="1363"/>
      <c r="M2543" s="1052"/>
    </row>
    <row r="2544">
      <c r="A2544" s="1363"/>
      <c r="B2544" s="1363"/>
      <c r="C2544" s="1363"/>
      <c r="D2544" s="1377" t="s">
        <v>667</v>
      </c>
      <c r="E2544" s="1204">
        <v>5.0</v>
      </c>
      <c r="F2544" s="1363"/>
      <c r="G2544" s="1363" t="s">
        <v>667</v>
      </c>
      <c r="H2544" s="1363" t="s">
        <v>4207</v>
      </c>
      <c r="I2544" s="1363" t="s">
        <v>4219</v>
      </c>
      <c r="J2544" s="1363">
        <v>5.0</v>
      </c>
      <c r="K2544" s="1363"/>
      <c r="L2544" s="1363"/>
      <c r="M2544" s="1052"/>
    </row>
    <row r="2545">
      <c r="A2545" s="1363"/>
      <c r="B2545" s="1363"/>
      <c r="C2545" s="1363"/>
      <c r="D2545" s="1377" t="s">
        <v>461</v>
      </c>
      <c r="E2545" s="1204">
        <v>1.0</v>
      </c>
      <c r="F2545" s="1363"/>
      <c r="G2545" s="1363" t="s">
        <v>461</v>
      </c>
      <c r="H2545" s="1363" t="s">
        <v>4203</v>
      </c>
      <c r="I2545" s="1363" t="s">
        <v>4219</v>
      </c>
      <c r="J2545" s="1363">
        <v>1.0</v>
      </c>
      <c r="K2545" s="1363"/>
      <c r="L2545" s="1363"/>
      <c r="M2545" s="1052"/>
    </row>
    <row r="2546">
      <c r="A2546" s="1363"/>
      <c r="B2546" s="1363"/>
      <c r="C2546" s="1363"/>
      <c r="D2546" s="1377" t="s">
        <v>461</v>
      </c>
      <c r="E2546" s="1204">
        <v>4.0</v>
      </c>
      <c r="F2546" s="1363"/>
      <c r="G2546" s="1363" t="s">
        <v>461</v>
      </c>
      <c r="H2546" s="1363" t="s">
        <v>4203</v>
      </c>
      <c r="I2546" s="1363" t="s">
        <v>4220</v>
      </c>
      <c r="J2546" s="1363">
        <v>4.0</v>
      </c>
      <c r="K2546" s="1363"/>
      <c r="L2546" s="1363"/>
      <c r="M2546" s="1052"/>
    </row>
    <row r="2547">
      <c r="A2547" s="1363"/>
      <c r="B2547" s="1363"/>
      <c r="C2547" s="1363"/>
      <c r="D2547" s="1377" t="s">
        <v>1770</v>
      </c>
      <c r="E2547" s="1204">
        <v>1.0</v>
      </c>
      <c r="F2547" s="1363"/>
      <c r="G2547" s="1363" t="s">
        <v>1770</v>
      </c>
      <c r="H2547" s="1363" t="s">
        <v>4203</v>
      </c>
      <c r="I2547" s="1363" t="s">
        <v>4219</v>
      </c>
      <c r="J2547" s="1363">
        <v>1.0</v>
      </c>
      <c r="K2547" s="1363"/>
      <c r="L2547" s="1363"/>
      <c r="M2547" s="1052"/>
    </row>
    <row r="2548">
      <c r="A2548" s="1363"/>
      <c r="B2548" s="1363"/>
      <c r="C2548" s="1363"/>
      <c r="D2548" s="1377" t="s">
        <v>1770</v>
      </c>
      <c r="E2548" s="1204">
        <v>1.0</v>
      </c>
      <c r="F2548" s="1363"/>
      <c r="G2548" s="1363" t="s">
        <v>1770</v>
      </c>
      <c r="H2548" s="1363" t="s">
        <v>4203</v>
      </c>
      <c r="I2548" s="1363" t="s">
        <v>4220</v>
      </c>
      <c r="J2548" s="1363">
        <v>1.0</v>
      </c>
      <c r="K2548" s="1363"/>
      <c r="L2548" s="1363"/>
      <c r="M2548" s="1052"/>
    </row>
    <row r="2549">
      <c r="A2549" s="1363"/>
      <c r="B2549" s="1363"/>
      <c r="C2549" s="1363"/>
      <c r="D2549" s="1377" t="s">
        <v>80</v>
      </c>
      <c r="E2549" s="1204">
        <v>35.0</v>
      </c>
      <c r="F2549" s="1363"/>
      <c r="G2549" s="1363" t="s">
        <v>80</v>
      </c>
      <c r="H2549" s="1363" t="s">
        <v>4206</v>
      </c>
      <c r="I2549" s="1363" t="s">
        <v>4219</v>
      </c>
      <c r="J2549" s="1363">
        <v>35.0</v>
      </c>
      <c r="K2549" s="1363"/>
      <c r="L2549" s="1363"/>
      <c r="M2549" s="1052"/>
    </row>
    <row r="2550">
      <c r="A2550" s="1363"/>
      <c r="B2550" s="1363"/>
      <c r="C2550" s="1363"/>
      <c r="D2550" s="1377" t="s">
        <v>80</v>
      </c>
      <c r="E2550" s="1204">
        <v>63.0</v>
      </c>
      <c r="F2550" s="1363"/>
      <c r="G2550" s="1363" t="s">
        <v>80</v>
      </c>
      <c r="H2550" s="1363" t="s">
        <v>4206</v>
      </c>
      <c r="I2550" s="1363" t="s">
        <v>4220</v>
      </c>
      <c r="J2550" s="1363">
        <v>63.0</v>
      </c>
      <c r="K2550" s="1363"/>
      <c r="L2550" s="1363"/>
      <c r="M2550" s="105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63"/>
      <c r="B2551" s="1363"/>
      <c r="C2551" s="1363"/>
      <c r="D2551" s="1377" t="s">
        <v>1359</v>
      </c>
      <c r="E2551" s="1204">
        <v>1.0</v>
      </c>
      <c r="F2551" s="1363"/>
      <c r="G2551" s="1363" t="s">
        <v>1359</v>
      </c>
      <c r="H2551" s="1363" t="s">
        <v>4204</v>
      </c>
      <c r="I2551" s="1363" t="s">
        <v>4219</v>
      </c>
      <c r="J2551" s="1363">
        <v>1.0</v>
      </c>
      <c r="K2551" s="1363"/>
      <c r="L2551" s="1363"/>
      <c r="M2551" s="1052"/>
    </row>
    <row r="2552">
      <c r="A2552" s="1363"/>
      <c r="B2552" s="1363"/>
      <c r="C2552" s="1363"/>
      <c r="D2552" s="1377" t="s">
        <v>1359</v>
      </c>
      <c r="E2552" s="1204">
        <v>10.0</v>
      </c>
      <c r="F2552" s="1363"/>
      <c r="G2552" s="1363" t="s">
        <v>1359</v>
      </c>
      <c r="H2552" s="1363" t="s">
        <v>4204</v>
      </c>
      <c r="I2552" s="1363" t="s">
        <v>4220</v>
      </c>
      <c r="J2552" s="1363">
        <v>10.0</v>
      </c>
      <c r="K2552" s="1363"/>
      <c r="L2552" s="1363"/>
      <c r="M2552" s="1052"/>
    </row>
    <row r="2553">
      <c r="A2553" s="1363"/>
      <c r="B2553" s="1363"/>
      <c r="C2553" s="1363"/>
      <c r="D2553" s="1377" t="s">
        <v>721</v>
      </c>
      <c r="E2553" s="1204">
        <v>1.0</v>
      </c>
      <c r="F2553" s="1363"/>
      <c r="G2553" s="1363" t="s">
        <v>721</v>
      </c>
      <c r="H2553" s="1363" t="s">
        <v>4189</v>
      </c>
      <c r="I2553" s="1363" t="s">
        <v>4219</v>
      </c>
      <c r="J2553" s="1363">
        <v>1.0</v>
      </c>
      <c r="K2553" s="1363"/>
      <c r="L2553" s="1363"/>
      <c r="M2553" s="1052"/>
    </row>
    <row r="2554">
      <c r="A2554" s="1363"/>
      <c r="B2554" s="1363"/>
      <c r="C2554" s="1363"/>
      <c r="D2554" s="1377" t="s">
        <v>1772</v>
      </c>
      <c r="E2554" s="1204">
        <v>9.0</v>
      </c>
      <c r="F2554" s="1363"/>
      <c r="G2554" s="1363" t="s">
        <v>1772</v>
      </c>
      <c r="H2554" s="1363" t="s">
        <v>4198</v>
      </c>
      <c r="I2554" s="1363" t="s">
        <v>4219</v>
      </c>
      <c r="J2554" s="1363">
        <v>9.0</v>
      </c>
      <c r="K2554" s="1363"/>
      <c r="L2554" s="1363"/>
      <c r="M2554" s="1052"/>
    </row>
    <row r="2555">
      <c r="A2555" s="1363"/>
      <c r="B2555" s="1363"/>
      <c r="C2555" s="1363"/>
      <c r="D2555" s="1377" t="s">
        <v>1772</v>
      </c>
      <c r="E2555" s="1204">
        <v>16.0</v>
      </c>
      <c r="F2555" s="1363"/>
      <c r="G2555" s="1363" t="s">
        <v>1772</v>
      </c>
      <c r="H2555" s="1363" t="s">
        <v>4198</v>
      </c>
      <c r="I2555" s="1363" t="s">
        <v>4220</v>
      </c>
      <c r="J2555" s="1363">
        <v>16.0</v>
      </c>
      <c r="K2555" s="1363"/>
      <c r="L2555" s="1363"/>
      <c r="M2555" s="1052"/>
    </row>
    <row r="2556">
      <c r="A2556" s="1363"/>
      <c r="B2556" s="1363"/>
      <c r="C2556" s="1363"/>
      <c r="D2556" s="1377" t="s">
        <v>1773</v>
      </c>
      <c r="E2556" s="1204">
        <v>5.0</v>
      </c>
      <c r="F2556" s="1363"/>
      <c r="G2556" s="1363" t="s">
        <v>1773</v>
      </c>
      <c r="H2556" s="1363" t="s">
        <v>4210</v>
      </c>
      <c r="I2556" s="1363" t="s">
        <v>4219</v>
      </c>
      <c r="J2556" s="1363">
        <v>5.0</v>
      </c>
      <c r="K2556" s="1363"/>
      <c r="L2556" s="1363"/>
      <c r="M2556" s="1052"/>
    </row>
    <row r="2557">
      <c r="A2557" s="1363"/>
      <c r="B2557" s="1363"/>
      <c r="C2557" s="1363"/>
      <c r="D2557" s="1377" t="s">
        <v>1773</v>
      </c>
      <c r="E2557" s="1204">
        <v>2.0</v>
      </c>
      <c r="F2557" s="1363"/>
      <c r="G2557" s="1363" t="s">
        <v>1773</v>
      </c>
      <c r="H2557" s="1363" t="s">
        <v>4210</v>
      </c>
      <c r="I2557" s="1363" t="s">
        <v>4220</v>
      </c>
      <c r="J2557" s="1363">
        <v>2.0</v>
      </c>
      <c r="K2557" s="1363"/>
      <c r="L2557" s="1363"/>
      <c r="M2557" s="1052"/>
    </row>
    <row r="2558">
      <c r="A2558" s="1363"/>
      <c r="B2558" s="1363"/>
      <c r="C2558" s="1363"/>
      <c r="D2558" s="1377" t="s">
        <v>1774</v>
      </c>
      <c r="E2558" s="1204">
        <v>3.0</v>
      </c>
      <c r="F2558" s="1363"/>
      <c r="G2558" s="1363" t="s">
        <v>1774</v>
      </c>
      <c r="H2558" s="1363" t="s">
        <v>4203</v>
      </c>
      <c r="I2558" s="1363" t="s">
        <v>4219</v>
      </c>
      <c r="J2558" s="1363">
        <v>3.0</v>
      </c>
      <c r="K2558" s="1363"/>
      <c r="L2558" s="1363"/>
      <c r="M2558" s="1052"/>
    </row>
    <row r="2559">
      <c r="A2559" s="1363"/>
      <c r="B2559" s="1363"/>
      <c r="C2559" s="1363"/>
      <c r="D2559" s="1377" t="s">
        <v>1774</v>
      </c>
      <c r="E2559" s="1204">
        <v>1.0</v>
      </c>
      <c r="F2559" s="1363"/>
      <c r="G2559" s="1363" t="s">
        <v>1774</v>
      </c>
      <c r="H2559" s="1363" t="s">
        <v>4203</v>
      </c>
      <c r="I2559" s="1363" t="s">
        <v>4220</v>
      </c>
      <c r="J2559" s="1363">
        <v>1.0</v>
      </c>
      <c r="K2559" s="1363"/>
      <c r="L2559" s="1363"/>
      <c r="M2559" s="1052"/>
    </row>
    <row r="2560">
      <c r="A2560" s="1363"/>
      <c r="B2560" s="1363"/>
      <c r="C2560" s="1363"/>
      <c r="D2560" s="1377" t="s">
        <v>1775</v>
      </c>
      <c r="E2560" s="1204">
        <v>45.0</v>
      </c>
      <c r="F2560" s="1363"/>
      <c r="G2560" s="1363" t="s">
        <v>1775</v>
      </c>
      <c r="H2560" s="1363" t="s">
        <v>4202</v>
      </c>
      <c r="I2560" s="1363" t="s">
        <v>4219</v>
      </c>
      <c r="J2560" s="1363">
        <v>45.0</v>
      </c>
      <c r="K2560" s="1363"/>
      <c r="L2560" s="1363"/>
      <c r="M2560" s="1052"/>
    </row>
    <row r="2561">
      <c r="A2561" s="1363"/>
      <c r="B2561" s="1363"/>
      <c r="C2561" s="1363"/>
      <c r="D2561" s="1377" t="s">
        <v>1775</v>
      </c>
      <c r="E2561" s="1204">
        <v>39.0</v>
      </c>
      <c r="F2561" s="1363"/>
      <c r="G2561" s="1363" t="s">
        <v>1775</v>
      </c>
      <c r="H2561" s="1363" t="s">
        <v>4202</v>
      </c>
      <c r="I2561" s="1363" t="s">
        <v>4220</v>
      </c>
      <c r="J2561" s="1363">
        <v>39.0</v>
      </c>
      <c r="K2561" s="1363"/>
      <c r="L2561" s="1363"/>
      <c r="M2561" s="1052"/>
    </row>
    <row r="2562">
      <c r="A2562" s="1363"/>
      <c r="B2562" s="1363"/>
      <c r="C2562" s="1363"/>
      <c r="D2562" s="1377" t="s">
        <v>1776</v>
      </c>
      <c r="E2562" s="1204">
        <v>2.0</v>
      </c>
      <c r="F2562" s="1363"/>
      <c r="G2562" s="1363" t="s">
        <v>1776</v>
      </c>
      <c r="H2562" s="1363" t="s">
        <v>4204</v>
      </c>
      <c r="I2562" s="1363" t="s">
        <v>4220</v>
      </c>
      <c r="J2562" s="1363">
        <v>2.0</v>
      </c>
      <c r="K2562" s="1363"/>
      <c r="L2562" s="1363"/>
      <c r="M2562" s="1052"/>
    </row>
    <row r="2563">
      <c r="A2563" s="1363"/>
      <c r="B2563" s="1363"/>
      <c r="C2563" s="1363"/>
      <c r="D2563" s="1377" t="s">
        <v>237</v>
      </c>
      <c r="E2563" s="1204">
        <v>10.0</v>
      </c>
      <c r="F2563" s="1363"/>
      <c r="G2563" s="1363" t="s">
        <v>237</v>
      </c>
      <c r="H2563" s="1363" t="s">
        <v>4198</v>
      </c>
      <c r="I2563" s="1363" t="s">
        <v>4219</v>
      </c>
      <c r="J2563" s="1363">
        <v>10.0</v>
      </c>
      <c r="K2563" s="1363"/>
      <c r="L2563" s="1363"/>
      <c r="M2563" s="1052"/>
    </row>
    <row r="2564">
      <c r="A2564" s="1363"/>
      <c r="B2564" s="1363"/>
      <c r="C2564" s="1363"/>
      <c r="D2564" s="1377" t="s">
        <v>237</v>
      </c>
      <c r="E2564" s="1204">
        <v>18.0</v>
      </c>
      <c r="F2564" s="1363"/>
      <c r="G2564" s="1363" t="s">
        <v>237</v>
      </c>
      <c r="H2564" s="1363" t="s">
        <v>4198</v>
      </c>
      <c r="I2564" s="1363" t="s">
        <v>4220</v>
      </c>
      <c r="J2564" s="1363">
        <v>18.0</v>
      </c>
      <c r="K2564" s="1363"/>
      <c r="L2564" s="1363"/>
      <c r="M2564" s="1052"/>
    </row>
    <row r="2565">
      <c r="A2565" s="1363"/>
      <c r="B2565" s="1363"/>
      <c r="C2565" s="1363"/>
      <c r="D2565" s="1377" t="s">
        <v>1777</v>
      </c>
      <c r="E2565" s="1204">
        <v>10.0</v>
      </c>
      <c r="F2565" s="1363"/>
      <c r="G2565" s="1363" t="s">
        <v>1777</v>
      </c>
      <c r="H2565" s="1363" t="s">
        <v>4210</v>
      </c>
      <c r="I2565" s="1363" t="s">
        <v>4219</v>
      </c>
      <c r="J2565" s="1363">
        <v>10.0</v>
      </c>
      <c r="K2565" s="1363"/>
      <c r="L2565" s="1363"/>
      <c r="M2565" s="1052"/>
    </row>
    <row r="2566">
      <c r="A2566" s="1363"/>
      <c r="B2566" s="1363"/>
      <c r="C2566" s="1363"/>
      <c r="D2566" s="1377" t="s">
        <v>1777</v>
      </c>
      <c r="E2566" s="1204">
        <v>4.0</v>
      </c>
      <c r="F2566" s="1363"/>
      <c r="G2566" s="1363" t="s">
        <v>1777</v>
      </c>
      <c r="H2566" s="1363" t="s">
        <v>4210</v>
      </c>
      <c r="I2566" s="1363" t="s">
        <v>4220</v>
      </c>
      <c r="J2566" s="1363">
        <v>4.0</v>
      </c>
      <c r="K2566" s="1363"/>
      <c r="L2566" s="1363"/>
      <c r="M2566" s="1052"/>
    </row>
    <row r="2567">
      <c r="A2567" s="1363"/>
      <c r="B2567" s="1363"/>
      <c r="C2567" s="1363"/>
      <c r="D2567" s="1377" t="s">
        <v>1080</v>
      </c>
      <c r="E2567" s="1204">
        <v>8.0</v>
      </c>
      <c r="F2567" s="1363"/>
      <c r="G2567" s="1363" t="s">
        <v>1080</v>
      </c>
      <c r="H2567" s="1363" t="s">
        <v>4189</v>
      </c>
      <c r="I2567" s="1363" t="s">
        <v>4219</v>
      </c>
      <c r="J2567" s="1363">
        <v>8.0</v>
      </c>
      <c r="K2567" s="1363"/>
      <c r="L2567" s="1363"/>
      <c r="M2567" s="1052"/>
    </row>
    <row r="2568">
      <c r="A2568" s="1363"/>
      <c r="B2568" s="1363"/>
      <c r="C2568" s="1363"/>
      <c r="D2568" s="1377" t="s">
        <v>1080</v>
      </c>
      <c r="E2568" s="1204">
        <v>3.0</v>
      </c>
      <c r="F2568" s="1363"/>
      <c r="G2568" s="1363" t="s">
        <v>1080</v>
      </c>
      <c r="H2568" s="1363" t="s">
        <v>4189</v>
      </c>
      <c r="I2568" s="1363" t="s">
        <v>4220</v>
      </c>
      <c r="J2568" s="1363">
        <v>3.0</v>
      </c>
      <c r="K2568" s="1363"/>
      <c r="L2568" s="1363"/>
      <c r="M2568" s="1052"/>
    </row>
    <row r="2569">
      <c r="A2569" s="1363"/>
      <c r="B2569" s="1363"/>
      <c r="C2569" s="1363"/>
      <c r="D2569" s="1377" t="s">
        <v>1778</v>
      </c>
      <c r="E2569" s="1204">
        <v>19.0</v>
      </c>
      <c r="F2569" s="1363"/>
      <c r="G2569" s="1363" t="s">
        <v>1778</v>
      </c>
      <c r="H2569" s="1363" t="s">
        <v>4210</v>
      </c>
      <c r="I2569" s="1363" t="s">
        <v>4219</v>
      </c>
      <c r="J2569" s="1363">
        <v>19.0</v>
      </c>
      <c r="K2569" s="1363"/>
      <c r="L2569" s="1363"/>
      <c r="M2569" s="1052"/>
    </row>
    <row r="2570">
      <c r="A2570" s="1363"/>
      <c r="B2570" s="1363"/>
      <c r="C2570" s="1363"/>
      <c r="D2570" s="1377" t="s">
        <v>1778</v>
      </c>
      <c r="E2570" s="1204">
        <v>18.0</v>
      </c>
      <c r="F2570" s="1363"/>
      <c r="G2570" s="1363" t="s">
        <v>1778</v>
      </c>
      <c r="H2570" s="1363" t="s">
        <v>4210</v>
      </c>
      <c r="I2570" s="1363" t="s">
        <v>4220</v>
      </c>
      <c r="J2570" s="1363">
        <v>18.0</v>
      </c>
      <c r="K2570" s="1363"/>
      <c r="L2570" s="1363"/>
      <c r="M2570" s="1052"/>
    </row>
    <row r="2571">
      <c r="A2571" s="1363"/>
      <c r="B2571" s="1363"/>
      <c r="C2571" s="1363"/>
      <c r="D2571" s="1377" t="s">
        <v>1779</v>
      </c>
      <c r="E2571" s="1204">
        <v>3.0</v>
      </c>
      <c r="F2571" s="1363"/>
      <c r="G2571" s="1363" t="s">
        <v>1779</v>
      </c>
      <c r="H2571" s="1363" t="s">
        <v>4204</v>
      </c>
      <c r="I2571" s="1363" t="s">
        <v>4220</v>
      </c>
      <c r="J2571" s="1363">
        <v>3.0</v>
      </c>
      <c r="K2571" s="1363"/>
      <c r="L2571" s="1363"/>
      <c r="M2571" s="1052"/>
    </row>
    <row r="2572">
      <c r="A2572" s="1363"/>
      <c r="B2572" s="1363"/>
      <c r="C2572" s="1363"/>
      <c r="D2572" s="1377" t="s">
        <v>1780</v>
      </c>
      <c r="E2572" s="1204">
        <v>6.0</v>
      </c>
      <c r="F2572" s="1363"/>
      <c r="G2572" s="1363" t="s">
        <v>1780</v>
      </c>
      <c r="H2572" s="1363" t="s">
        <v>4196</v>
      </c>
      <c r="I2572" s="1363" t="s">
        <v>4219</v>
      </c>
      <c r="J2572" s="1363">
        <v>6.0</v>
      </c>
      <c r="K2572" s="1363"/>
      <c r="L2572" s="1363"/>
      <c r="M2572" s="1052"/>
    </row>
    <row r="2573">
      <c r="A2573" s="1363"/>
      <c r="B2573" s="1363"/>
      <c r="C2573" s="1363"/>
      <c r="D2573" s="1377" t="s">
        <v>1780</v>
      </c>
      <c r="E2573" s="1204">
        <v>5.0</v>
      </c>
      <c r="F2573" s="1363"/>
      <c r="G2573" s="1363" t="s">
        <v>1780</v>
      </c>
      <c r="H2573" s="1363" t="s">
        <v>4196</v>
      </c>
      <c r="I2573" s="1363" t="s">
        <v>4220</v>
      </c>
      <c r="J2573" s="1363">
        <v>5.0</v>
      </c>
      <c r="K2573" s="1363"/>
      <c r="L2573" s="1363"/>
      <c r="M2573" s="1052"/>
    </row>
    <row r="2574">
      <c r="A2574" s="1363"/>
      <c r="B2574" s="1363"/>
      <c r="C2574" s="1363"/>
      <c r="D2574" s="1377" t="s">
        <v>187</v>
      </c>
      <c r="E2574" s="1204">
        <v>4.0</v>
      </c>
      <c r="F2574" s="1363"/>
      <c r="G2574" s="1363" t="s">
        <v>187</v>
      </c>
      <c r="H2574" s="1363" t="s">
        <v>4198</v>
      </c>
      <c r="I2574" s="1363" t="s">
        <v>4219</v>
      </c>
      <c r="J2574" s="1363">
        <v>4.0</v>
      </c>
      <c r="K2574" s="1363"/>
      <c r="L2574" s="1363"/>
      <c r="M2574" s="1052"/>
    </row>
    <row r="2575">
      <c r="A2575" s="1363"/>
      <c r="B2575" s="1363"/>
      <c r="C2575" s="1363"/>
      <c r="D2575" s="1377" t="s">
        <v>187</v>
      </c>
      <c r="E2575" s="1204">
        <v>2.0</v>
      </c>
      <c r="F2575" s="1363"/>
      <c r="G2575" s="1363" t="s">
        <v>187</v>
      </c>
      <c r="H2575" s="1363" t="s">
        <v>4198</v>
      </c>
      <c r="I2575" s="1363" t="s">
        <v>4220</v>
      </c>
      <c r="J2575" s="1363">
        <v>2.0</v>
      </c>
      <c r="K2575" s="1363"/>
      <c r="L2575" s="1363"/>
      <c r="M2575" s="1052"/>
    </row>
    <row r="2576">
      <c r="A2576" s="1363"/>
      <c r="B2576" s="1363"/>
      <c r="C2576" s="1363"/>
      <c r="D2576" s="1377" t="s">
        <v>1560</v>
      </c>
      <c r="E2576" s="1204">
        <v>43.0</v>
      </c>
      <c r="F2576" s="1363"/>
      <c r="G2576" s="1363" t="s">
        <v>1560</v>
      </c>
      <c r="H2576" s="1363" t="s">
        <v>4204</v>
      </c>
      <c r="I2576" s="1363" t="s">
        <v>4219</v>
      </c>
      <c r="J2576" s="1363">
        <v>43.0</v>
      </c>
      <c r="K2576" s="1363"/>
      <c r="L2576" s="1363"/>
      <c r="M2576" s="1052"/>
    </row>
    <row r="2577">
      <c r="A2577" s="1363"/>
      <c r="B2577" s="1363"/>
      <c r="C2577" s="1363"/>
      <c r="D2577" s="1377" t="s">
        <v>1560</v>
      </c>
      <c r="E2577" s="1204">
        <v>52.0</v>
      </c>
      <c r="F2577" s="1363"/>
      <c r="G2577" s="1363" t="s">
        <v>1560</v>
      </c>
      <c r="H2577" s="1363" t="s">
        <v>4204</v>
      </c>
      <c r="I2577" s="1363" t="s">
        <v>4220</v>
      </c>
      <c r="J2577" s="1363">
        <v>52.0</v>
      </c>
      <c r="K2577" s="1363"/>
      <c r="L2577" s="1363"/>
      <c r="M2577" s="1052"/>
    </row>
    <row r="2578">
      <c r="A2578" s="1363"/>
      <c r="B2578" s="1363"/>
      <c r="C2578" s="1363"/>
      <c r="D2578" s="1377" t="s">
        <v>1782</v>
      </c>
      <c r="E2578" s="1204">
        <v>2.0</v>
      </c>
      <c r="F2578" s="1363"/>
      <c r="G2578" s="1363" t="s">
        <v>1782</v>
      </c>
      <c r="H2578" s="1363" t="s">
        <v>4189</v>
      </c>
      <c r="I2578" s="1363" t="s">
        <v>4219</v>
      </c>
      <c r="J2578" s="1363">
        <v>2.0</v>
      </c>
      <c r="K2578" s="1363"/>
      <c r="L2578" s="1363"/>
      <c r="M2578" s="1052"/>
    </row>
    <row r="2579">
      <c r="A2579" s="1363"/>
      <c r="B2579" s="1363"/>
      <c r="C2579" s="1363"/>
      <c r="D2579" s="1377" t="s">
        <v>1782</v>
      </c>
      <c r="E2579" s="1204">
        <v>2.0</v>
      </c>
      <c r="F2579" s="1363"/>
      <c r="G2579" s="1363" t="s">
        <v>1782</v>
      </c>
      <c r="H2579" s="1363" t="s">
        <v>4189</v>
      </c>
      <c r="I2579" s="1363" t="s">
        <v>4220</v>
      </c>
      <c r="J2579" s="1363">
        <v>2.0</v>
      </c>
      <c r="K2579" s="1363"/>
      <c r="L2579" s="1363"/>
      <c r="M2579" s="1052"/>
    </row>
    <row r="2580">
      <c r="A2580" s="1363"/>
      <c r="B2580" s="1363"/>
      <c r="C2580" s="1363"/>
      <c r="D2580" s="1377" t="s">
        <v>1783</v>
      </c>
      <c r="E2580" s="1204">
        <v>20.0</v>
      </c>
      <c r="F2580" s="1363"/>
      <c r="G2580" s="1363" t="s">
        <v>1783</v>
      </c>
      <c r="H2580" s="1363" t="s">
        <v>4204</v>
      </c>
      <c r="I2580" s="1363" t="s">
        <v>4219</v>
      </c>
      <c r="J2580" s="1363">
        <v>20.0</v>
      </c>
      <c r="K2580" s="1363"/>
      <c r="L2580" s="1363"/>
      <c r="M2580" s="1052"/>
    </row>
    <row r="2581">
      <c r="A2581" s="1363"/>
      <c r="B2581" s="1363"/>
      <c r="C2581" s="1363"/>
      <c r="D2581" s="1377" t="s">
        <v>1783</v>
      </c>
      <c r="E2581" s="1204">
        <v>16.0</v>
      </c>
      <c r="F2581" s="1363"/>
      <c r="G2581" s="1363" t="s">
        <v>1783</v>
      </c>
      <c r="H2581" s="1363" t="s">
        <v>4204</v>
      </c>
      <c r="I2581" s="1363" t="s">
        <v>4220</v>
      </c>
      <c r="J2581" s="1363">
        <v>16.0</v>
      </c>
      <c r="K2581" s="1363"/>
      <c r="L2581" s="1363"/>
      <c r="M2581" s="1052"/>
    </row>
    <row r="2582">
      <c r="A2582" s="1363"/>
      <c r="B2582" s="1363"/>
      <c r="C2582" s="1363"/>
      <c r="D2582" s="1377" t="s">
        <v>841</v>
      </c>
      <c r="E2582" s="1204">
        <v>1.0</v>
      </c>
      <c r="F2582" s="1363"/>
      <c r="G2582" s="1363" t="s">
        <v>841</v>
      </c>
      <c r="H2582" s="1363" t="s">
        <v>4189</v>
      </c>
      <c r="I2582" s="1363" t="s">
        <v>4219</v>
      </c>
      <c r="J2582" s="1363">
        <v>1.0</v>
      </c>
      <c r="K2582" s="1363"/>
      <c r="L2582" s="1363"/>
      <c r="M2582" s="1052"/>
    </row>
    <row r="2583">
      <c r="A2583" s="1363"/>
      <c r="B2583" s="1363"/>
      <c r="C2583" s="1363"/>
      <c r="D2583" s="1377" t="s">
        <v>841</v>
      </c>
      <c r="E2583" s="1204">
        <v>1.0</v>
      </c>
      <c r="F2583" s="1363"/>
      <c r="G2583" s="1363" t="s">
        <v>841</v>
      </c>
      <c r="H2583" s="1363" t="s">
        <v>4189</v>
      </c>
      <c r="I2583" s="1363" t="s">
        <v>4220</v>
      </c>
      <c r="J2583" s="1363">
        <v>1.0</v>
      </c>
      <c r="K2583" s="1363"/>
      <c r="L2583" s="1363"/>
      <c r="M2583" s="1052"/>
    </row>
    <row r="2584">
      <c r="A2584" s="1363"/>
      <c r="B2584" s="1363"/>
      <c r="C2584" s="1363"/>
      <c r="D2584" s="1377" t="s">
        <v>1786</v>
      </c>
      <c r="E2584" s="1204">
        <v>5.0</v>
      </c>
      <c r="F2584" s="1363"/>
      <c r="G2584" s="1363" t="s">
        <v>1786</v>
      </c>
      <c r="H2584" s="1363" t="s">
        <v>4196</v>
      </c>
      <c r="I2584" s="1363" t="s">
        <v>4220</v>
      </c>
      <c r="J2584" s="1363">
        <v>5.0</v>
      </c>
      <c r="K2584" s="1363"/>
      <c r="L2584" s="1363"/>
      <c r="M2584" s="1052"/>
    </row>
    <row r="2585">
      <c r="A2585" s="1363"/>
      <c r="B2585" s="1363"/>
      <c r="C2585" s="1363"/>
      <c r="D2585" s="1377" t="s">
        <v>1787</v>
      </c>
      <c r="E2585" s="1204">
        <v>3.0</v>
      </c>
      <c r="F2585" s="1363"/>
      <c r="G2585" s="1363" t="s">
        <v>1787</v>
      </c>
      <c r="H2585" s="1363" t="s">
        <v>4202</v>
      </c>
      <c r="I2585" s="1363" t="s">
        <v>4220</v>
      </c>
      <c r="J2585" s="1363">
        <v>3.0</v>
      </c>
      <c r="K2585" s="1363"/>
      <c r="L2585" s="1363"/>
      <c r="M2585" s="1052"/>
    </row>
    <row r="2586">
      <c r="A2586" s="1363"/>
      <c r="B2586" s="1363"/>
      <c r="C2586" s="1363"/>
      <c r="D2586" s="1377" t="s">
        <v>804</v>
      </c>
      <c r="E2586" s="1204">
        <v>4.0</v>
      </c>
      <c r="F2586" s="1363"/>
      <c r="G2586" s="1363" t="s">
        <v>804</v>
      </c>
      <c r="H2586" s="1363" t="s">
        <v>4207</v>
      </c>
      <c r="I2586" s="1363" t="s">
        <v>4219</v>
      </c>
      <c r="J2586" s="1363">
        <v>4.0</v>
      </c>
      <c r="K2586" s="1363"/>
      <c r="L2586" s="1363"/>
      <c r="M2586" s="1052"/>
    </row>
    <row r="2587">
      <c r="A2587" s="1363"/>
      <c r="B2587" s="1363"/>
      <c r="C2587" s="1363"/>
      <c r="D2587" s="1377" t="s">
        <v>804</v>
      </c>
      <c r="E2587" s="1204">
        <v>15.0</v>
      </c>
      <c r="F2587" s="1363"/>
      <c r="G2587" s="1363" t="s">
        <v>804</v>
      </c>
      <c r="H2587" s="1363" t="s">
        <v>4207</v>
      </c>
      <c r="I2587" s="1363" t="s">
        <v>4220</v>
      </c>
      <c r="J2587" s="1363">
        <v>15.0</v>
      </c>
      <c r="K2587" s="1363"/>
      <c r="L2587" s="1363"/>
      <c r="M2587" s="1052"/>
    </row>
    <row r="2588">
      <c r="A2588" s="1363"/>
      <c r="B2588" s="1363"/>
      <c r="C2588" s="1363"/>
      <c r="D2588" s="1377" t="s">
        <v>1788</v>
      </c>
      <c r="E2588" s="1204">
        <v>4.0</v>
      </c>
      <c r="F2588" s="1363"/>
      <c r="G2588" s="1363" t="s">
        <v>1788</v>
      </c>
      <c r="H2588" s="1363" t="s">
        <v>4210</v>
      </c>
      <c r="I2588" s="1363" t="s">
        <v>4219</v>
      </c>
      <c r="J2588" s="1363">
        <v>4.0</v>
      </c>
      <c r="K2588" s="1363"/>
      <c r="L2588" s="1363"/>
      <c r="M2588" s="1052"/>
    </row>
    <row r="2589">
      <c r="A2589" s="1363"/>
      <c r="B2589" s="1363"/>
      <c r="C2589" s="1363"/>
      <c r="D2589" s="1377" t="s">
        <v>1789</v>
      </c>
      <c r="E2589" s="1204">
        <v>4.0</v>
      </c>
      <c r="F2589" s="1363"/>
      <c r="G2589" s="1363" t="s">
        <v>1789</v>
      </c>
      <c r="H2589" s="1363" t="s">
        <v>4203</v>
      </c>
      <c r="I2589" s="1363" t="s">
        <v>4220</v>
      </c>
      <c r="J2589" s="1363">
        <v>4.0</v>
      </c>
      <c r="K2589" s="1363"/>
      <c r="L2589" s="1363"/>
      <c r="M2589" s="1052"/>
    </row>
    <row r="2590">
      <c r="A2590" s="1363"/>
      <c r="B2590" s="1363"/>
      <c r="C2590" s="1363"/>
      <c r="D2590" s="1377" t="s">
        <v>1790</v>
      </c>
      <c r="E2590" s="1204">
        <v>6.0</v>
      </c>
      <c r="F2590" s="1363"/>
      <c r="G2590" s="1363" t="s">
        <v>1790</v>
      </c>
      <c r="H2590" s="1363" t="s">
        <v>4189</v>
      </c>
      <c r="I2590" s="1363" t="s">
        <v>4219</v>
      </c>
      <c r="J2590" s="1363">
        <v>6.0</v>
      </c>
      <c r="K2590" s="1363"/>
      <c r="L2590" s="1363"/>
      <c r="M2590" s="1052"/>
    </row>
    <row r="2591">
      <c r="A2591" s="1363"/>
      <c r="B2591" s="1363"/>
      <c r="C2591" s="1363"/>
      <c r="D2591" s="1377" t="s">
        <v>1792</v>
      </c>
      <c r="E2591" s="1204">
        <v>4.0</v>
      </c>
      <c r="F2591" s="1363"/>
      <c r="G2591" s="1363" t="s">
        <v>1792</v>
      </c>
      <c r="H2591" s="1363" t="s">
        <v>4198</v>
      </c>
      <c r="I2591" s="1363" t="s">
        <v>4219</v>
      </c>
      <c r="J2591" s="1363">
        <v>4.0</v>
      </c>
      <c r="K2591" s="1363"/>
      <c r="L2591" s="1363"/>
      <c r="M2591" s="1052"/>
    </row>
    <row r="2592">
      <c r="A2592" s="1363"/>
      <c r="B2592" s="1363"/>
      <c r="C2592" s="1363"/>
      <c r="D2592" s="1377" t="s">
        <v>1792</v>
      </c>
      <c r="E2592" s="1204">
        <v>7.0</v>
      </c>
      <c r="F2592" s="1363"/>
      <c r="G2592" s="1363" t="s">
        <v>1792</v>
      </c>
      <c r="H2592" s="1363" t="s">
        <v>4198</v>
      </c>
      <c r="I2592" s="1363" t="s">
        <v>4220</v>
      </c>
      <c r="J2592" s="1363">
        <v>7.0</v>
      </c>
      <c r="K2592" s="1363"/>
      <c r="L2592" s="1363"/>
      <c r="M2592" s="1052"/>
    </row>
    <row r="2593">
      <c r="A2593" s="1363"/>
      <c r="B2593" s="1363"/>
      <c r="C2593" s="1363"/>
      <c r="D2593" s="1377" t="s">
        <v>1793</v>
      </c>
      <c r="E2593" s="1204">
        <v>7.0</v>
      </c>
      <c r="F2593" s="1363"/>
      <c r="G2593" s="1363" t="s">
        <v>1793</v>
      </c>
      <c r="H2593" s="1363" t="s">
        <v>4202</v>
      </c>
      <c r="I2593" s="1363" t="s">
        <v>4219</v>
      </c>
      <c r="J2593" s="1363">
        <v>7.0</v>
      </c>
      <c r="K2593" s="1363"/>
      <c r="L2593" s="1363"/>
      <c r="M2593" s="1052"/>
    </row>
    <row r="2594">
      <c r="A2594" s="1363"/>
      <c r="B2594" s="1363"/>
      <c r="C2594" s="1363"/>
      <c r="D2594" s="1377" t="s">
        <v>1793</v>
      </c>
      <c r="E2594" s="1204">
        <v>4.0</v>
      </c>
      <c r="F2594" s="1363"/>
      <c r="G2594" s="1363" t="s">
        <v>1793</v>
      </c>
      <c r="H2594" s="1363" t="s">
        <v>4202</v>
      </c>
      <c r="I2594" s="1363" t="s">
        <v>4220</v>
      </c>
      <c r="J2594" s="1363">
        <v>4.0</v>
      </c>
      <c r="K2594" s="1363"/>
      <c r="L2594" s="1363"/>
      <c r="M2594" s="1052"/>
    </row>
    <row r="2595">
      <c r="A2595" s="1363"/>
      <c r="B2595" s="1363"/>
      <c r="C2595" s="1363"/>
      <c r="D2595" s="1377" t="s">
        <v>1794</v>
      </c>
      <c r="E2595" s="1204">
        <v>4.0</v>
      </c>
      <c r="F2595" s="1363"/>
      <c r="G2595" s="1363" t="s">
        <v>1794</v>
      </c>
      <c r="H2595" s="1363" t="s">
        <v>4207</v>
      </c>
      <c r="I2595" s="1363" t="s">
        <v>4220</v>
      </c>
      <c r="J2595" s="1363">
        <v>4.0</v>
      </c>
      <c r="K2595" s="1363"/>
      <c r="L2595" s="1363"/>
      <c r="M2595" s="1052"/>
    </row>
    <row r="2596">
      <c r="A2596" s="1363"/>
      <c r="B2596" s="1363"/>
      <c r="C2596" s="1363"/>
      <c r="D2596" s="1377" t="s">
        <v>1796</v>
      </c>
      <c r="E2596" s="1204">
        <v>3.0</v>
      </c>
      <c r="F2596" s="1363"/>
      <c r="G2596" s="1363" t="s">
        <v>1796</v>
      </c>
      <c r="H2596" s="1363" t="s">
        <v>4203</v>
      </c>
      <c r="I2596" s="1363" t="s">
        <v>4219</v>
      </c>
      <c r="J2596" s="1363">
        <v>3.0</v>
      </c>
      <c r="K2596" s="1363"/>
      <c r="L2596" s="1363"/>
      <c r="M2596" s="1052"/>
    </row>
    <row r="2597">
      <c r="A2597" s="1363"/>
      <c r="B2597" s="1363"/>
      <c r="C2597" s="1363"/>
      <c r="D2597" s="1377" t="s">
        <v>1796</v>
      </c>
      <c r="E2597" s="1204">
        <v>6.0</v>
      </c>
      <c r="F2597" s="1363"/>
      <c r="G2597" s="1363" t="s">
        <v>1796</v>
      </c>
      <c r="H2597" s="1363" t="s">
        <v>4203</v>
      </c>
      <c r="I2597" s="1363" t="s">
        <v>4220</v>
      </c>
      <c r="J2597" s="1363">
        <v>6.0</v>
      </c>
      <c r="K2597" s="1363"/>
      <c r="L2597" s="1363"/>
      <c r="M2597" s="1052"/>
    </row>
    <row r="2598">
      <c r="A2598" s="1363"/>
      <c r="B2598" s="1363"/>
      <c r="C2598" s="1363"/>
      <c r="D2598" s="1377" t="s">
        <v>88</v>
      </c>
      <c r="E2598" s="1204">
        <v>4.0</v>
      </c>
      <c r="F2598" s="1363"/>
      <c r="G2598" s="1363" t="s">
        <v>88</v>
      </c>
      <c r="H2598" s="1363" t="s">
        <v>4198</v>
      </c>
      <c r="I2598" s="1363" t="s">
        <v>4220</v>
      </c>
      <c r="J2598" s="1363">
        <v>4.0</v>
      </c>
      <c r="K2598" s="1363"/>
      <c r="L2598" s="1363"/>
      <c r="M2598" s="1052"/>
    </row>
    <row r="2599">
      <c r="A2599" s="1363"/>
      <c r="B2599" s="1363"/>
      <c r="C2599" s="1363"/>
      <c r="D2599" s="1377" t="s">
        <v>742</v>
      </c>
      <c r="E2599" s="1204">
        <v>1.0</v>
      </c>
      <c r="F2599" s="1363"/>
      <c r="G2599" s="1363" t="s">
        <v>742</v>
      </c>
      <c r="H2599" s="1363" t="s">
        <v>4204</v>
      </c>
      <c r="I2599" s="1363" t="s">
        <v>4219</v>
      </c>
      <c r="J2599" s="1363">
        <v>1.0</v>
      </c>
      <c r="K2599" s="1363"/>
      <c r="L2599" s="1363"/>
      <c r="M2599" s="1052"/>
    </row>
    <row r="2600">
      <c r="A2600" s="1363"/>
      <c r="B2600" s="1363"/>
      <c r="C2600" s="1363"/>
      <c r="D2600" s="1377" t="s">
        <v>743</v>
      </c>
      <c r="E2600" s="1204">
        <v>17.0</v>
      </c>
      <c r="F2600" s="1363"/>
      <c r="G2600" s="1363" t="s">
        <v>743</v>
      </c>
      <c r="H2600" s="1363" t="s">
        <v>4189</v>
      </c>
      <c r="I2600" s="1363" t="s">
        <v>4219</v>
      </c>
      <c r="J2600" s="1363">
        <v>17.0</v>
      </c>
      <c r="K2600" s="1363"/>
      <c r="L2600" s="1363"/>
      <c r="M2600" s="1052"/>
    </row>
    <row r="2601">
      <c r="A2601" s="1363"/>
      <c r="B2601" s="1363"/>
      <c r="C2601" s="1363"/>
      <c r="D2601" s="1377" t="s">
        <v>743</v>
      </c>
      <c r="E2601" s="1204">
        <v>36.0</v>
      </c>
      <c r="F2601" s="1363"/>
      <c r="G2601" s="1363" t="s">
        <v>743</v>
      </c>
      <c r="H2601" s="1363" t="s">
        <v>4189</v>
      </c>
      <c r="I2601" s="1363" t="s">
        <v>4220</v>
      </c>
      <c r="J2601" s="1363">
        <v>36.0</v>
      </c>
      <c r="K2601" s="1363"/>
      <c r="L2601" s="1363"/>
      <c r="M2601" s="1052"/>
    </row>
    <row r="2602">
      <c r="A2602" s="1363"/>
      <c r="B2602" s="1363"/>
      <c r="C2602" s="1363"/>
      <c r="D2602" s="1377" t="s">
        <v>1798</v>
      </c>
      <c r="E2602" s="1204">
        <v>1.0</v>
      </c>
      <c r="F2602" s="1363"/>
      <c r="G2602" s="1363" t="s">
        <v>1798</v>
      </c>
      <c r="H2602" s="1363" t="s">
        <v>4210</v>
      </c>
      <c r="I2602" s="1363" t="s">
        <v>4219</v>
      </c>
      <c r="J2602" s="1363">
        <v>1.0</v>
      </c>
      <c r="K2602" s="1363"/>
      <c r="L2602" s="1363"/>
      <c r="M2602" s="1052"/>
    </row>
    <row r="2603">
      <c r="A2603" s="1363"/>
      <c r="B2603" s="1363"/>
      <c r="C2603" s="1363"/>
      <c r="D2603" s="1377" t="s">
        <v>1799</v>
      </c>
      <c r="E2603" s="1204">
        <v>1.0</v>
      </c>
      <c r="F2603" s="1363"/>
      <c r="G2603" s="1363" t="s">
        <v>1799</v>
      </c>
      <c r="H2603" s="1363" t="s">
        <v>4202</v>
      </c>
      <c r="I2603" s="1363" t="s">
        <v>4219</v>
      </c>
      <c r="J2603" s="1363">
        <v>1.0</v>
      </c>
      <c r="K2603" s="1363"/>
      <c r="L2603" s="1363"/>
      <c r="M2603" s="1052"/>
    </row>
    <row r="2604">
      <c r="A2604" s="1363"/>
      <c r="B2604" s="1363"/>
      <c r="C2604" s="1363"/>
      <c r="D2604" s="1377" t="s">
        <v>1799</v>
      </c>
      <c r="E2604" s="1204">
        <v>2.0</v>
      </c>
      <c r="F2604" s="1363"/>
      <c r="G2604" s="1363" t="s">
        <v>1799</v>
      </c>
      <c r="H2604" s="1363" t="s">
        <v>4202</v>
      </c>
      <c r="I2604" s="1363" t="s">
        <v>4220</v>
      </c>
      <c r="J2604" s="1363">
        <v>2.0</v>
      </c>
      <c r="K2604" s="1363"/>
      <c r="L2604" s="1363"/>
      <c r="M2604" s="1052"/>
    </row>
    <row r="2605">
      <c r="A2605" s="1363"/>
      <c r="B2605" s="1363"/>
      <c r="C2605" s="1363"/>
      <c r="D2605" s="1377" t="s">
        <v>476</v>
      </c>
      <c r="E2605" s="1204">
        <v>12.0</v>
      </c>
      <c r="F2605" s="1363"/>
      <c r="G2605" s="1363" t="s">
        <v>476</v>
      </c>
      <c r="H2605" s="1363" t="s">
        <v>4203</v>
      </c>
      <c r="I2605" s="1363" t="s">
        <v>4220</v>
      </c>
      <c r="J2605" s="1363">
        <v>12.0</v>
      </c>
      <c r="K2605" s="1363"/>
      <c r="L2605" s="1363"/>
      <c r="M2605" s="1052"/>
    </row>
    <row r="2606">
      <c r="A2606" s="1363"/>
      <c r="B2606" s="1363"/>
      <c r="C2606" s="1363"/>
      <c r="D2606" s="1377" t="s">
        <v>1802</v>
      </c>
      <c r="E2606" s="1204">
        <v>3.0</v>
      </c>
      <c r="F2606" s="1363"/>
      <c r="G2606" s="1363" t="s">
        <v>1802</v>
      </c>
      <c r="H2606" s="1363" t="s">
        <v>4196</v>
      </c>
      <c r="I2606" s="1363" t="s">
        <v>4220</v>
      </c>
      <c r="J2606" s="1363">
        <v>3.0</v>
      </c>
      <c r="K2606" s="1363"/>
      <c r="L2606" s="1363"/>
      <c r="M2606" s="1052"/>
    </row>
    <row r="2607">
      <c r="A2607" s="1363"/>
      <c r="B2607" s="1363"/>
      <c r="C2607" s="1363"/>
      <c r="D2607" s="1377" t="s">
        <v>1804</v>
      </c>
      <c r="E2607" s="1204">
        <v>132.0</v>
      </c>
      <c r="F2607" s="1363"/>
      <c r="G2607" s="1363" t="s">
        <v>1804</v>
      </c>
      <c r="H2607" s="1363" t="s">
        <v>4210</v>
      </c>
      <c r="I2607" s="1363" t="s">
        <v>4219</v>
      </c>
      <c r="J2607" s="1363">
        <v>132.0</v>
      </c>
      <c r="K2607" s="1363"/>
      <c r="L2607" s="1363"/>
      <c r="M2607" s="1052"/>
    </row>
    <row r="2608">
      <c r="A2608" s="1363"/>
      <c r="B2608" s="1363"/>
      <c r="C2608" s="1363"/>
      <c r="D2608" s="1377" t="s">
        <v>1804</v>
      </c>
      <c r="E2608" s="1204">
        <v>86.0</v>
      </c>
      <c r="F2608" s="1363"/>
      <c r="G2608" s="1363" t="s">
        <v>1804</v>
      </c>
      <c r="H2608" s="1363" t="s">
        <v>4210</v>
      </c>
      <c r="I2608" s="1363" t="s">
        <v>4220</v>
      </c>
      <c r="J2608" s="1363">
        <v>86.0</v>
      </c>
      <c r="K2608" s="1363"/>
      <c r="L2608" s="1363"/>
      <c r="M2608" s="1052"/>
    </row>
    <row r="2609">
      <c r="A2609" s="1363"/>
      <c r="B2609" s="1363"/>
      <c r="C2609" s="1363"/>
      <c r="D2609" s="1377" t="s">
        <v>387</v>
      </c>
      <c r="E2609" s="1204">
        <v>30.0</v>
      </c>
      <c r="F2609" s="1363"/>
      <c r="G2609" s="1363" t="s">
        <v>387</v>
      </c>
      <c r="H2609" s="1363" t="s">
        <v>4203</v>
      </c>
      <c r="I2609" s="1363" t="s">
        <v>4219</v>
      </c>
      <c r="J2609" s="1363">
        <v>30.0</v>
      </c>
      <c r="K2609" s="1363"/>
      <c r="L2609" s="1363"/>
      <c r="M2609" s="1052"/>
    </row>
    <row r="2610">
      <c r="A2610" s="1363"/>
      <c r="B2610" s="1363"/>
      <c r="C2610" s="1363"/>
      <c r="D2610" s="1377" t="s">
        <v>387</v>
      </c>
      <c r="E2610" s="1204">
        <v>43.0</v>
      </c>
      <c r="F2610" s="1363"/>
      <c r="G2610" s="1363" t="s">
        <v>387</v>
      </c>
      <c r="H2610" s="1363" t="s">
        <v>4203</v>
      </c>
      <c r="I2610" s="1363" t="s">
        <v>4220</v>
      </c>
      <c r="J2610" s="1363">
        <v>43.0</v>
      </c>
      <c r="K2610" s="1363"/>
      <c r="L2610" s="1363"/>
      <c r="M2610" s="1052"/>
    </row>
    <row r="2611">
      <c r="A2611" s="1363"/>
      <c r="B2611" s="1363"/>
      <c r="C2611" s="1363"/>
      <c r="D2611" s="1377" t="s">
        <v>1805</v>
      </c>
      <c r="E2611" s="1204">
        <v>1.0</v>
      </c>
      <c r="F2611" s="1363"/>
      <c r="G2611" s="1363" t="s">
        <v>1805</v>
      </c>
      <c r="H2611" s="1363" t="s">
        <v>4204</v>
      </c>
      <c r="I2611" s="1363" t="s">
        <v>4219</v>
      </c>
      <c r="J2611" s="1363">
        <v>1.0</v>
      </c>
      <c r="K2611" s="1363"/>
      <c r="L2611" s="1363"/>
      <c r="M2611" s="1052"/>
    </row>
    <row r="2612">
      <c r="A2612" s="1363"/>
      <c r="B2612" s="1363"/>
      <c r="C2612" s="1363"/>
      <c r="D2612" s="1377" t="s">
        <v>1807</v>
      </c>
      <c r="E2612" s="1204">
        <v>4.0</v>
      </c>
      <c r="F2612" s="1363"/>
      <c r="G2612" s="1363" t="s">
        <v>1807</v>
      </c>
      <c r="H2612" s="1363" t="s">
        <v>4189</v>
      </c>
      <c r="I2612" s="1363" t="s">
        <v>4219</v>
      </c>
      <c r="J2612" s="1363">
        <v>4.0</v>
      </c>
      <c r="K2612" s="1363"/>
      <c r="L2612" s="1363"/>
      <c r="M2612" s="1052"/>
    </row>
    <row r="2613">
      <c r="A2613" s="1363"/>
      <c r="B2613" s="1363"/>
      <c r="C2613" s="1363"/>
      <c r="D2613" s="1377" t="s">
        <v>1807</v>
      </c>
      <c r="E2613" s="1204">
        <v>1.0</v>
      </c>
      <c r="F2613" s="1363"/>
      <c r="G2613" s="1363" t="s">
        <v>1807</v>
      </c>
      <c r="H2613" s="1363" t="s">
        <v>4189</v>
      </c>
      <c r="I2613" s="1363" t="s">
        <v>4220</v>
      </c>
      <c r="J2613" s="1363">
        <v>1.0</v>
      </c>
      <c r="K2613" s="1363"/>
      <c r="L2613" s="1363"/>
      <c r="M2613" s="1052"/>
    </row>
    <row r="2614">
      <c r="A2614" s="1363"/>
      <c r="B2614" s="1363"/>
      <c r="C2614" s="1363"/>
      <c r="D2614" s="1377" t="s">
        <v>1808</v>
      </c>
      <c r="E2614" s="1204">
        <v>21.0</v>
      </c>
      <c r="F2614" s="1363"/>
      <c r="G2614" s="1363" t="s">
        <v>1808</v>
      </c>
      <c r="H2614" s="1363" t="s">
        <v>4196</v>
      </c>
      <c r="I2614" s="1363" t="s">
        <v>4219</v>
      </c>
      <c r="J2614" s="1363">
        <v>21.0</v>
      </c>
      <c r="K2614" s="1363"/>
      <c r="L2614" s="1363"/>
      <c r="M2614" s="1052"/>
    </row>
    <row r="2615">
      <c r="A2615" s="1363"/>
      <c r="B2615" s="1363"/>
      <c r="C2615" s="1363"/>
      <c r="D2615" s="1377" t="s">
        <v>1808</v>
      </c>
      <c r="E2615" s="1204">
        <v>16.0</v>
      </c>
      <c r="F2615" s="1363"/>
      <c r="G2615" s="1363" t="s">
        <v>1808</v>
      </c>
      <c r="H2615" s="1363" t="s">
        <v>4196</v>
      </c>
      <c r="I2615" s="1363" t="s">
        <v>4220</v>
      </c>
      <c r="J2615" s="1363">
        <v>16.0</v>
      </c>
      <c r="K2615" s="1363"/>
      <c r="L2615" s="1363"/>
      <c r="M2615" s="1052"/>
    </row>
    <row r="2616">
      <c r="A2616" s="1363"/>
      <c r="B2616" s="1363"/>
      <c r="C2616" s="1363"/>
      <c r="D2616" s="1377" t="s">
        <v>1809</v>
      </c>
      <c r="E2616" s="1204">
        <v>25.0</v>
      </c>
      <c r="F2616" s="1363"/>
      <c r="G2616" s="1363" t="s">
        <v>1809</v>
      </c>
      <c r="H2616" s="1363" t="s">
        <v>4207</v>
      </c>
      <c r="I2616" s="1363" t="s">
        <v>4219</v>
      </c>
      <c r="J2616" s="1363">
        <v>25.0</v>
      </c>
      <c r="K2616" s="1363"/>
      <c r="L2616" s="1363"/>
      <c r="M2616" s="1052"/>
    </row>
    <row r="2617">
      <c r="A2617" s="1363"/>
      <c r="B2617" s="1363"/>
      <c r="C2617" s="1363"/>
      <c r="D2617" s="1377" t="s">
        <v>1809</v>
      </c>
      <c r="E2617" s="1204">
        <v>76.0</v>
      </c>
      <c r="F2617" s="1363"/>
      <c r="G2617" s="1363" t="s">
        <v>1809</v>
      </c>
      <c r="H2617" s="1363" t="s">
        <v>4207</v>
      </c>
      <c r="I2617" s="1363" t="s">
        <v>4220</v>
      </c>
      <c r="J2617" s="1363">
        <v>76.0</v>
      </c>
      <c r="K2617" s="1363"/>
      <c r="L2617" s="1363"/>
      <c r="M2617" s="1052"/>
    </row>
    <row r="2618">
      <c r="A2618" s="1363"/>
      <c r="B2618" s="1363"/>
      <c r="C2618" s="1363"/>
      <c r="D2618" s="1377" t="s">
        <v>259</v>
      </c>
      <c r="E2618" s="1204">
        <v>1.0</v>
      </c>
      <c r="F2618" s="1363"/>
      <c r="G2618" s="1363" t="s">
        <v>259</v>
      </c>
      <c r="H2618" s="1363" t="s">
        <v>4198</v>
      </c>
      <c r="I2618" s="1363" t="s">
        <v>4219</v>
      </c>
      <c r="J2618" s="1363">
        <v>1.0</v>
      </c>
      <c r="K2618" s="1363"/>
      <c r="L2618" s="1363"/>
      <c r="M2618" s="1052"/>
    </row>
    <row r="2619">
      <c r="A2619" s="1363"/>
      <c r="B2619" s="1363"/>
      <c r="C2619" s="1363"/>
      <c r="D2619" s="1377" t="s">
        <v>259</v>
      </c>
      <c r="E2619" s="1204">
        <v>10.0</v>
      </c>
      <c r="F2619" s="1363"/>
      <c r="G2619" s="1363" t="s">
        <v>259</v>
      </c>
      <c r="H2619" s="1363" t="s">
        <v>4198</v>
      </c>
      <c r="I2619" s="1363" t="s">
        <v>4220</v>
      </c>
      <c r="J2619" s="1363">
        <v>10.0</v>
      </c>
      <c r="K2619" s="1363"/>
      <c r="L2619" s="1363"/>
      <c r="M2619" s="1052"/>
    </row>
    <row r="2620">
      <c r="A2620" s="1363"/>
      <c r="B2620" s="1363"/>
      <c r="C2620" s="1363"/>
      <c r="D2620" s="1377" t="s">
        <v>1810</v>
      </c>
      <c r="E2620" s="1204">
        <v>2.0</v>
      </c>
      <c r="F2620" s="1363"/>
      <c r="G2620" s="1363" t="s">
        <v>1810</v>
      </c>
      <c r="H2620" s="1363" t="s">
        <v>4198</v>
      </c>
      <c r="I2620" s="1363" t="s">
        <v>4219</v>
      </c>
      <c r="J2620" s="1363">
        <v>2.0</v>
      </c>
      <c r="K2620" s="1363"/>
      <c r="L2620" s="1363"/>
      <c r="M2620" s="1052"/>
    </row>
    <row r="2621">
      <c r="A2621" s="1363"/>
      <c r="B2621" s="1363"/>
      <c r="C2621" s="1363"/>
      <c r="D2621" s="1377" t="s">
        <v>1810</v>
      </c>
      <c r="E2621" s="1204">
        <v>8.0</v>
      </c>
      <c r="F2621" s="1363"/>
      <c r="G2621" s="1363" t="s">
        <v>1810</v>
      </c>
      <c r="H2621" s="1363" t="s">
        <v>4198</v>
      </c>
      <c r="I2621" s="1363" t="s">
        <v>4220</v>
      </c>
      <c r="J2621" s="1363">
        <v>8.0</v>
      </c>
      <c r="K2621" s="1363"/>
      <c r="L2621" s="1363"/>
      <c r="M2621" s="1052"/>
    </row>
    <row r="2622">
      <c r="A2622" s="1363"/>
      <c r="B2622" s="1363"/>
      <c r="C2622" s="1363"/>
      <c r="D2622" s="1377" t="s">
        <v>1811</v>
      </c>
      <c r="E2622" s="1204">
        <v>6.0</v>
      </c>
      <c r="F2622" s="1363"/>
      <c r="G2622" s="1363" t="s">
        <v>1811</v>
      </c>
      <c r="H2622" s="1363" t="s">
        <v>4189</v>
      </c>
      <c r="I2622" s="1363" t="s">
        <v>4219</v>
      </c>
      <c r="J2622" s="1363">
        <v>6.0</v>
      </c>
      <c r="K2622" s="1363"/>
      <c r="L2622" s="1363"/>
      <c r="M2622" s="1052"/>
    </row>
    <row r="2623">
      <c r="A2623" s="1363"/>
      <c r="B2623" s="1363"/>
      <c r="C2623" s="1363"/>
      <c r="D2623" s="1377" t="s">
        <v>1811</v>
      </c>
      <c r="E2623" s="1204">
        <v>3.0</v>
      </c>
      <c r="F2623" s="1363"/>
      <c r="G2623" s="1363" t="s">
        <v>1811</v>
      </c>
      <c r="H2623" s="1363" t="s">
        <v>4189</v>
      </c>
      <c r="I2623" s="1363" t="s">
        <v>4220</v>
      </c>
      <c r="J2623" s="1363">
        <v>3.0</v>
      </c>
      <c r="K2623" s="1363"/>
      <c r="L2623" s="1363"/>
      <c r="M2623" s="1052"/>
    </row>
    <row r="2624">
      <c r="A2624" s="1363"/>
      <c r="B2624" s="1363"/>
      <c r="C2624" s="1363"/>
      <c r="D2624" s="1377" t="s">
        <v>1813</v>
      </c>
      <c r="E2624" s="1204">
        <v>3.0</v>
      </c>
      <c r="F2624" s="1363"/>
      <c r="G2624" s="1363" t="s">
        <v>1813</v>
      </c>
      <c r="H2624" s="1363" t="s">
        <v>4205</v>
      </c>
      <c r="I2624" s="1363" t="s">
        <v>4219</v>
      </c>
      <c r="J2624" s="1363">
        <v>3.0</v>
      </c>
      <c r="K2624" s="1363"/>
      <c r="L2624" s="1363"/>
      <c r="M2624" s="1052"/>
    </row>
    <row r="2625">
      <c r="A2625" s="1363"/>
      <c r="B2625" s="1363"/>
      <c r="C2625" s="1363"/>
      <c r="D2625" s="1377" t="s">
        <v>1814</v>
      </c>
      <c r="E2625" s="1204">
        <v>9.0</v>
      </c>
      <c r="F2625" s="1363"/>
      <c r="G2625" s="1363" t="s">
        <v>1814</v>
      </c>
      <c r="H2625" s="1363" t="s">
        <v>4205</v>
      </c>
      <c r="I2625" s="1363" t="s">
        <v>4219</v>
      </c>
      <c r="J2625" s="1363">
        <v>9.0</v>
      </c>
      <c r="K2625" s="1363"/>
      <c r="L2625" s="1363"/>
      <c r="M2625" s="1052"/>
    </row>
    <row r="2626">
      <c r="A2626" s="1363"/>
      <c r="B2626" s="1363"/>
      <c r="C2626" s="1363"/>
      <c r="D2626" s="1377" t="s">
        <v>1814</v>
      </c>
      <c r="E2626" s="1204">
        <v>2.0</v>
      </c>
      <c r="F2626" s="1363"/>
      <c r="G2626" s="1363" t="s">
        <v>1814</v>
      </c>
      <c r="H2626" s="1363" t="s">
        <v>4205</v>
      </c>
      <c r="I2626" s="1363" t="s">
        <v>4220</v>
      </c>
      <c r="J2626" s="1363">
        <v>2.0</v>
      </c>
      <c r="K2626" s="1363"/>
      <c r="L2626" s="1363"/>
      <c r="M2626" s="1052"/>
    </row>
    <row r="2627">
      <c r="A2627" s="1363"/>
      <c r="B2627" s="1363"/>
      <c r="C2627" s="1363"/>
      <c r="D2627" s="1377" t="s">
        <v>1815</v>
      </c>
      <c r="E2627" s="1204">
        <v>13.0</v>
      </c>
      <c r="F2627" s="1363"/>
      <c r="G2627" s="1363" t="s">
        <v>1815</v>
      </c>
      <c r="H2627" s="1363" t="s">
        <v>4189</v>
      </c>
      <c r="I2627" s="1363" t="s">
        <v>4219</v>
      </c>
      <c r="J2627" s="1363">
        <v>13.0</v>
      </c>
      <c r="K2627" s="1363"/>
      <c r="L2627" s="1363"/>
      <c r="M2627" s="1052"/>
    </row>
    <row r="2628">
      <c r="A2628" s="1363"/>
      <c r="B2628" s="1363"/>
      <c r="C2628" s="1363"/>
      <c r="D2628" s="1377" t="s">
        <v>1815</v>
      </c>
      <c r="E2628" s="1204">
        <v>14.0</v>
      </c>
      <c r="F2628" s="1363"/>
      <c r="G2628" s="1363" t="s">
        <v>1815</v>
      </c>
      <c r="H2628" s="1363" t="s">
        <v>4189</v>
      </c>
      <c r="I2628" s="1363" t="s">
        <v>4220</v>
      </c>
      <c r="J2628" s="1363">
        <v>14.0</v>
      </c>
      <c r="K2628" s="1363"/>
      <c r="L2628" s="1363"/>
      <c r="M2628" s="1052"/>
    </row>
    <row r="2629">
      <c r="A2629" s="1363"/>
      <c r="B2629" s="1363"/>
      <c r="C2629" s="1363"/>
      <c r="D2629" s="1377" t="s">
        <v>1816</v>
      </c>
      <c r="E2629" s="1204">
        <v>16.0</v>
      </c>
      <c r="F2629" s="1363"/>
      <c r="G2629" s="1363" t="s">
        <v>1816</v>
      </c>
      <c r="H2629" s="1363" t="s">
        <v>4205</v>
      </c>
      <c r="I2629" s="1363" t="s">
        <v>4219</v>
      </c>
      <c r="J2629" s="1363">
        <v>16.0</v>
      </c>
      <c r="K2629" s="1363"/>
      <c r="L2629" s="1363"/>
      <c r="M2629" s="1052"/>
    </row>
    <row r="2630">
      <c r="A2630" s="1363"/>
      <c r="B2630" s="1363"/>
      <c r="C2630" s="1363"/>
      <c r="D2630" s="1377" t="s">
        <v>1816</v>
      </c>
      <c r="E2630" s="1204">
        <v>8.0</v>
      </c>
      <c r="F2630" s="1363"/>
      <c r="G2630" s="1363" t="s">
        <v>1816</v>
      </c>
      <c r="H2630" s="1363" t="s">
        <v>4205</v>
      </c>
      <c r="I2630" s="1363" t="s">
        <v>4220</v>
      </c>
      <c r="J2630" s="1363">
        <v>8.0</v>
      </c>
      <c r="K2630" s="1363"/>
      <c r="L2630" s="1363"/>
      <c r="M2630" s="1052"/>
    </row>
    <row r="2631">
      <c r="A2631" s="1363"/>
      <c r="B2631" s="1363"/>
      <c r="C2631" s="1363"/>
      <c r="D2631" s="1377" t="s">
        <v>93</v>
      </c>
      <c r="E2631" s="1204">
        <v>2.0</v>
      </c>
      <c r="F2631" s="1363"/>
      <c r="G2631" s="1363" t="s">
        <v>93</v>
      </c>
      <c r="H2631" s="1363" t="s">
        <v>4206</v>
      </c>
      <c r="I2631" s="1363" t="s">
        <v>4220</v>
      </c>
      <c r="J2631" s="1363">
        <v>2.0</v>
      </c>
      <c r="K2631" s="1363"/>
      <c r="L2631" s="1363"/>
      <c r="M2631" s="1052"/>
    </row>
    <row r="2632">
      <c r="A2632" s="1363"/>
      <c r="B2632" s="1363"/>
      <c r="C2632" s="1363"/>
      <c r="D2632" s="1377" t="s">
        <v>1817</v>
      </c>
      <c r="E2632" s="1204">
        <v>1.0</v>
      </c>
      <c r="F2632" s="1363"/>
      <c r="G2632" s="1363" t="s">
        <v>1817</v>
      </c>
      <c r="H2632" s="1363" t="s">
        <v>4206</v>
      </c>
      <c r="I2632" s="1363" t="s">
        <v>4219</v>
      </c>
      <c r="J2632" s="1363">
        <v>1.0</v>
      </c>
      <c r="K2632" s="1363"/>
      <c r="L2632" s="1363"/>
      <c r="M2632" s="1052"/>
    </row>
    <row r="2633">
      <c r="A2633" s="1363"/>
      <c r="B2633" s="1363"/>
      <c r="C2633" s="1363"/>
      <c r="D2633" s="1377" t="s">
        <v>1817</v>
      </c>
      <c r="E2633" s="1204">
        <v>1.0</v>
      </c>
      <c r="F2633" s="1363"/>
      <c r="G2633" s="1363" t="s">
        <v>1817</v>
      </c>
      <c r="H2633" s="1363" t="s">
        <v>4206</v>
      </c>
      <c r="I2633" s="1363" t="s">
        <v>4220</v>
      </c>
      <c r="J2633" s="1363">
        <v>1.0</v>
      </c>
      <c r="K2633" s="1363"/>
      <c r="L2633" s="1363"/>
      <c r="M2633" s="1052"/>
    </row>
    <row r="2634">
      <c r="A2634" s="1363"/>
      <c r="B2634" s="1363"/>
      <c r="C2634" s="1363"/>
      <c r="D2634" s="1377" t="s">
        <v>1415</v>
      </c>
      <c r="E2634" s="1204">
        <v>2.0</v>
      </c>
      <c r="F2634" s="1363"/>
      <c r="G2634" s="1363" t="s">
        <v>1415</v>
      </c>
      <c r="H2634" s="1363" t="s">
        <v>4196</v>
      </c>
      <c r="I2634" s="1363" t="s">
        <v>4219</v>
      </c>
      <c r="J2634" s="1363">
        <v>2.0</v>
      </c>
      <c r="K2634" s="1363"/>
      <c r="L2634" s="1363"/>
      <c r="M2634" s="1052"/>
    </row>
    <row r="2635">
      <c r="A2635" s="1363"/>
      <c r="B2635" s="1363"/>
      <c r="C2635" s="1363"/>
      <c r="D2635" s="1377" t="s">
        <v>1415</v>
      </c>
      <c r="E2635" s="1204">
        <v>6.0</v>
      </c>
      <c r="F2635" s="1363"/>
      <c r="G2635" s="1363" t="s">
        <v>1415</v>
      </c>
      <c r="H2635" s="1363" t="s">
        <v>4196</v>
      </c>
      <c r="I2635" s="1363" t="s">
        <v>4220</v>
      </c>
      <c r="J2635" s="1363">
        <v>6.0</v>
      </c>
      <c r="K2635" s="1363"/>
      <c r="L2635" s="1363"/>
      <c r="M2635" s="1052"/>
    </row>
    <row r="2636">
      <c r="A2636" s="1363"/>
      <c r="B2636" s="1363"/>
      <c r="C2636" s="1363"/>
      <c r="D2636" s="1377" t="s">
        <v>94</v>
      </c>
      <c r="E2636" s="1204">
        <v>3.0</v>
      </c>
      <c r="F2636" s="1363"/>
      <c r="G2636" s="1363" t="s">
        <v>94</v>
      </c>
      <c r="H2636" s="1363" t="s">
        <v>4207</v>
      </c>
      <c r="I2636" s="1363" t="s">
        <v>4219</v>
      </c>
      <c r="J2636" s="1363">
        <v>3.0</v>
      </c>
      <c r="K2636" s="1363"/>
      <c r="L2636" s="1363"/>
      <c r="M2636" s="1052"/>
    </row>
    <row r="2637">
      <c r="A2637" s="1363"/>
      <c r="B2637" s="1363"/>
      <c r="C2637" s="1363"/>
      <c r="D2637" s="1377" t="s">
        <v>94</v>
      </c>
      <c r="E2637" s="1204">
        <v>2.0</v>
      </c>
      <c r="F2637" s="1363"/>
      <c r="G2637" s="1363" t="s">
        <v>94</v>
      </c>
      <c r="H2637" s="1363" t="s">
        <v>4207</v>
      </c>
      <c r="I2637" s="1363" t="s">
        <v>4220</v>
      </c>
      <c r="J2637" s="1363">
        <v>2.0</v>
      </c>
      <c r="K2637" s="1363"/>
      <c r="L2637" s="1363"/>
      <c r="M2637" s="1052"/>
    </row>
    <row r="2638">
      <c r="A2638" s="1363"/>
      <c r="B2638" s="1363"/>
      <c r="C2638" s="1363"/>
      <c r="D2638" s="1377" t="s">
        <v>1818</v>
      </c>
      <c r="E2638" s="1204">
        <v>52.0</v>
      </c>
      <c r="F2638" s="1363"/>
      <c r="G2638" s="1363" t="s">
        <v>1818</v>
      </c>
      <c r="H2638" s="1363" t="s">
        <v>4202</v>
      </c>
      <c r="I2638" s="1363" t="s">
        <v>4219</v>
      </c>
      <c r="J2638" s="1363">
        <v>52.0</v>
      </c>
      <c r="K2638" s="1363"/>
      <c r="L2638" s="1363"/>
      <c r="M2638" s="1052"/>
    </row>
    <row r="2639">
      <c r="A2639" s="1363"/>
      <c r="B2639" s="1363"/>
      <c r="C2639" s="1363"/>
      <c r="D2639" s="1377" t="s">
        <v>1818</v>
      </c>
      <c r="E2639" s="1204">
        <v>11.0</v>
      </c>
      <c r="F2639" s="1363"/>
      <c r="G2639" s="1363" t="s">
        <v>1818</v>
      </c>
      <c r="H2639" s="1363" t="s">
        <v>4202</v>
      </c>
      <c r="I2639" s="1363" t="s">
        <v>4220</v>
      </c>
      <c r="J2639" s="1363">
        <v>11.0</v>
      </c>
      <c r="K2639" s="1363"/>
      <c r="L2639" s="1363"/>
      <c r="M2639" s="1052"/>
    </row>
    <row r="2640">
      <c r="A2640" s="1363"/>
      <c r="B2640" s="1363"/>
      <c r="C2640" s="1363"/>
      <c r="D2640" s="1377" t="s">
        <v>1819</v>
      </c>
      <c r="E2640" s="1204">
        <v>5.0</v>
      </c>
      <c r="F2640" s="1363"/>
      <c r="G2640" s="1363" t="s">
        <v>1819</v>
      </c>
      <c r="H2640" s="1363" t="s">
        <v>4206</v>
      </c>
      <c r="I2640" s="1363" t="s">
        <v>4220</v>
      </c>
      <c r="J2640" s="1363">
        <v>5.0</v>
      </c>
      <c r="K2640" s="1363"/>
      <c r="L2640" s="1363"/>
      <c r="M2640" s="1052"/>
    </row>
    <row r="2641">
      <c r="A2641" s="1363"/>
      <c r="B2641" s="1363"/>
      <c r="C2641" s="1363"/>
      <c r="D2641" s="1377" t="s">
        <v>496</v>
      </c>
      <c r="E2641" s="1204">
        <v>1.0</v>
      </c>
      <c r="F2641" s="1363"/>
      <c r="G2641" s="1363" t="s">
        <v>496</v>
      </c>
      <c r="H2641" s="1363" t="s">
        <v>4204</v>
      </c>
      <c r="I2641" s="1363" t="s">
        <v>4219</v>
      </c>
      <c r="J2641" s="1363">
        <v>1.0</v>
      </c>
      <c r="K2641" s="1363"/>
      <c r="L2641" s="1363"/>
      <c r="M2641" s="1052"/>
    </row>
    <row r="2642">
      <c r="A2642" s="1363"/>
      <c r="B2642" s="1363"/>
      <c r="C2642" s="1363"/>
      <c r="D2642" s="1377" t="s">
        <v>496</v>
      </c>
      <c r="E2642" s="1204">
        <v>2.0</v>
      </c>
      <c r="F2642" s="1363"/>
      <c r="G2642" s="1363" t="s">
        <v>496</v>
      </c>
      <c r="H2642" s="1363" t="s">
        <v>4204</v>
      </c>
      <c r="I2642" s="1363" t="s">
        <v>4220</v>
      </c>
      <c r="J2642" s="1363">
        <v>2.0</v>
      </c>
      <c r="K2642" s="1363"/>
      <c r="L2642" s="1363"/>
      <c r="M2642" s="1052"/>
    </row>
    <row r="2643">
      <c r="A2643" s="1363"/>
      <c r="B2643" s="1363"/>
      <c r="C2643" s="1363"/>
      <c r="D2643" s="1377" t="s">
        <v>751</v>
      </c>
      <c r="E2643" s="1204">
        <v>26.0</v>
      </c>
      <c r="F2643" s="1363"/>
      <c r="G2643" s="1363" t="s">
        <v>751</v>
      </c>
      <c r="H2643" s="1363" t="s">
        <v>4203</v>
      </c>
      <c r="I2643" s="1363" t="s">
        <v>4219</v>
      </c>
      <c r="J2643" s="1363">
        <v>26.0</v>
      </c>
      <c r="K2643" s="1363"/>
      <c r="L2643" s="1363"/>
      <c r="M2643" s="1052"/>
    </row>
    <row r="2644">
      <c r="A2644" s="1363"/>
      <c r="B2644" s="1363"/>
      <c r="C2644" s="1363"/>
      <c r="D2644" s="1377" t="s">
        <v>751</v>
      </c>
      <c r="E2644" s="1204">
        <v>19.0</v>
      </c>
      <c r="F2644" s="1363"/>
      <c r="G2644" s="1363" t="s">
        <v>751</v>
      </c>
      <c r="H2644" s="1363" t="s">
        <v>4203</v>
      </c>
      <c r="I2644" s="1363" t="s">
        <v>4220</v>
      </c>
      <c r="J2644" s="1363">
        <v>19.0</v>
      </c>
      <c r="K2644" s="1363"/>
      <c r="L2644" s="1363"/>
      <c r="M2644" s="1052"/>
    </row>
    <row r="2645">
      <c r="A2645" s="1363"/>
      <c r="B2645" s="1363"/>
      <c r="C2645" s="1363"/>
      <c r="D2645" s="1377" t="s">
        <v>1820</v>
      </c>
      <c r="E2645" s="1204">
        <v>8.0</v>
      </c>
      <c r="F2645" s="1363"/>
      <c r="G2645" s="1363" t="s">
        <v>1820</v>
      </c>
      <c r="H2645" s="1363" t="s">
        <v>4203</v>
      </c>
      <c r="I2645" s="1363" t="s">
        <v>4219</v>
      </c>
      <c r="J2645" s="1363">
        <v>8.0</v>
      </c>
      <c r="K2645" s="1363"/>
      <c r="L2645" s="1363"/>
      <c r="M2645" s="1052"/>
    </row>
    <row r="2646">
      <c r="A2646" s="1363"/>
      <c r="B2646" s="1363"/>
      <c r="C2646" s="1363"/>
      <c r="D2646" s="1377" t="s">
        <v>1820</v>
      </c>
      <c r="E2646" s="1204">
        <v>2.0</v>
      </c>
      <c r="F2646" s="1363"/>
      <c r="G2646" s="1363" t="s">
        <v>1820</v>
      </c>
      <c r="H2646" s="1363" t="s">
        <v>4203</v>
      </c>
      <c r="I2646" s="1363" t="s">
        <v>4220</v>
      </c>
      <c r="J2646" s="1363">
        <v>2.0</v>
      </c>
      <c r="K2646" s="1363"/>
      <c r="L2646" s="1363"/>
      <c r="M2646" s="1052"/>
    </row>
    <row r="2647">
      <c r="A2647" s="1363"/>
      <c r="B2647" s="1363"/>
      <c r="C2647" s="1363"/>
      <c r="D2647" s="1377" t="s">
        <v>1821</v>
      </c>
      <c r="E2647" s="1204">
        <v>3.0</v>
      </c>
      <c r="F2647" s="1363"/>
      <c r="G2647" s="1363" t="s">
        <v>1821</v>
      </c>
      <c r="H2647" s="1363" t="s">
        <v>4202</v>
      </c>
      <c r="I2647" s="1363" t="s">
        <v>4219</v>
      </c>
      <c r="J2647" s="1363">
        <v>3.0</v>
      </c>
      <c r="K2647" s="1363"/>
      <c r="L2647" s="1363"/>
      <c r="M2647" s="1052"/>
    </row>
    <row r="2648">
      <c r="A2648" s="1363"/>
      <c r="B2648" s="1363"/>
      <c r="C2648" s="1363"/>
      <c r="D2648" s="1377" t="s">
        <v>1821</v>
      </c>
      <c r="E2648" s="1204">
        <v>1.0</v>
      </c>
      <c r="F2648" s="1363"/>
      <c r="G2648" s="1363" t="s">
        <v>1821</v>
      </c>
      <c r="H2648" s="1363" t="s">
        <v>4202</v>
      </c>
      <c r="I2648" s="1363" t="s">
        <v>4220</v>
      </c>
      <c r="J2648" s="1363">
        <v>1.0</v>
      </c>
      <c r="K2648" s="1363"/>
      <c r="L2648" s="1363"/>
      <c r="M2648" s="1052"/>
    </row>
    <row r="2649">
      <c r="A2649" s="1363"/>
      <c r="B2649" s="1363"/>
      <c r="C2649" s="1363"/>
      <c r="D2649" s="1377" t="s">
        <v>594</v>
      </c>
      <c r="E2649" s="1204">
        <v>11.0</v>
      </c>
      <c r="F2649" s="1363"/>
      <c r="G2649" s="1363" t="s">
        <v>594</v>
      </c>
      <c r="H2649" s="1363" t="s">
        <v>4207</v>
      </c>
      <c r="I2649" s="1363" t="s">
        <v>4219</v>
      </c>
      <c r="J2649" s="1363">
        <v>11.0</v>
      </c>
      <c r="K2649" s="1363"/>
      <c r="L2649" s="1363"/>
      <c r="M2649" s="1052"/>
    </row>
    <row r="2650">
      <c r="A2650" s="1363"/>
      <c r="B2650" s="1363"/>
      <c r="C2650" s="1363"/>
      <c r="D2650" s="1377" t="s">
        <v>594</v>
      </c>
      <c r="E2650" s="1204">
        <v>21.0</v>
      </c>
      <c r="F2650" s="1363"/>
      <c r="G2650" s="1363" t="s">
        <v>594</v>
      </c>
      <c r="H2650" s="1363" t="s">
        <v>4207</v>
      </c>
      <c r="I2650" s="1363" t="s">
        <v>4220</v>
      </c>
      <c r="J2650" s="1363">
        <v>21.0</v>
      </c>
      <c r="K2650" s="1363"/>
      <c r="L2650" s="1363"/>
      <c r="M2650" s="1052"/>
    </row>
    <row r="2651">
      <c r="A2651" s="1363"/>
      <c r="B2651" s="1363"/>
      <c r="C2651" s="1363"/>
      <c r="D2651" s="1377" t="s">
        <v>752</v>
      </c>
      <c r="E2651" s="1204">
        <v>7.0</v>
      </c>
      <c r="F2651" s="1363"/>
      <c r="G2651" s="1363" t="s">
        <v>752</v>
      </c>
      <c r="H2651" s="1363" t="s">
        <v>4205</v>
      </c>
      <c r="I2651" s="1363" t="s">
        <v>4219</v>
      </c>
      <c r="J2651" s="1363">
        <v>7.0</v>
      </c>
      <c r="K2651" s="1363"/>
      <c r="L2651" s="1363"/>
      <c r="M2651" s="1052"/>
    </row>
    <row r="2652">
      <c r="A2652" s="1363"/>
      <c r="B2652" s="1363"/>
      <c r="C2652" s="1363"/>
      <c r="D2652" s="1377" t="s">
        <v>752</v>
      </c>
      <c r="E2652" s="1204">
        <v>1.0</v>
      </c>
      <c r="F2652" s="1363"/>
      <c r="G2652" s="1363" t="s">
        <v>752</v>
      </c>
      <c r="H2652" s="1363" t="s">
        <v>4205</v>
      </c>
      <c r="I2652" s="1363" t="s">
        <v>4220</v>
      </c>
      <c r="J2652" s="1363">
        <v>1.0</v>
      </c>
      <c r="K2652" s="1363"/>
      <c r="L2652" s="1363"/>
      <c r="M2652" s="1052"/>
    </row>
    <row r="2653">
      <c r="A2653" s="1363"/>
      <c r="B2653" s="1363"/>
      <c r="C2653" s="1363"/>
      <c r="D2653" s="1377" t="s">
        <v>1822</v>
      </c>
      <c r="E2653" s="1204">
        <v>1.0</v>
      </c>
      <c r="F2653" s="1363"/>
      <c r="G2653" s="1363" t="s">
        <v>1822</v>
      </c>
      <c r="H2653" s="1363" t="s">
        <v>4196</v>
      </c>
      <c r="I2653" s="1363" t="s">
        <v>4220</v>
      </c>
      <c r="J2653" s="1363">
        <v>1.0</v>
      </c>
      <c r="K2653" s="1363"/>
      <c r="L2653" s="1363"/>
      <c r="M2653" s="1052"/>
    </row>
    <row r="2654">
      <c r="A2654" s="1363"/>
      <c r="B2654" s="1363"/>
      <c r="C2654" s="1363"/>
      <c r="D2654" s="1377" t="s">
        <v>1823</v>
      </c>
      <c r="E2654" s="1204">
        <v>8.0</v>
      </c>
      <c r="F2654" s="1363"/>
      <c r="G2654" s="1363" t="s">
        <v>1823</v>
      </c>
      <c r="H2654" s="1363" t="s">
        <v>4210</v>
      </c>
      <c r="I2654" s="1363" t="s">
        <v>4219</v>
      </c>
      <c r="J2654" s="1363">
        <v>8.0</v>
      </c>
      <c r="K2654" s="1363"/>
      <c r="L2654" s="1363"/>
      <c r="M2654" s="1052"/>
    </row>
    <row r="2655">
      <c r="A2655" s="1363"/>
      <c r="B2655" s="1363"/>
      <c r="C2655" s="1363"/>
      <c r="D2655" s="1377" t="s">
        <v>1823</v>
      </c>
      <c r="E2655" s="1204">
        <v>11.0</v>
      </c>
      <c r="F2655" s="1363"/>
      <c r="G2655" s="1363" t="s">
        <v>1823</v>
      </c>
      <c r="H2655" s="1363" t="s">
        <v>4210</v>
      </c>
      <c r="I2655" s="1363" t="s">
        <v>4220</v>
      </c>
      <c r="J2655" s="1363">
        <v>11.0</v>
      </c>
      <c r="K2655" s="1363"/>
      <c r="L2655" s="1363"/>
      <c r="M2655" s="1052"/>
    </row>
    <row r="2656">
      <c r="A2656" s="1363"/>
      <c r="B2656" s="1363"/>
      <c r="C2656" s="1363"/>
      <c r="D2656" s="1377" t="s">
        <v>1451</v>
      </c>
      <c r="E2656" s="1204">
        <v>3.0</v>
      </c>
      <c r="F2656" s="1363"/>
      <c r="G2656" s="1363" t="s">
        <v>1451</v>
      </c>
      <c r="H2656" s="1363" t="s">
        <v>4189</v>
      </c>
      <c r="I2656" s="1363" t="s">
        <v>4219</v>
      </c>
      <c r="J2656" s="1363">
        <v>3.0</v>
      </c>
      <c r="K2656" s="1363"/>
      <c r="L2656" s="1363"/>
      <c r="M2656" s="1052"/>
    </row>
    <row r="2657">
      <c r="A2657" s="1363"/>
      <c r="B2657" s="1363"/>
      <c r="C2657" s="1363"/>
      <c r="D2657" s="1377" t="s">
        <v>1451</v>
      </c>
      <c r="E2657" s="1204">
        <v>2.0</v>
      </c>
      <c r="F2657" s="1363"/>
      <c r="G2657" s="1363" t="s">
        <v>1451</v>
      </c>
      <c r="H2657" s="1363" t="s">
        <v>4189</v>
      </c>
      <c r="I2657" s="1363" t="s">
        <v>4220</v>
      </c>
      <c r="J2657" s="1363">
        <v>2.0</v>
      </c>
      <c r="K2657" s="1363"/>
      <c r="L2657" s="1363"/>
      <c r="M2657" s="1052"/>
    </row>
    <row r="2658">
      <c r="A2658" s="1363"/>
      <c r="B2658" s="1363"/>
      <c r="C2658" s="1363"/>
      <c r="D2658" s="1377" t="s">
        <v>1824</v>
      </c>
      <c r="E2658" s="1204">
        <v>4.0</v>
      </c>
      <c r="F2658" s="1363"/>
      <c r="G2658" s="1363" t="s">
        <v>1824</v>
      </c>
      <c r="H2658" s="1363" t="s">
        <v>4204</v>
      </c>
      <c r="I2658" s="1363" t="s">
        <v>4219</v>
      </c>
      <c r="J2658" s="1363">
        <v>4.0</v>
      </c>
      <c r="K2658" s="1363"/>
      <c r="L2658" s="1363"/>
      <c r="M2658" s="1052"/>
    </row>
    <row r="2659">
      <c r="A2659" s="1363"/>
      <c r="B2659" s="1363"/>
      <c r="C2659" s="1363"/>
      <c r="D2659" s="1377" t="s">
        <v>1824</v>
      </c>
      <c r="E2659" s="1204">
        <v>1.0</v>
      </c>
      <c r="F2659" s="1363"/>
      <c r="G2659" s="1363" t="s">
        <v>1824</v>
      </c>
      <c r="H2659" s="1363" t="s">
        <v>4204</v>
      </c>
      <c r="I2659" s="1363" t="s">
        <v>4220</v>
      </c>
      <c r="J2659" s="1363">
        <v>1.0</v>
      </c>
      <c r="K2659" s="1363"/>
      <c r="L2659" s="1363"/>
      <c r="M2659" s="1052"/>
    </row>
    <row r="2660">
      <c r="A2660" s="1363"/>
      <c r="B2660" s="1363"/>
      <c r="C2660" s="1363"/>
      <c r="D2660" s="1377" t="s">
        <v>1825</v>
      </c>
      <c r="E2660" s="1204">
        <v>1.0</v>
      </c>
      <c r="F2660" s="1363"/>
      <c r="G2660" s="1363" t="s">
        <v>1825</v>
      </c>
      <c r="H2660" s="1363" t="s">
        <v>4203</v>
      </c>
      <c r="I2660" s="1363" t="s">
        <v>4220</v>
      </c>
      <c r="J2660" s="1363">
        <v>1.0</v>
      </c>
      <c r="K2660" s="1363"/>
      <c r="L2660" s="1363"/>
      <c r="M2660" s="1052"/>
    </row>
    <row r="2661">
      <c r="A2661" s="1363"/>
      <c r="B2661" s="1363"/>
      <c r="C2661" s="1363"/>
      <c r="D2661" s="1377" t="s">
        <v>1826</v>
      </c>
      <c r="E2661" s="1204">
        <v>6.0</v>
      </c>
      <c r="F2661" s="1363"/>
      <c r="G2661" s="1363" t="s">
        <v>1826</v>
      </c>
      <c r="H2661" s="1363" t="s">
        <v>4202</v>
      </c>
      <c r="I2661" s="1363" t="s">
        <v>4219</v>
      </c>
      <c r="J2661" s="1363">
        <v>6.0</v>
      </c>
      <c r="K2661" s="1363"/>
      <c r="L2661" s="1363"/>
      <c r="M2661" s="1052"/>
    </row>
    <row r="2662">
      <c r="A2662" s="1363"/>
      <c r="B2662" s="1363"/>
      <c r="C2662" s="1363"/>
      <c r="D2662" s="1377" t="s">
        <v>1826</v>
      </c>
      <c r="E2662" s="1204">
        <v>3.0</v>
      </c>
      <c r="F2662" s="1363"/>
      <c r="G2662" s="1363" t="s">
        <v>1826</v>
      </c>
      <c r="H2662" s="1363" t="s">
        <v>4202</v>
      </c>
      <c r="I2662" s="1363" t="s">
        <v>4220</v>
      </c>
      <c r="J2662" s="1363">
        <v>3.0</v>
      </c>
      <c r="K2662" s="1363"/>
      <c r="L2662" s="1363"/>
      <c r="M2662" s="1052"/>
    </row>
    <row r="2663">
      <c r="A2663" s="1363"/>
      <c r="B2663" s="1363"/>
      <c r="C2663" s="1363"/>
      <c r="D2663" s="1377" t="s">
        <v>1827</v>
      </c>
      <c r="E2663" s="1204">
        <v>3.0</v>
      </c>
      <c r="F2663" s="1363"/>
      <c r="G2663" s="1363" t="s">
        <v>1827</v>
      </c>
      <c r="H2663" s="1363" t="s">
        <v>4205</v>
      </c>
      <c r="I2663" s="1363" t="s">
        <v>4220</v>
      </c>
      <c r="J2663" s="1363">
        <v>3.0</v>
      </c>
      <c r="K2663" s="1363"/>
      <c r="L2663" s="1363"/>
      <c r="M2663" s="1052"/>
    </row>
    <row r="2664">
      <c r="A2664" s="1363"/>
      <c r="B2664" s="1363"/>
      <c r="C2664" s="1363"/>
      <c r="D2664" s="812"/>
      <c r="E2664" s="1380"/>
      <c r="F2664" s="1363"/>
      <c r="G2664" s="1363"/>
      <c r="H2664" s="1363"/>
      <c r="I2664" s="1363"/>
      <c r="J2664" s="1363"/>
      <c r="K2664" s="1363"/>
      <c r="L2664" s="1363"/>
      <c r="M2664" s="1052"/>
    </row>
    <row r="2665">
      <c r="A2665" s="1363"/>
      <c r="B2665" s="1363"/>
      <c r="C2665" s="1363"/>
      <c r="D2665" s="812"/>
      <c r="E2665" s="1380"/>
      <c r="F2665" s="1363"/>
      <c r="G2665" s="1363"/>
      <c r="H2665" s="1363"/>
      <c r="I2665" s="1363"/>
      <c r="J2665" s="1363"/>
      <c r="K2665" s="1363"/>
      <c r="L2665" s="1363"/>
      <c r="M2665" s="1052"/>
    </row>
    <row r="2666">
      <c r="A2666" s="1363"/>
      <c r="B2666" s="1363"/>
      <c r="C2666" s="1363"/>
      <c r="D2666" s="812"/>
      <c r="E2666" s="1380"/>
      <c r="F2666" s="1363"/>
      <c r="G2666" s="1363"/>
      <c r="H2666" s="1363"/>
      <c r="I2666" s="1363"/>
      <c r="J2666" s="1363"/>
      <c r="K2666" s="1363"/>
      <c r="L2666" s="1363"/>
      <c r="M2666" s="1052"/>
    </row>
    <row r="2667">
      <c r="A2667" s="1363"/>
      <c r="B2667" s="1363"/>
      <c r="C2667" s="1363"/>
      <c r="D2667" s="812"/>
      <c r="E2667" s="1380"/>
      <c r="F2667" s="1363"/>
      <c r="G2667" s="1363"/>
      <c r="H2667" s="1363"/>
      <c r="I2667" s="1363"/>
      <c r="J2667" s="1363"/>
      <c r="K2667" s="1363"/>
      <c r="L2667" s="1363"/>
      <c r="M2667" s="1052"/>
    </row>
    <row r="2668">
      <c r="A2668" s="1363"/>
      <c r="B2668" s="1363"/>
      <c r="C2668" s="1363"/>
      <c r="D2668" s="812"/>
      <c r="E2668" s="1380"/>
      <c r="F2668" s="1363"/>
      <c r="G2668" s="1363"/>
      <c r="H2668" s="1363"/>
      <c r="I2668" s="1363"/>
      <c r="J2668" s="1363"/>
      <c r="K2668" s="1363"/>
      <c r="L2668" s="1363"/>
      <c r="M2668" s="1052"/>
    </row>
    <row r="2669">
      <c r="A2669" s="1363"/>
      <c r="B2669" s="1363"/>
      <c r="C2669" s="1363"/>
      <c r="D2669" s="812"/>
      <c r="E2669" s="1380"/>
      <c r="F2669" s="1363"/>
      <c r="G2669" s="1363"/>
      <c r="H2669" s="1363"/>
      <c r="I2669" s="1363"/>
      <c r="J2669" s="1363"/>
      <c r="K2669" s="1363"/>
      <c r="L2669" s="1363"/>
      <c r="M2669" s="1052"/>
    </row>
    <row r="2670">
      <c r="A2670" s="1363"/>
      <c r="B2670" s="1363"/>
      <c r="C2670" s="1363"/>
      <c r="D2670" s="812"/>
      <c r="E2670" s="1380"/>
      <c r="F2670" s="1363"/>
      <c r="G2670" s="1363"/>
      <c r="H2670" s="1363"/>
      <c r="I2670" s="1363"/>
      <c r="J2670" s="1363"/>
      <c r="K2670" s="1363"/>
      <c r="L2670" s="1363"/>
      <c r="M2670" s="1052"/>
    </row>
    <row r="2671">
      <c r="A2671" s="1363"/>
      <c r="B2671" s="1363"/>
      <c r="C2671" s="1363"/>
      <c r="D2671" s="812"/>
      <c r="E2671" s="1380"/>
      <c r="F2671" s="1363"/>
      <c r="G2671" s="1363"/>
      <c r="H2671" s="1363"/>
      <c r="I2671" s="1363"/>
      <c r="J2671" s="1363"/>
      <c r="K2671" s="1363"/>
      <c r="L2671" s="1363"/>
      <c r="M2671" s="1052"/>
    </row>
    <row r="2672">
      <c r="A2672" s="1363"/>
      <c r="B2672" s="1363"/>
      <c r="C2672" s="1363"/>
      <c r="D2672" s="812"/>
      <c r="E2672" s="1380"/>
      <c r="F2672" s="1363"/>
      <c r="G2672" s="1363"/>
      <c r="H2672" s="1363"/>
      <c r="I2672" s="1363"/>
      <c r="J2672" s="1363"/>
      <c r="K2672" s="1363"/>
      <c r="L2672" s="1363"/>
      <c r="M2672" s="1052"/>
    </row>
    <row r="2673">
      <c r="A2673" s="1363"/>
      <c r="B2673" s="1363"/>
      <c r="C2673" s="1363"/>
      <c r="D2673" s="812"/>
      <c r="E2673" s="1380"/>
      <c r="F2673" s="1363"/>
      <c r="G2673" s="1363"/>
      <c r="H2673" s="1363"/>
      <c r="I2673" s="1363"/>
      <c r="J2673" s="1363"/>
      <c r="K2673" s="1363"/>
      <c r="L2673" s="1363"/>
      <c r="M2673" s="1052"/>
    </row>
    <row r="2674">
      <c r="A2674" s="1363"/>
      <c r="B2674" s="1363"/>
      <c r="C2674" s="1363"/>
      <c r="D2674" s="812"/>
      <c r="E2674" s="1380"/>
      <c r="F2674" s="1363"/>
      <c r="G2674" s="1363"/>
      <c r="H2674" s="1363"/>
      <c r="I2674" s="1363"/>
      <c r="J2674" s="1363"/>
      <c r="K2674" s="1363"/>
      <c r="L2674" s="1363"/>
      <c r="M2674" s="1052"/>
    </row>
    <row r="2675">
      <c r="A2675" s="1363"/>
      <c r="B2675" s="1363"/>
      <c r="C2675" s="1363"/>
      <c r="D2675" s="812"/>
      <c r="E2675" s="1380"/>
      <c r="F2675" s="1363"/>
      <c r="G2675" s="1363"/>
      <c r="H2675" s="1363"/>
      <c r="I2675" s="1363"/>
      <c r="J2675" s="1363"/>
      <c r="K2675" s="1363"/>
      <c r="L2675" s="1363"/>
      <c r="M2675" s="1052"/>
    </row>
    <row r="2676">
      <c r="A2676" s="1363"/>
      <c r="B2676" s="1363"/>
      <c r="C2676" s="1363"/>
      <c r="D2676" s="812"/>
      <c r="E2676" s="1380"/>
      <c r="F2676" s="1363"/>
      <c r="G2676" s="1363"/>
      <c r="H2676" s="1363"/>
      <c r="I2676" s="1363"/>
      <c r="J2676" s="1363"/>
      <c r="K2676" s="1363"/>
      <c r="L2676" s="1363"/>
      <c r="M2676" s="1052"/>
    </row>
    <row r="2677">
      <c r="A2677" s="1363"/>
      <c r="B2677" s="1363"/>
      <c r="C2677" s="1363"/>
      <c r="D2677" s="812"/>
      <c r="E2677" s="1380"/>
      <c r="F2677" s="1363"/>
      <c r="G2677" s="1363"/>
      <c r="H2677" s="1363"/>
      <c r="I2677" s="1363"/>
      <c r="J2677" s="1363"/>
      <c r="K2677" s="1363"/>
      <c r="L2677" s="1363"/>
      <c r="M2677" s="1052"/>
    </row>
    <row r="2678">
      <c r="A2678" s="1363"/>
      <c r="B2678" s="1363"/>
      <c r="C2678" s="1363"/>
      <c r="D2678" s="812"/>
      <c r="E2678" s="1380"/>
      <c r="F2678" s="1363"/>
      <c r="G2678" s="1363"/>
      <c r="H2678" s="1363"/>
      <c r="I2678" s="1363"/>
      <c r="J2678" s="1363"/>
      <c r="K2678" s="1363"/>
      <c r="L2678" s="1363"/>
      <c r="M2678" s="1052"/>
    </row>
    <row r="2679">
      <c r="A2679" s="1363"/>
      <c r="B2679" s="1363"/>
      <c r="C2679" s="1363"/>
      <c r="D2679" s="812"/>
      <c r="E2679" s="1380"/>
      <c r="F2679" s="1363"/>
      <c r="G2679" s="1363"/>
      <c r="H2679" s="1363"/>
      <c r="I2679" s="1363"/>
      <c r="J2679" s="1363"/>
      <c r="K2679" s="1363"/>
      <c r="L2679" s="1363"/>
      <c r="M2679" s="1052"/>
    </row>
    <row r="2680">
      <c r="A2680" s="1363"/>
      <c r="B2680" s="1363"/>
      <c r="C2680" s="1363"/>
      <c r="D2680" s="812"/>
      <c r="E2680" s="1380"/>
      <c r="F2680" s="1363"/>
      <c r="G2680" s="1363"/>
      <c r="H2680" s="1363"/>
      <c r="I2680" s="1363"/>
      <c r="J2680" s="1363"/>
      <c r="K2680" s="1363"/>
      <c r="L2680" s="1363"/>
      <c r="M2680" s="1052"/>
    </row>
    <row r="2681">
      <c r="A2681" s="1363"/>
      <c r="B2681" s="1363"/>
      <c r="C2681" s="1363"/>
      <c r="D2681" s="812"/>
      <c r="E2681" s="1380"/>
      <c r="F2681" s="1363"/>
      <c r="G2681" s="1363"/>
      <c r="H2681" s="1363"/>
      <c r="I2681" s="1363"/>
      <c r="J2681" s="1363"/>
      <c r="K2681" s="1363"/>
      <c r="L2681" s="1363"/>
      <c r="M2681" s="1052"/>
    </row>
    <row r="2682">
      <c r="A2682" s="1363"/>
      <c r="B2682" s="1363"/>
      <c r="C2682" s="1363"/>
      <c r="D2682" s="812"/>
      <c r="E2682" s="1380"/>
      <c r="F2682" s="1363"/>
      <c r="G2682" s="1363"/>
      <c r="H2682" s="1363"/>
      <c r="I2682" s="1363"/>
      <c r="J2682" s="1363"/>
      <c r="K2682" s="1363"/>
      <c r="L2682" s="1363"/>
      <c r="M2682" s="1052"/>
    </row>
    <row r="2683">
      <c r="A2683" s="1363"/>
      <c r="B2683" s="1363"/>
      <c r="C2683" s="1363"/>
      <c r="D2683" s="812"/>
      <c r="E2683" s="1380"/>
      <c r="F2683" s="1363"/>
      <c r="G2683" s="1363"/>
      <c r="H2683" s="1363"/>
      <c r="I2683" s="1363"/>
      <c r="J2683" s="1363"/>
      <c r="K2683" s="1363"/>
      <c r="L2683" s="1363"/>
      <c r="M2683" s="1052"/>
    </row>
    <row r="2684">
      <c r="A2684" s="1363"/>
      <c r="B2684" s="1363"/>
      <c r="C2684" s="1363"/>
      <c r="D2684" s="812"/>
      <c r="E2684" s="1380"/>
      <c r="F2684" s="1363"/>
      <c r="G2684" s="1363"/>
      <c r="H2684" s="1363"/>
      <c r="I2684" s="1363"/>
      <c r="J2684" s="1363"/>
      <c r="K2684" s="1363"/>
      <c r="L2684" s="1363"/>
      <c r="M2684" s="1052"/>
    </row>
    <row r="2685">
      <c r="A2685" s="1363"/>
      <c r="B2685" s="1363"/>
      <c r="C2685" s="1363"/>
      <c r="D2685" s="812"/>
      <c r="E2685" s="1380"/>
      <c r="F2685" s="1363"/>
      <c r="G2685" s="1363"/>
      <c r="H2685" s="1363"/>
      <c r="I2685" s="1363"/>
      <c r="J2685" s="1363"/>
      <c r="K2685" s="1363"/>
      <c r="L2685" s="1363"/>
      <c r="M2685" s="1052"/>
    </row>
    <row r="2686">
      <c r="A2686" s="1363"/>
      <c r="B2686" s="1363"/>
      <c r="C2686" s="1363"/>
      <c r="D2686" s="812"/>
      <c r="E2686" s="1380"/>
      <c r="F2686" s="1363"/>
      <c r="G2686" s="1363"/>
      <c r="H2686" s="1363"/>
      <c r="I2686" s="1363"/>
      <c r="J2686" s="1363"/>
      <c r="K2686" s="1363"/>
      <c r="L2686" s="1363"/>
      <c r="M2686" s="1052"/>
    </row>
    <row r="2687">
      <c r="A2687" s="1363"/>
      <c r="B2687" s="1363"/>
      <c r="C2687" s="1363"/>
      <c r="D2687" s="812"/>
      <c r="E2687" s="1380"/>
      <c r="F2687" s="1363"/>
      <c r="G2687" s="1363"/>
      <c r="H2687" s="1363"/>
      <c r="I2687" s="1363"/>
      <c r="J2687" s="1363"/>
      <c r="K2687" s="1363"/>
      <c r="L2687" s="1363"/>
      <c r="M2687" s="1052"/>
    </row>
    <row r="2688">
      <c r="A2688" s="1363"/>
      <c r="B2688" s="1363"/>
      <c r="C2688" s="1363"/>
      <c r="D2688" s="812"/>
      <c r="E2688" s="1380"/>
      <c r="F2688" s="1363"/>
      <c r="G2688" s="1363"/>
      <c r="H2688" s="1363"/>
      <c r="I2688" s="1363"/>
      <c r="J2688" s="1363"/>
      <c r="K2688" s="1363"/>
      <c r="L2688" s="1363"/>
      <c r="M2688" s="1052"/>
    </row>
    <row r="2689">
      <c r="A2689" s="1363"/>
      <c r="B2689" s="1363"/>
      <c r="C2689" s="1363"/>
      <c r="D2689" s="812"/>
      <c r="E2689" s="1380"/>
      <c r="F2689" s="1363"/>
      <c r="G2689" s="1363"/>
      <c r="H2689" s="1363"/>
      <c r="I2689" s="1363"/>
      <c r="J2689" s="1363"/>
      <c r="K2689" s="1363"/>
      <c r="L2689" s="1363"/>
      <c r="M2689" s="1052"/>
    </row>
    <row r="2690">
      <c r="A2690" s="1363"/>
      <c r="B2690" s="1363"/>
      <c r="C2690" s="1363"/>
      <c r="D2690" s="812"/>
      <c r="E2690" s="1380"/>
      <c r="F2690" s="1363"/>
      <c r="G2690" s="1363"/>
      <c r="H2690" s="1363"/>
      <c r="I2690" s="1363"/>
      <c r="J2690" s="1363"/>
      <c r="K2690" s="1363"/>
      <c r="L2690" s="1363"/>
      <c r="M2690" s="1052"/>
    </row>
    <row r="2691">
      <c r="A2691" s="1363"/>
      <c r="B2691" s="1363"/>
      <c r="C2691" s="1363"/>
      <c r="D2691" s="812"/>
      <c r="E2691" s="1380"/>
      <c r="F2691" s="1363"/>
      <c r="G2691" s="1363"/>
      <c r="H2691" s="1363"/>
      <c r="I2691" s="1363"/>
      <c r="J2691" s="1363"/>
      <c r="K2691" s="1363"/>
      <c r="L2691" s="1363"/>
      <c r="M2691" s="1052"/>
    </row>
    <row r="2692">
      <c r="A2692" s="1363"/>
      <c r="B2692" s="1363"/>
      <c r="C2692" s="1363"/>
      <c r="D2692" s="812"/>
      <c r="E2692" s="1380"/>
      <c r="F2692" s="1363"/>
      <c r="G2692" s="1363"/>
      <c r="H2692" s="1363"/>
      <c r="I2692" s="1363"/>
      <c r="J2692" s="1363"/>
      <c r="K2692" s="1363"/>
      <c r="L2692" s="1363"/>
      <c r="M2692" s="1052"/>
    </row>
    <row r="2693">
      <c r="A2693" s="1363"/>
      <c r="B2693" s="1363"/>
      <c r="C2693" s="1363"/>
      <c r="D2693" s="812"/>
      <c r="E2693" s="1380"/>
      <c r="F2693" s="1363"/>
      <c r="G2693" s="1363"/>
      <c r="H2693" s="1363"/>
      <c r="I2693" s="1363"/>
      <c r="J2693" s="1363"/>
      <c r="K2693" s="1363"/>
      <c r="L2693" s="1363"/>
      <c r="M2693" s="1052"/>
    </row>
    <row r="2694">
      <c r="A2694" s="1363"/>
      <c r="B2694" s="1363"/>
      <c r="C2694" s="1363"/>
      <c r="D2694" s="1363"/>
      <c r="E2694" s="1363"/>
      <c r="F2694" s="1363"/>
      <c r="G2694" s="1363"/>
      <c r="H2694" s="1363"/>
      <c r="I2694" s="1363"/>
      <c r="J2694" s="1363"/>
      <c r="K2694" s="1363"/>
      <c r="L2694" s="1363"/>
      <c r="M2694" s="1052"/>
    </row>
    <row r="2695">
      <c r="A2695" s="1363"/>
      <c r="B2695" s="1363"/>
      <c r="C2695" s="1363"/>
      <c r="D2695" s="1363"/>
      <c r="E2695" s="1363"/>
      <c r="F2695" s="1363"/>
      <c r="G2695" s="1363"/>
      <c r="H2695" s="1363"/>
      <c r="I2695" s="1363"/>
      <c r="J2695" s="1363"/>
      <c r="K2695" s="1363"/>
      <c r="L2695" s="1363"/>
      <c r="M2695" s="1052"/>
    </row>
    <row r="2696">
      <c r="A2696" s="1363"/>
      <c r="B2696" s="1363"/>
      <c r="C2696" s="1363"/>
      <c r="D2696" s="1363"/>
      <c r="E2696" s="1363"/>
      <c r="F2696" s="1363"/>
      <c r="G2696" s="1363"/>
      <c r="H2696" s="1363"/>
      <c r="I2696" s="1363"/>
      <c r="J2696" s="1363"/>
      <c r="K2696" s="1363"/>
      <c r="L2696" s="1363"/>
      <c r="M2696" s="1052"/>
    </row>
    <row r="2697">
      <c r="A2697" s="1365" t="s">
        <v>2186</v>
      </c>
      <c r="B2697" s="1366"/>
      <c r="C2697" s="1366"/>
      <c r="D2697" s="1366"/>
      <c r="E2697" s="1366"/>
      <c r="F2697" s="1366"/>
      <c r="G2697" s="1365" t="s">
        <v>2234</v>
      </c>
      <c r="H2697" s="1374">
        <v>45453.0</v>
      </c>
      <c r="I2697" s="1365" t="s">
        <v>2235</v>
      </c>
      <c r="J2697" s="1374">
        <v>45169.0</v>
      </c>
      <c r="K2697" s="1366"/>
      <c r="L2697" s="1366"/>
      <c r="M2697" s="1368"/>
      <c r="N2697" s="292"/>
    </row>
    <row r="2698">
      <c r="A2698" s="1363"/>
      <c r="B2698" s="1363"/>
      <c r="C2698" s="1363"/>
      <c r="D2698" s="1363"/>
      <c r="E2698" s="1363"/>
      <c r="F2698" s="1363"/>
      <c r="G2698" s="1363"/>
      <c r="H2698" s="1363"/>
      <c r="I2698" s="1363"/>
      <c r="J2698" s="1363"/>
      <c r="K2698" s="1363"/>
      <c r="L2698" s="1363"/>
      <c r="M2698" s="1052"/>
    </row>
    <row r="2699">
      <c r="A2699" s="1381" t="s">
        <v>4212</v>
      </c>
      <c r="B2699" s="1381" t="s">
        <v>2526</v>
      </c>
      <c r="C2699" s="1381" t="s">
        <v>2093</v>
      </c>
      <c r="D2699" s="1382" t="s">
        <v>4222</v>
      </c>
      <c r="E2699" s="1382" t="s">
        <v>4223</v>
      </c>
      <c r="F2699" s="1383" t="s">
        <v>4224</v>
      </c>
      <c r="G2699" s="1384" t="s">
        <v>3875</v>
      </c>
      <c r="H2699" s="1363"/>
      <c r="I2699" s="1385" t="s">
        <v>688</v>
      </c>
      <c r="J2699" s="1386">
        <f t="shared" ref="J2699:J2952" si="19">if(sumif($C$2699:$C$2975,I2699,$F$2699:$F$2975)=0,"NULL",sumif($C$2699:$C$2975,I2699,$F$2699:$F$2975))</f>
        <v>15</v>
      </c>
      <c r="K2699" s="1363"/>
      <c r="L2699" s="1363"/>
      <c r="M2699" s="1052"/>
    </row>
    <row r="2700">
      <c r="A2700" s="1381">
        <v>2023.0</v>
      </c>
      <c r="B2700" s="1381" t="s">
        <v>4204</v>
      </c>
      <c r="C2700" s="1381" t="s">
        <v>1535</v>
      </c>
      <c r="D2700" s="1382" t="s">
        <v>4225</v>
      </c>
      <c r="E2700" s="1382" t="s">
        <v>4226</v>
      </c>
      <c r="F2700" s="1383">
        <v>1.0</v>
      </c>
      <c r="G2700" s="1384">
        <v>2.0</v>
      </c>
      <c r="H2700" s="1387"/>
      <c r="I2700" s="1388" t="s">
        <v>1670</v>
      </c>
      <c r="J2700" s="1389">
        <f t="shared" si="19"/>
        <v>2</v>
      </c>
      <c r="K2700" s="1363"/>
      <c r="L2700" s="1363"/>
      <c r="M2700" s="1052"/>
    </row>
    <row r="2701">
      <c r="A2701" s="1381">
        <v>2023.0</v>
      </c>
      <c r="B2701" s="1381" t="s">
        <v>4204</v>
      </c>
      <c r="C2701" s="1381" t="s">
        <v>1676</v>
      </c>
      <c r="D2701" s="1382" t="s">
        <v>4225</v>
      </c>
      <c r="E2701" s="1382" t="s">
        <v>4226</v>
      </c>
      <c r="F2701" s="1383">
        <v>4.0</v>
      </c>
      <c r="G2701" s="1384">
        <v>13.0</v>
      </c>
      <c r="H2701" s="1387"/>
      <c r="I2701" s="1388" t="s">
        <v>1671</v>
      </c>
      <c r="J2701" s="1389">
        <f t="shared" si="19"/>
        <v>33</v>
      </c>
      <c r="K2701" s="1363"/>
      <c r="L2701" s="1363"/>
      <c r="M2701" s="1052"/>
    </row>
    <row r="2702">
      <c r="A2702" s="1381">
        <v>2023.0</v>
      </c>
      <c r="B2702" s="1381" t="s">
        <v>4204</v>
      </c>
      <c r="C2702" s="1381" t="s">
        <v>1689</v>
      </c>
      <c r="D2702" s="1382" t="s">
        <v>4225</v>
      </c>
      <c r="E2702" s="1382" t="s">
        <v>4226</v>
      </c>
      <c r="F2702" s="1383">
        <v>1.0</v>
      </c>
      <c r="G2702" s="1384">
        <v>3.0</v>
      </c>
      <c r="H2702" s="1387"/>
      <c r="I2702" s="1388" t="s">
        <v>1672</v>
      </c>
      <c r="J2702" s="1389">
        <f t="shared" si="19"/>
        <v>3</v>
      </c>
      <c r="K2702" s="1363"/>
      <c r="L2702" s="1363"/>
      <c r="M2702" s="1052"/>
    </row>
    <row r="2703">
      <c r="A2703" s="1381">
        <v>2023.0</v>
      </c>
      <c r="B2703" s="1381" t="s">
        <v>4204</v>
      </c>
      <c r="C2703" s="1381" t="s">
        <v>1694</v>
      </c>
      <c r="D2703" s="1382" t="s">
        <v>4225</v>
      </c>
      <c r="E2703" s="1382" t="s">
        <v>4226</v>
      </c>
      <c r="F2703" s="1383">
        <v>5.0</v>
      </c>
      <c r="G2703" s="1384">
        <v>16.0</v>
      </c>
      <c r="H2703" s="1363"/>
      <c r="I2703" s="1388" t="s">
        <v>1673</v>
      </c>
      <c r="J2703" s="1389">
        <f t="shared" si="19"/>
        <v>4</v>
      </c>
      <c r="K2703" s="1363"/>
      <c r="L2703" s="1363"/>
      <c r="M2703" s="1052"/>
    </row>
    <row r="2704">
      <c r="A2704" s="1381">
        <v>2023.0</v>
      </c>
      <c r="B2704" s="1381" t="s">
        <v>4204</v>
      </c>
      <c r="C2704" s="1381" t="s">
        <v>1695</v>
      </c>
      <c r="D2704" s="1382" t="s">
        <v>4225</v>
      </c>
      <c r="E2704" s="1382" t="s">
        <v>4226</v>
      </c>
      <c r="F2704" s="1383">
        <v>2.0</v>
      </c>
      <c r="G2704" s="1384">
        <v>6.0</v>
      </c>
      <c r="H2704" s="1363"/>
      <c r="I2704" s="1388" t="s">
        <v>1535</v>
      </c>
      <c r="J2704" s="1389">
        <f t="shared" si="19"/>
        <v>1</v>
      </c>
      <c r="K2704" s="1363"/>
      <c r="L2704" s="1363"/>
      <c r="M2704" s="1052"/>
    </row>
    <row r="2705">
      <c r="A2705" s="1381">
        <v>2023.0</v>
      </c>
      <c r="B2705" s="1381" t="s">
        <v>4204</v>
      </c>
      <c r="C2705" s="1381" t="s">
        <v>1696</v>
      </c>
      <c r="D2705" s="1382" t="s">
        <v>4225</v>
      </c>
      <c r="E2705" s="1382" t="s">
        <v>4226</v>
      </c>
      <c r="F2705" s="1383">
        <v>2.0</v>
      </c>
      <c r="G2705" s="1384">
        <v>5.0</v>
      </c>
      <c r="H2705" s="1363"/>
      <c r="I2705" s="1388" t="s">
        <v>1674</v>
      </c>
      <c r="J2705" s="1389">
        <f t="shared" si="19"/>
        <v>11</v>
      </c>
      <c r="K2705" s="1363"/>
      <c r="L2705" s="1363"/>
      <c r="M2705" s="1052"/>
    </row>
    <row r="2706">
      <c r="A2706" s="1381">
        <v>2023.0</v>
      </c>
      <c r="B2706" s="1381" t="s">
        <v>4204</v>
      </c>
      <c r="C2706" s="1381" t="s">
        <v>1697</v>
      </c>
      <c r="D2706" s="1382" t="s">
        <v>4225</v>
      </c>
      <c r="E2706" s="1382" t="s">
        <v>4226</v>
      </c>
      <c r="F2706" s="1383">
        <v>1.0</v>
      </c>
      <c r="G2706" s="1384">
        <v>0.0</v>
      </c>
      <c r="H2706" s="1363"/>
      <c r="I2706" s="1388" t="s">
        <v>1675</v>
      </c>
      <c r="J2706" s="1389">
        <f t="shared" si="19"/>
        <v>7</v>
      </c>
      <c r="K2706" s="1363"/>
      <c r="L2706" s="1363"/>
      <c r="M2706" s="1052"/>
    </row>
    <row r="2707">
      <c r="A2707" s="1381">
        <v>2023.0</v>
      </c>
      <c r="B2707" s="1381" t="s">
        <v>4204</v>
      </c>
      <c r="C2707" s="1381" t="s">
        <v>1708</v>
      </c>
      <c r="D2707" s="1382" t="s">
        <v>4225</v>
      </c>
      <c r="E2707" s="1382" t="s">
        <v>4226</v>
      </c>
      <c r="F2707" s="1383">
        <v>2.0</v>
      </c>
      <c r="G2707" s="1384">
        <v>4.0</v>
      </c>
      <c r="H2707" s="1363"/>
      <c r="I2707" s="1388" t="s">
        <v>1676</v>
      </c>
      <c r="J2707" s="1389">
        <f t="shared" si="19"/>
        <v>4</v>
      </c>
      <c r="K2707" s="1363"/>
      <c r="L2707" s="1363"/>
      <c r="M2707" s="1052"/>
    </row>
    <row r="2708">
      <c r="A2708" s="1381">
        <v>2023.0</v>
      </c>
      <c r="B2708" s="1381" t="s">
        <v>4204</v>
      </c>
      <c r="C2708" s="1381" t="s">
        <v>1710</v>
      </c>
      <c r="D2708" s="1382" t="s">
        <v>4225</v>
      </c>
      <c r="E2708" s="1382" t="s">
        <v>4226</v>
      </c>
      <c r="F2708" s="1383">
        <v>3.0</v>
      </c>
      <c r="G2708" s="1384">
        <v>6.0</v>
      </c>
      <c r="H2708" s="1363"/>
      <c r="I2708" s="1388" t="s">
        <v>1677</v>
      </c>
      <c r="J2708" s="1389">
        <f t="shared" si="19"/>
        <v>9</v>
      </c>
      <c r="K2708" s="1363"/>
      <c r="L2708" s="1363"/>
      <c r="M2708" s="1052"/>
    </row>
    <row r="2709">
      <c r="A2709" s="1381">
        <v>2023.0</v>
      </c>
      <c r="B2709" s="1381" t="s">
        <v>4204</v>
      </c>
      <c r="C2709" s="1381" t="s">
        <v>1711</v>
      </c>
      <c r="D2709" s="1382" t="s">
        <v>4225</v>
      </c>
      <c r="E2709" s="1382" t="s">
        <v>4226</v>
      </c>
      <c r="F2709" s="1383">
        <v>2.0</v>
      </c>
      <c r="G2709" s="1384">
        <v>5.0</v>
      </c>
      <c r="H2709" s="1363"/>
      <c r="I2709" s="1388" t="s">
        <v>1678</v>
      </c>
      <c r="J2709" s="1389">
        <f t="shared" si="19"/>
        <v>16</v>
      </c>
      <c r="K2709" s="1363"/>
      <c r="L2709" s="1363"/>
      <c r="M2709" s="1052"/>
    </row>
    <row r="2710">
      <c r="A2710" s="1381">
        <v>2023.0</v>
      </c>
      <c r="B2710" s="1381" t="s">
        <v>4204</v>
      </c>
      <c r="C2710" s="1381" t="s">
        <v>1714</v>
      </c>
      <c r="D2710" s="1382" t="s">
        <v>4225</v>
      </c>
      <c r="E2710" s="1382" t="s">
        <v>4226</v>
      </c>
      <c r="F2710" s="1383">
        <v>1.0</v>
      </c>
      <c r="G2710" s="1384">
        <v>2.0</v>
      </c>
      <c r="H2710" s="1363"/>
      <c r="I2710" s="1388" t="s">
        <v>1679</v>
      </c>
      <c r="J2710" s="1389">
        <f t="shared" si="19"/>
        <v>2</v>
      </c>
      <c r="K2710" s="1363"/>
      <c r="L2710" s="1363"/>
      <c r="M2710" s="1052"/>
    </row>
    <row r="2711">
      <c r="A2711" s="1381">
        <v>2023.0</v>
      </c>
      <c r="B2711" s="1381" t="s">
        <v>4204</v>
      </c>
      <c r="C2711" s="1381" t="s">
        <v>1716</v>
      </c>
      <c r="D2711" s="1382" t="s">
        <v>4225</v>
      </c>
      <c r="E2711" s="1382" t="s">
        <v>4226</v>
      </c>
      <c r="F2711" s="1383">
        <v>2.0</v>
      </c>
      <c r="G2711" s="1384">
        <v>8.0</v>
      </c>
      <c r="H2711" s="1363"/>
      <c r="I2711" s="1388" t="s">
        <v>1680</v>
      </c>
      <c r="J2711" s="1389">
        <f t="shared" si="19"/>
        <v>5</v>
      </c>
      <c r="K2711" s="1363"/>
      <c r="L2711" s="1363"/>
      <c r="M2711" s="1052"/>
    </row>
    <row r="2712">
      <c r="A2712" s="1381">
        <v>2023.0</v>
      </c>
      <c r="B2712" s="1381" t="s">
        <v>4204</v>
      </c>
      <c r="C2712" s="1381" t="s">
        <v>434</v>
      </c>
      <c r="D2712" s="1382" t="s">
        <v>4225</v>
      </c>
      <c r="E2712" s="1382" t="s">
        <v>4226</v>
      </c>
      <c r="F2712" s="1383">
        <v>4.0</v>
      </c>
      <c r="G2712" s="1384">
        <v>6.0</v>
      </c>
      <c r="H2712" s="1363"/>
      <c r="I2712" s="1388" t="s">
        <v>760</v>
      </c>
      <c r="J2712" s="1389">
        <f t="shared" si="19"/>
        <v>151</v>
      </c>
      <c r="K2712" s="1363"/>
      <c r="L2712" s="1363"/>
      <c r="M2712" s="1052"/>
    </row>
    <row r="2713">
      <c r="A2713" s="1381">
        <v>2023.0</v>
      </c>
      <c r="B2713" s="1381" t="s">
        <v>4204</v>
      </c>
      <c r="C2713" s="1381" t="s">
        <v>1728</v>
      </c>
      <c r="D2713" s="1382" t="s">
        <v>4225</v>
      </c>
      <c r="E2713" s="1382" t="s">
        <v>4226</v>
      </c>
      <c r="F2713" s="1383">
        <v>2.0</v>
      </c>
      <c r="G2713" s="1384">
        <v>3.0</v>
      </c>
      <c r="H2713" s="1363"/>
      <c r="I2713" s="1388" t="s">
        <v>1681</v>
      </c>
      <c r="J2713" s="1389">
        <f t="shared" si="19"/>
        <v>657</v>
      </c>
      <c r="K2713" s="1363"/>
      <c r="L2713" s="1363"/>
      <c r="M2713" s="1052"/>
    </row>
    <row r="2714">
      <c r="A2714" s="1381">
        <v>2023.0</v>
      </c>
      <c r="B2714" s="1381" t="s">
        <v>4204</v>
      </c>
      <c r="C2714" s="1381" t="s">
        <v>706</v>
      </c>
      <c r="D2714" s="1382" t="s">
        <v>4225</v>
      </c>
      <c r="E2714" s="1382" t="s">
        <v>4226</v>
      </c>
      <c r="F2714" s="1383">
        <v>8.0</v>
      </c>
      <c r="G2714" s="1384">
        <v>19.0</v>
      </c>
      <c r="H2714" s="1363"/>
      <c r="I2714" s="1388" t="s">
        <v>1682</v>
      </c>
      <c r="J2714" s="1389">
        <f t="shared" si="19"/>
        <v>1</v>
      </c>
      <c r="K2714" s="1363"/>
      <c r="L2714" s="1363"/>
      <c r="M2714" s="1052"/>
    </row>
    <row r="2715">
      <c r="A2715" s="1381">
        <v>2023.0</v>
      </c>
      <c r="B2715" s="1381" t="s">
        <v>4204</v>
      </c>
      <c r="C2715" s="1381" t="s">
        <v>62</v>
      </c>
      <c r="D2715" s="1382" t="s">
        <v>4225</v>
      </c>
      <c r="E2715" s="1382" t="s">
        <v>4226</v>
      </c>
      <c r="F2715" s="1383">
        <v>14.0</v>
      </c>
      <c r="G2715" s="1384">
        <v>25.0</v>
      </c>
      <c r="H2715" s="1363"/>
      <c r="I2715" s="1388" t="s">
        <v>1683</v>
      </c>
      <c r="J2715" s="1389" t="str">
        <f t="shared" si="19"/>
        <v>NULL</v>
      </c>
      <c r="K2715" s="1363"/>
      <c r="L2715" s="1363"/>
      <c r="M2715" s="1052"/>
    </row>
    <row r="2716">
      <c r="A2716" s="1381">
        <v>2023.0</v>
      </c>
      <c r="B2716" s="1381" t="s">
        <v>4204</v>
      </c>
      <c r="C2716" s="1381" t="s">
        <v>443</v>
      </c>
      <c r="D2716" s="1382" t="s">
        <v>4225</v>
      </c>
      <c r="E2716" s="1382" t="s">
        <v>4226</v>
      </c>
      <c r="F2716" s="1383">
        <v>2.0</v>
      </c>
      <c r="G2716" s="1384">
        <v>6.0</v>
      </c>
      <c r="H2716" s="1363"/>
      <c r="I2716" s="1388" t="s">
        <v>1684</v>
      </c>
      <c r="J2716" s="1389">
        <f t="shared" si="19"/>
        <v>3</v>
      </c>
      <c r="K2716" s="1363"/>
      <c r="L2716" s="1363"/>
      <c r="M2716" s="1052"/>
    </row>
    <row r="2717">
      <c r="A2717" s="1381">
        <v>2023.0</v>
      </c>
      <c r="B2717" s="1381" t="s">
        <v>4204</v>
      </c>
      <c r="C2717" s="1381" t="s">
        <v>1738</v>
      </c>
      <c r="D2717" s="1382" t="s">
        <v>4225</v>
      </c>
      <c r="E2717" s="1382" t="s">
        <v>4226</v>
      </c>
      <c r="F2717" s="1383">
        <v>3.0</v>
      </c>
      <c r="G2717" s="1384">
        <v>6.0</v>
      </c>
      <c r="H2717" s="1363"/>
      <c r="I2717" s="1388" t="s">
        <v>1685</v>
      </c>
      <c r="J2717" s="1389">
        <f t="shared" si="19"/>
        <v>8</v>
      </c>
      <c r="K2717" s="1363"/>
      <c r="L2717" s="1363"/>
      <c r="M2717" s="1052"/>
    </row>
    <row r="2718">
      <c r="A2718" s="1381">
        <v>2023.0</v>
      </c>
      <c r="B2718" s="1381" t="s">
        <v>4204</v>
      </c>
      <c r="C2718" s="1381" t="s">
        <v>1739</v>
      </c>
      <c r="D2718" s="1382" t="s">
        <v>4225</v>
      </c>
      <c r="E2718" s="1382" t="s">
        <v>4226</v>
      </c>
      <c r="F2718" s="1383">
        <v>9.0</v>
      </c>
      <c r="G2718" s="1384">
        <v>22.0</v>
      </c>
      <c r="H2718" s="1363"/>
      <c r="I2718" s="1388" t="s">
        <v>1686</v>
      </c>
      <c r="J2718" s="1389">
        <f t="shared" si="19"/>
        <v>130</v>
      </c>
      <c r="K2718" s="1363"/>
      <c r="L2718" s="1363"/>
      <c r="M2718" s="1052"/>
    </row>
    <row r="2719">
      <c r="A2719" s="1381">
        <v>2023.0</v>
      </c>
      <c r="B2719" s="1381" t="s">
        <v>4204</v>
      </c>
      <c r="C2719" s="1381" t="s">
        <v>1622</v>
      </c>
      <c r="D2719" s="1382" t="s">
        <v>4225</v>
      </c>
      <c r="E2719" s="1382" t="s">
        <v>4226</v>
      </c>
      <c r="F2719" s="1383">
        <v>5.0</v>
      </c>
      <c r="G2719" s="1384">
        <v>7.0</v>
      </c>
      <c r="H2719" s="1363"/>
      <c r="I2719" s="1388" t="s">
        <v>1687</v>
      </c>
      <c r="J2719" s="1389">
        <f t="shared" si="19"/>
        <v>70</v>
      </c>
      <c r="K2719" s="1363"/>
      <c r="L2719" s="1363"/>
      <c r="M2719" s="1052"/>
    </row>
    <row r="2720">
      <c r="A2720" s="1381">
        <v>2023.0</v>
      </c>
      <c r="B2720" s="1381" t="s">
        <v>4204</v>
      </c>
      <c r="C2720" s="1381" t="s">
        <v>1755</v>
      </c>
      <c r="D2720" s="1382" t="s">
        <v>4225</v>
      </c>
      <c r="E2720" s="1382" t="s">
        <v>4226</v>
      </c>
      <c r="F2720" s="1383">
        <v>4.0</v>
      </c>
      <c r="G2720" s="1384">
        <v>8.0</v>
      </c>
      <c r="H2720" s="1363"/>
      <c r="I2720" s="1388" t="s">
        <v>1688</v>
      </c>
      <c r="J2720" s="1389" t="str">
        <f t="shared" si="19"/>
        <v>NULL</v>
      </c>
      <c r="K2720" s="1363"/>
      <c r="L2720" s="1363"/>
      <c r="M2720" s="1052"/>
    </row>
    <row r="2721">
      <c r="A2721" s="1381">
        <v>2023.0</v>
      </c>
      <c r="B2721" s="1381" t="s">
        <v>4204</v>
      </c>
      <c r="C2721" s="1381" t="s">
        <v>1758</v>
      </c>
      <c r="D2721" s="1382" t="s">
        <v>4225</v>
      </c>
      <c r="E2721" s="1382" t="s">
        <v>4226</v>
      </c>
      <c r="F2721" s="1383">
        <v>2.0</v>
      </c>
      <c r="G2721" s="1384">
        <v>5.0</v>
      </c>
      <c r="H2721" s="1363"/>
      <c r="I2721" s="1388" t="s">
        <v>1689</v>
      </c>
      <c r="J2721" s="1389">
        <f t="shared" si="19"/>
        <v>1</v>
      </c>
      <c r="K2721" s="1363"/>
      <c r="L2721" s="1363"/>
      <c r="M2721" s="1052"/>
    </row>
    <row r="2722">
      <c r="A2722" s="1381">
        <v>2023.0</v>
      </c>
      <c r="B2722" s="1381" t="s">
        <v>4204</v>
      </c>
      <c r="C2722" s="1381" t="s">
        <v>1762</v>
      </c>
      <c r="D2722" s="1382" t="s">
        <v>4225</v>
      </c>
      <c r="E2722" s="1382" t="s">
        <v>4226</v>
      </c>
      <c r="F2722" s="1383">
        <v>176.0</v>
      </c>
      <c r="G2722" s="1384">
        <v>346.0</v>
      </c>
      <c r="H2722" s="1363"/>
      <c r="I2722" s="1388" t="s">
        <v>403</v>
      </c>
      <c r="J2722" s="1389">
        <f t="shared" si="19"/>
        <v>1</v>
      </c>
      <c r="K2722" s="1363"/>
      <c r="L2722" s="1363"/>
      <c r="M2722" s="1052"/>
    </row>
    <row r="2723">
      <c r="A2723" s="1381">
        <v>2023.0</v>
      </c>
      <c r="B2723" s="1381" t="s">
        <v>4204</v>
      </c>
      <c r="C2723" s="1381" t="s">
        <v>1763</v>
      </c>
      <c r="D2723" s="1382" t="s">
        <v>4225</v>
      </c>
      <c r="E2723" s="1382" t="s">
        <v>4226</v>
      </c>
      <c r="F2723" s="1383">
        <v>1.0</v>
      </c>
      <c r="G2723" s="1384">
        <v>2.0</v>
      </c>
      <c r="H2723" s="1363"/>
      <c r="I2723" s="1388" t="s">
        <v>545</v>
      </c>
      <c r="J2723" s="1389">
        <f t="shared" si="19"/>
        <v>29</v>
      </c>
      <c r="K2723" s="1363"/>
      <c r="L2723" s="1363"/>
      <c r="M2723" s="1052"/>
    </row>
    <row r="2724">
      <c r="A2724" s="1381">
        <v>2023.0</v>
      </c>
      <c r="B2724" s="1381" t="s">
        <v>4204</v>
      </c>
      <c r="C2724" s="1381" t="s">
        <v>1359</v>
      </c>
      <c r="D2724" s="1382" t="s">
        <v>4225</v>
      </c>
      <c r="E2724" s="1382" t="s">
        <v>4226</v>
      </c>
      <c r="F2724" s="1383">
        <v>3.0</v>
      </c>
      <c r="G2724" s="1384">
        <v>5.0</v>
      </c>
      <c r="H2724" s="1363"/>
      <c r="I2724" s="1388" t="s">
        <v>1690</v>
      </c>
      <c r="J2724" s="1389">
        <f t="shared" si="19"/>
        <v>4</v>
      </c>
      <c r="K2724" s="1363"/>
      <c r="L2724" s="1363"/>
      <c r="M2724" s="1052"/>
    </row>
    <row r="2725">
      <c r="A2725" s="1381">
        <v>2023.0</v>
      </c>
      <c r="B2725" s="1381" t="s">
        <v>4204</v>
      </c>
      <c r="C2725" s="1381" t="s">
        <v>1776</v>
      </c>
      <c r="D2725" s="1382" t="s">
        <v>4225</v>
      </c>
      <c r="E2725" s="1382" t="s">
        <v>4226</v>
      </c>
      <c r="F2725" s="1383">
        <v>1.0</v>
      </c>
      <c r="G2725" s="1384">
        <v>3.0</v>
      </c>
      <c r="H2725" s="1363"/>
      <c r="I2725" s="1388" t="s">
        <v>1691</v>
      </c>
      <c r="J2725" s="1389">
        <f t="shared" si="19"/>
        <v>19</v>
      </c>
      <c r="K2725" s="1363"/>
      <c r="L2725" s="1363"/>
      <c r="M2725" s="1052"/>
    </row>
    <row r="2726">
      <c r="A2726" s="1381">
        <v>2023.0</v>
      </c>
      <c r="B2726" s="1381" t="s">
        <v>4204</v>
      </c>
      <c r="C2726" s="1381" t="s">
        <v>800</v>
      </c>
      <c r="D2726" s="1382" t="s">
        <v>4225</v>
      </c>
      <c r="E2726" s="1382" t="s">
        <v>4226</v>
      </c>
      <c r="F2726" s="1383">
        <v>1.0</v>
      </c>
      <c r="G2726" s="1384">
        <v>0.0</v>
      </c>
      <c r="H2726" s="1363"/>
      <c r="I2726" s="1388" t="s">
        <v>767</v>
      </c>
      <c r="J2726" s="1389">
        <f t="shared" si="19"/>
        <v>13</v>
      </c>
      <c r="K2726" s="1363"/>
      <c r="L2726" s="1363"/>
      <c r="M2726" s="1052"/>
    </row>
    <row r="2727">
      <c r="A2727" s="1381">
        <v>2023.0</v>
      </c>
      <c r="B2727" s="1381" t="s">
        <v>4204</v>
      </c>
      <c r="C2727" s="1381" t="s">
        <v>1779</v>
      </c>
      <c r="D2727" s="1382" t="s">
        <v>4225</v>
      </c>
      <c r="E2727" s="1382" t="s">
        <v>4226</v>
      </c>
      <c r="F2727" s="1383">
        <v>1.0</v>
      </c>
      <c r="G2727" s="1384">
        <v>2.0</v>
      </c>
      <c r="H2727" s="1363"/>
      <c r="I2727" s="1388" t="s">
        <v>37</v>
      </c>
      <c r="J2727" s="1389">
        <f t="shared" si="19"/>
        <v>5</v>
      </c>
      <c r="K2727" s="1363"/>
      <c r="L2727" s="1363"/>
      <c r="M2727" s="1052"/>
    </row>
    <row r="2728">
      <c r="A2728" s="1381">
        <v>2023.0</v>
      </c>
      <c r="B2728" s="1381" t="s">
        <v>4204</v>
      </c>
      <c r="C2728" s="1381" t="s">
        <v>1560</v>
      </c>
      <c r="D2728" s="1382" t="s">
        <v>4225</v>
      </c>
      <c r="E2728" s="1382" t="s">
        <v>4226</v>
      </c>
      <c r="F2728" s="1383">
        <v>34.0</v>
      </c>
      <c r="G2728" s="1384">
        <v>69.0</v>
      </c>
      <c r="H2728" s="1363"/>
      <c r="I2728" s="1388" t="s">
        <v>1692</v>
      </c>
      <c r="J2728" s="1389">
        <f t="shared" si="19"/>
        <v>8</v>
      </c>
      <c r="K2728" s="1363"/>
      <c r="L2728" s="1363"/>
      <c r="M2728" s="1052"/>
    </row>
    <row r="2729">
      <c r="A2729" s="1381">
        <v>2023.0</v>
      </c>
      <c r="B2729" s="1381" t="s">
        <v>4204</v>
      </c>
      <c r="C2729" s="1381" t="s">
        <v>1783</v>
      </c>
      <c r="D2729" s="1382" t="s">
        <v>4225</v>
      </c>
      <c r="E2729" s="1382" t="s">
        <v>4226</v>
      </c>
      <c r="F2729" s="1383">
        <v>64.0</v>
      </c>
      <c r="G2729" s="1384">
        <v>128.0</v>
      </c>
      <c r="H2729" s="1363"/>
      <c r="I2729" s="1388" t="s">
        <v>823</v>
      </c>
      <c r="J2729" s="1389">
        <f t="shared" si="19"/>
        <v>116</v>
      </c>
      <c r="K2729" s="1363"/>
      <c r="L2729" s="1363"/>
      <c r="M2729" s="1052"/>
    </row>
    <row r="2730">
      <c r="A2730" s="1381">
        <v>2023.0</v>
      </c>
      <c r="B2730" s="1381" t="s">
        <v>4204</v>
      </c>
      <c r="C2730" s="1381" t="s">
        <v>1632</v>
      </c>
      <c r="D2730" s="1382" t="s">
        <v>4225</v>
      </c>
      <c r="E2730" s="1382" t="s">
        <v>4226</v>
      </c>
      <c r="F2730" s="1383">
        <v>1.0</v>
      </c>
      <c r="G2730" s="1384">
        <v>4.0</v>
      </c>
      <c r="H2730" s="1363"/>
      <c r="I2730" s="1388" t="s">
        <v>1693</v>
      </c>
      <c r="J2730" s="1389">
        <f t="shared" si="19"/>
        <v>6</v>
      </c>
      <c r="K2730" s="1363"/>
      <c r="L2730" s="1363"/>
      <c r="M2730" s="1052"/>
    </row>
    <row r="2731">
      <c r="A2731" s="1381">
        <v>2023.0</v>
      </c>
      <c r="B2731" s="1381" t="s">
        <v>4204</v>
      </c>
      <c r="C2731" s="1381" t="s">
        <v>1803</v>
      </c>
      <c r="D2731" s="1382" t="s">
        <v>4225</v>
      </c>
      <c r="E2731" s="1382" t="s">
        <v>4226</v>
      </c>
      <c r="F2731" s="1383">
        <v>3.0</v>
      </c>
      <c r="G2731" s="1384">
        <v>7.0</v>
      </c>
      <c r="H2731" s="1363"/>
      <c r="I2731" s="1388" t="s">
        <v>1694</v>
      </c>
      <c r="J2731" s="1389">
        <f t="shared" si="19"/>
        <v>5</v>
      </c>
      <c r="K2731" s="1363"/>
      <c r="L2731" s="1363"/>
      <c r="M2731" s="1052"/>
    </row>
    <row r="2732">
      <c r="A2732" s="1381">
        <v>2023.0</v>
      </c>
      <c r="B2732" s="1381" t="s">
        <v>4204</v>
      </c>
      <c r="C2732" s="1381" t="s">
        <v>1805</v>
      </c>
      <c r="D2732" s="1382" t="s">
        <v>4225</v>
      </c>
      <c r="E2732" s="1382" t="s">
        <v>4226</v>
      </c>
      <c r="F2732" s="1383">
        <v>3.0</v>
      </c>
      <c r="G2732" s="1384">
        <v>5.0</v>
      </c>
      <c r="H2732" s="1363"/>
      <c r="I2732" s="1388" t="s">
        <v>547</v>
      </c>
      <c r="J2732" s="1389">
        <f t="shared" si="19"/>
        <v>6</v>
      </c>
      <c r="K2732" s="1363"/>
      <c r="L2732" s="1363"/>
      <c r="M2732" s="1052"/>
    </row>
    <row r="2733">
      <c r="A2733" s="1381">
        <v>2023.0</v>
      </c>
      <c r="B2733" s="1381" t="s">
        <v>4203</v>
      </c>
      <c r="C2733" s="1381" t="s">
        <v>1673</v>
      </c>
      <c r="D2733" s="1382" t="s">
        <v>4225</v>
      </c>
      <c r="E2733" s="1382" t="s">
        <v>4226</v>
      </c>
      <c r="F2733" s="1383">
        <v>4.0</v>
      </c>
      <c r="G2733" s="1384">
        <v>9.0</v>
      </c>
      <c r="H2733" s="1363"/>
      <c r="I2733" s="1388" t="s">
        <v>1695</v>
      </c>
      <c r="J2733" s="1389">
        <f t="shared" si="19"/>
        <v>2</v>
      </c>
      <c r="K2733" s="1363"/>
      <c r="L2733" s="1363"/>
      <c r="M2733" s="1052"/>
    </row>
    <row r="2734">
      <c r="A2734" s="1381">
        <v>2023.0</v>
      </c>
      <c r="B2734" s="1381" t="s">
        <v>4203</v>
      </c>
      <c r="C2734" s="1381" t="s">
        <v>1679</v>
      </c>
      <c r="D2734" s="1382" t="s">
        <v>4225</v>
      </c>
      <c r="E2734" s="1382" t="s">
        <v>4226</v>
      </c>
      <c r="F2734" s="1383">
        <v>2.0</v>
      </c>
      <c r="G2734" s="1384">
        <v>3.0</v>
      </c>
      <c r="H2734" s="1363"/>
      <c r="I2734" s="1388" t="s">
        <v>38</v>
      </c>
      <c r="J2734" s="1389">
        <f t="shared" si="19"/>
        <v>13</v>
      </c>
      <c r="K2734" s="1363"/>
      <c r="L2734" s="1363"/>
      <c r="M2734" s="1052"/>
    </row>
    <row r="2735">
      <c r="A2735" s="1381">
        <v>2023.0</v>
      </c>
      <c r="B2735" s="1381" t="s">
        <v>4203</v>
      </c>
      <c r="C2735" s="1381" t="s">
        <v>545</v>
      </c>
      <c r="D2735" s="1382" t="s">
        <v>4225</v>
      </c>
      <c r="E2735" s="1382" t="s">
        <v>4226</v>
      </c>
      <c r="F2735" s="1383">
        <v>29.0</v>
      </c>
      <c r="G2735" s="1384">
        <v>94.0</v>
      </c>
      <c r="H2735" s="1363"/>
      <c r="I2735" s="1388" t="s">
        <v>39</v>
      </c>
      <c r="J2735" s="1389">
        <f t="shared" si="19"/>
        <v>20</v>
      </c>
      <c r="K2735" s="1363"/>
      <c r="L2735" s="1363"/>
      <c r="M2735" s="1052"/>
    </row>
    <row r="2736">
      <c r="A2736" s="1381">
        <v>2023.0</v>
      </c>
      <c r="B2736" s="1381" t="s">
        <v>4203</v>
      </c>
      <c r="C2736" s="1381" t="s">
        <v>1692</v>
      </c>
      <c r="D2736" s="1382" t="s">
        <v>4225</v>
      </c>
      <c r="E2736" s="1382" t="s">
        <v>4226</v>
      </c>
      <c r="F2736" s="1383">
        <v>8.0</v>
      </c>
      <c r="G2736" s="1384">
        <v>14.0</v>
      </c>
      <c r="H2736" s="1363"/>
      <c r="I2736" s="1388" t="s">
        <v>1696</v>
      </c>
      <c r="J2736" s="1389">
        <f t="shared" si="19"/>
        <v>2</v>
      </c>
      <c r="K2736" s="1363"/>
      <c r="L2736" s="1363"/>
      <c r="M2736" s="1052"/>
    </row>
    <row r="2737">
      <c r="A2737" s="1381">
        <v>2023.0</v>
      </c>
      <c r="B2737" s="1381" t="s">
        <v>4203</v>
      </c>
      <c r="C2737" s="1381" t="s">
        <v>43</v>
      </c>
      <c r="D2737" s="1382" t="s">
        <v>4225</v>
      </c>
      <c r="E2737" s="1382" t="s">
        <v>4226</v>
      </c>
      <c r="F2737" s="1383">
        <v>7.0</v>
      </c>
      <c r="G2737" s="1384">
        <v>22.0</v>
      </c>
      <c r="H2737" s="1363"/>
      <c r="I2737" s="1388" t="s">
        <v>43</v>
      </c>
      <c r="J2737" s="1389">
        <f t="shared" si="19"/>
        <v>7</v>
      </c>
      <c r="K2737" s="1363"/>
      <c r="L2737" s="1363"/>
      <c r="M2737" s="1052"/>
    </row>
    <row r="2738">
      <c r="A2738" s="1381">
        <v>2023.0</v>
      </c>
      <c r="B2738" s="1381" t="s">
        <v>4203</v>
      </c>
      <c r="C2738" s="1381" t="s">
        <v>1699</v>
      </c>
      <c r="D2738" s="1382" t="s">
        <v>4225</v>
      </c>
      <c r="E2738" s="1382" t="s">
        <v>4226</v>
      </c>
      <c r="F2738" s="1383">
        <v>7.0</v>
      </c>
      <c r="G2738" s="1384">
        <v>12.0</v>
      </c>
      <c r="H2738" s="1363"/>
      <c r="I2738" s="1388" t="s">
        <v>1697</v>
      </c>
      <c r="J2738" s="1389">
        <f t="shared" si="19"/>
        <v>1</v>
      </c>
      <c r="K2738" s="1363"/>
      <c r="L2738" s="1363"/>
      <c r="M2738" s="1052"/>
    </row>
    <row r="2739">
      <c r="A2739" s="1381">
        <v>2023.0</v>
      </c>
      <c r="B2739" s="1381" t="s">
        <v>4203</v>
      </c>
      <c r="C2739" s="1381" t="s">
        <v>697</v>
      </c>
      <c r="D2739" s="1382" t="s">
        <v>4225</v>
      </c>
      <c r="E2739" s="1382" t="s">
        <v>4226</v>
      </c>
      <c r="F2739" s="1383">
        <v>6.0</v>
      </c>
      <c r="G2739" s="1384">
        <v>21.0</v>
      </c>
      <c r="H2739" s="1363"/>
      <c r="I2739" s="1388" t="s">
        <v>1698</v>
      </c>
      <c r="J2739" s="1389" t="str">
        <f t="shared" si="19"/>
        <v>NULL</v>
      </c>
      <c r="K2739" s="1363"/>
      <c r="L2739" s="1363"/>
      <c r="M2739" s="1052"/>
    </row>
    <row r="2740">
      <c r="A2740" s="1381">
        <v>2023.0</v>
      </c>
      <c r="B2740" s="1381" t="s">
        <v>4203</v>
      </c>
      <c r="C2740" s="1381" t="s">
        <v>1717</v>
      </c>
      <c r="D2740" s="1382" t="s">
        <v>4225</v>
      </c>
      <c r="E2740" s="1382" t="s">
        <v>4226</v>
      </c>
      <c r="F2740" s="1383">
        <v>5.0</v>
      </c>
      <c r="G2740" s="1384">
        <v>11.0</v>
      </c>
      <c r="H2740" s="1363"/>
      <c r="I2740" s="1388" t="s">
        <v>1699</v>
      </c>
      <c r="J2740" s="1389">
        <f t="shared" si="19"/>
        <v>7</v>
      </c>
      <c r="K2740" s="1363"/>
      <c r="L2740" s="1363"/>
      <c r="M2740" s="1052"/>
    </row>
    <row r="2741">
      <c r="A2741" s="1381">
        <v>2023.0</v>
      </c>
      <c r="B2741" s="1381" t="s">
        <v>4203</v>
      </c>
      <c r="C2741" s="1381" t="s">
        <v>1654</v>
      </c>
      <c r="D2741" s="1382" t="s">
        <v>4225</v>
      </c>
      <c r="E2741" s="1382" t="s">
        <v>4226</v>
      </c>
      <c r="F2741" s="1383">
        <v>1.0</v>
      </c>
      <c r="G2741" s="1384">
        <v>2.0</v>
      </c>
      <c r="H2741" s="1363"/>
      <c r="I2741" s="1388" t="s">
        <v>1700</v>
      </c>
      <c r="J2741" s="1389">
        <f t="shared" si="19"/>
        <v>200</v>
      </c>
      <c r="K2741" s="1363"/>
      <c r="L2741" s="1363"/>
      <c r="M2741" s="1052"/>
    </row>
    <row r="2742">
      <c r="A2742" s="1381">
        <v>2023.0</v>
      </c>
      <c r="B2742" s="1381" t="s">
        <v>4203</v>
      </c>
      <c r="C2742" s="1381" t="s">
        <v>711</v>
      </c>
      <c r="D2742" s="1382" t="s">
        <v>4225</v>
      </c>
      <c r="E2742" s="1382" t="s">
        <v>4226</v>
      </c>
      <c r="F2742" s="1383">
        <v>1.0</v>
      </c>
      <c r="G2742" s="1384">
        <v>1.0</v>
      </c>
      <c r="H2742" s="1363"/>
      <c r="I2742" s="1388" t="s">
        <v>1701</v>
      </c>
      <c r="J2742" s="1389" t="str">
        <f t="shared" si="19"/>
        <v>NULL</v>
      </c>
      <c r="K2742" s="1363"/>
      <c r="L2742" s="1363"/>
      <c r="M2742" s="1052"/>
    </row>
    <row r="2743">
      <c r="A2743" s="1381">
        <v>2023.0</v>
      </c>
      <c r="B2743" s="1381" t="s">
        <v>4203</v>
      </c>
      <c r="C2743" s="1381" t="s">
        <v>1744</v>
      </c>
      <c r="D2743" s="1382" t="s">
        <v>4225</v>
      </c>
      <c r="E2743" s="1382" t="s">
        <v>4226</v>
      </c>
      <c r="F2743" s="1383">
        <v>4.0</v>
      </c>
      <c r="G2743" s="1384">
        <v>14.0</v>
      </c>
      <c r="H2743" s="1363"/>
      <c r="I2743" s="1388" t="s">
        <v>265</v>
      </c>
      <c r="J2743" s="1389">
        <f t="shared" si="19"/>
        <v>1</v>
      </c>
      <c r="K2743" s="1363"/>
      <c r="L2743" s="1363"/>
      <c r="M2743" s="1052"/>
    </row>
    <row r="2744">
      <c r="A2744" s="1381">
        <v>2023.0</v>
      </c>
      <c r="B2744" s="1381" t="s">
        <v>4203</v>
      </c>
      <c r="C2744" s="1381" t="s">
        <v>453</v>
      </c>
      <c r="D2744" s="1382" t="s">
        <v>4225</v>
      </c>
      <c r="E2744" s="1382" t="s">
        <v>4226</v>
      </c>
      <c r="F2744" s="1383">
        <v>4.0</v>
      </c>
      <c r="G2744" s="1384">
        <v>12.0</v>
      </c>
      <c r="H2744" s="1363"/>
      <c r="I2744" s="1388" t="s">
        <v>1702</v>
      </c>
      <c r="J2744" s="1389">
        <f t="shared" si="19"/>
        <v>87</v>
      </c>
      <c r="K2744" s="1363"/>
      <c r="L2744" s="1363"/>
      <c r="M2744" s="1052"/>
    </row>
    <row r="2745">
      <c r="A2745" s="1381">
        <v>2023.0</v>
      </c>
      <c r="B2745" s="1381" t="s">
        <v>4203</v>
      </c>
      <c r="C2745" s="1381" t="s">
        <v>335</v>
      </c>
      <c r="D2745" s="1382" t="s">
        <v>4225</v>
      </c>
      <c r="E2745" s="1382" t="s">
        <v>4226</v>
      </c>
      <c r="F2745" s="1383">
        <v>1.0</v>
      </c>
      <c r="G2745" s="1384">
        <v>3.0</v>
      </c>
      <c r="H2745" s="1363"/>
      <c r="I2745" s="1388" t="s">
        <v>697</v>
      </c>
      <c r="J2745" s="1389">
        <f t="shared" si="19"/>
        <v>6</v>
      </c>
      <c r="K2745" s="1363"/>
      <c r="L2745" s="1363"/>
      <c r="M2745" s="1052"/>
    </row>
    <row r="2746">
      <c r="A2746" s="1381">
        <v>2023.0</v>
      </c>
      <c r="B2746" s="1381" t="s">
        <v>4203</v>
      </c>
      <c r="C2746" s="1381" t="s">
        <v>461</v>
      </c>
      <c r="D2746" s="1382" t="s">
        <v>4225</v>
      </c>
      <c r="E2746" s="1382" t="s">
        <v>4226</v>
      </c>
      <c r="F2746" s="1383">
        <v>2.0</v>
      </c>
      <c r="G2746" s="1384">
        <v>4.0</v>
      </c>
      <c r="H2746" s="1363"/>
      <c r="I2746" s="1388" t="s">
        <v>1703</v>
      </c>
      <c r="J2746" s="1389" t="str">
        <f t="shared" si="19"/>
        <v>NULL</v>
      </c>
      <c r="K2746" s="1363"/>
      <c r="L2746" s="1363"/>
      <c r="M2746" s="1052"/>
    </row>
    <row r="2747">
      <c r="A2747" s="1381">
        <v>2023.0</v>
      </c>
      <c r="B2747" s="1381" t="s">
        <v>4203</v>
      </c>
      <c r="C2747" s="1381" t="s">
        <v>1770</v>
      </c>
      <c r="D2747" s="1382" t="s">
        <v>4225</v>
      </c>
      <c r="E2747" s="1382" t="s">
        <v>4226</v>
      </c>
      <c r="F2747" s="1383">
        <v>11.0</v>
      </c>
      <c r="G2747" s="1384">
        <v>34.0</v>
      </c>
      <c r="H2747" s="1363"/>
      <c r="I2747" s="1388" t="s">
        <v>1704</v>
      </c>
      <c r="J2747" s="1389">
        <f t="shared" si="19"/>
        <v>6</v>
      </c>
      <c r="K2747" s="1363"/>
      <c r="L2747" s="1363"/>
      <c r="M2747" s="1052"/>
    </row>
    <row r="2748">
      <c r="A2748" s="1381">
        <v>2023.0</v>
      </c>
      <c r="B2748" s="1381" t="s">
        <v>4203</v>
      </c>
      <c r="C2748" s="1381" t="s">
        <v>1774</v>
      </c>
      <c r="D2748" s="1382" t="s">
        <v>4225</v>
      </c>
      <c r="E2748" s="1382" t="s">
        <v>4226</v>
      </c>
      <c r="F2748" s="1383">
        <v>2.0</v>
      </c>
      <c r="G2748" s="1384">
        <v>6.0</v>
      </c>
      <c r="H2748" s="1363"/>
      <c r="I2748" s="1388" t="s">
        <v>1705</v>
      </c>
      <c r="J2748" s="1389">
        <f t="shared" si="19"/>
        <v>21</v>
      </c>
      <c r="K2748" s="1363"/>
      <c r="L2748" s="1363"/>
      <c r="M2748" s="1052"/>
    </row>
    <row r="2749">
      <c r="A2749" s="1381">
        <v>2023.0</v>
      </c>
      <c r="B2749" s="1381" t="s">
        <v>4203</v>
      </c>
      <c r="C2749" s="1381" t="s">
        <v>1789</v>
      </c>
      <c r="D2749" s="1382" t="s">
        <v>4225</v>
      </c>
      <c r="E2749" s="1382" t="s">
        <v>4226</v>
      </c>
      <c r="F2749" s="1383">
        <v>5.0</v>
      </c>
      <c r="G2749" s="1384">
        <v>16.0</v>
      </c>
      <c r="H2749" s="1363"/>
      <c r="I2749" s="1388" t="s">
        <v>1706</v>
      </c>
      <c r="J2749" s="1389" t="str">
        <f t="shared" si="19"/>
        <v>NULL</v>
      </c>
      <c r="K2749" s="1363"/>
      <c r="L2749" s="1363"/>
      <c r="M2749" s="1052"/>
    </row>
    <row r="2750">
      <c r="A2750" s="1381">
        <v>2023.0</v>
      </c>
      <c r="B2750" s="1381" t="s">
        <v>4203</v>
      </c>
      <c r="C2750" s="1381" t="s">
        <v>1796</v>
      </c>
      <c r="D2750" s="1382" t="s">
        <v>4225</v>
      </c>
      <c r="E2750" s="1382" t="s">
        <v>4226</v>
      </c>
      <c r="F2750" s="1383">
        <v>8.0</v>
      </c>
      <c r="G2750" s="1384">
        <v>15.0</v>
      </c>
      <c r="H2750" s="1363"/>
      <c r="I2750" s="1388" t="s">
        <v>1707</v>
      </c>
      <c r="J2750" s="1389" t="str">
        <f t="shared" si="19"/>
        <v>NULL</v>
      </c>
      <c r="K2750" s="1363"/>
      <c r="L2750" s="1363"/>
      <c r="M2750" s="1052"/>
    </row>
    <row r="2751">
      <c r="A2751" s="1381">
        <v>2023.0</v>
      </c>
      <c r="B2751" s="1381" t="s">
        <v>4203</v>
      </c>
      <c r="C2751" s="1381" t="s">
        <v>1797</v>
      </c>
      <c r="D2751" s="1382" t="s">
        <v>4225</v>
      </c>
      <c r="E2751" s="1382" t="s">
        <v>4226</v>
      </c>
      <c r="F2751" s="1383">
        <v>2.0</v>
      </c>
      <c r="G2751" s="1384">
        <v>7.0</v>
      </c>
      <c r="H2751" s="1363"/>
      <c r="I2751" s="1388" t="s">
        <v>1647</v>
      </c>
      <c r="J2751" s="1389" t="str">
        <f t="shared" si="19"/>
        <v>NULL</v>
      </c>
      <c r="K2751" s="1363"/>
      <c r="L2751" s="1363"/>
      <c r="M2751" s="1052"/>
    </row>
    <row r="2752">
      <c r="A2752" s="1381">
        <v>2023.0</v>
      </c>
      <c r="B2752" s="1381" t="s">
        <v>4203</v>
      </c>
      <c r="C2752" s="1381" t="s">
        <v>476</v>
      </c>
      <c r="D2752" s="1382" t="s">
        <v>4225</v>
      </c>
      <c r="E2752" s="1382" t="s">
        <v>4226</v>
      </c>
      <c r="F2752" s="1383">
        <v>2.0</v>
      </c>
      <c r="G2752" s="1384">
        <v>4.0</v>
      </c>
      <c r="H2752" s="1363"/>
      <c r="I2752" s="1388" t="s">
        <v>1708</v>
      </c>
      <c r="J2752" s="1389">
        <f t="shared" si="19"/>
        <v>2</v>
      </c>
      <c r="K2752" s="1363"/>
      <c r="L2752" s="1363"/>
      <c r="M2752" s="1052"/>
    </row>
    <row r="2753">
      <c r="A2753" s="1381">
        <v>2023.0</v>
      </c>
      <c r="B2753" s="1381" t="s">
        <v>4203</v>
      </c>
      <c r="C2753" s="1381" t="s">
        <v>1801</v>
      </c>
      <c r="D2753" s="1382" t="s">
        <v>4225</v>
      </c>
      <c r="E2753" s="1382" t="s">
        <v>4226</v>
      </c>
      <c r="F2753" s="1383">
        <v>1.0</v>
      </c>
      <c r="G2753" s="1384">
        <v>1.0</v>
      </c>
      <c r="H2753" s="1363"/>
      <c r="I2753" s="1388" t="s">
        <v>1709</v>
      </c>
      <c r="J2753" s="1389" t="str">
        <f t="shared" si="19"/>
        <v>NULL</v>
      </c>
      <c r="K2753" s="1363"/>
      <c r="L2753" s="1363"/>
      <c r="M2753" s="1052"/>
    </row>
    <row r="2754">
      <c r="A2754" s="1381">
        <v>2023.0</v>
      </c>
      <c r="B2754" s="1381" t="s">
        <v>4203</v>
      </c>
      <c r="C2754" s="1381" t="s">
        <v>387</v>
      </c>
      <c r="D2754" s="1382" t="s">
        <v>4225</v>
      </c>
      <c r="E2754" s="1382" t="s">
        <v>4226</v>
      </c>
      <c r="F2754" s="1383">
        <v>95.0</v>
      </c>
      <c r="G2754" s="1384">
        <v>229.0</v>
      </c>
      <c r="H2754" s="1363"/>
      <c r="I2754" s="1388" t="s">
        <v>1710</v>
      </c>
      <c r="J2754" s="1389">
        <f t="shared" si="19"/>
        <v>3</v>
      </c>
      <c r="K2754" s="1363"/>
      <c r="L2754" s="1363"/>
      <c r="M2754" s="1052"/>
    </row>
    <row r="2755">
      <c r="A2755" s="1381">
        <v>2023.0</v>
      </c>
      <c r="B2755" s="1381" t="s">
        <v>4203</v>
      </c>
      <c r="C2755" s="1381" t="s">
        <v>751</v>
      </c>
      <c r="D2755" s="1382" t="s">
        <v>4225</v>
      </c>
      <c r="E2755" s="1382" t="s">
        <v>4226</v>
      </c>
      <c r="F2755" s="1383">
        <v>77.0</v>
      </c>
      <c r="G2755" s="1384">
        <v>230.0</v>
      </c>
      <c r="H2755" s="1363"/>
      <c r="I2755" s="1388" t="s">
        <v>53</v>
      </c>
      <c r="J2755" s="1389">
        <f t="shared" si="19"/>
        <v>499</v>
      </c>
      <c r="K2755" s="1363"/>
      <c r="L2755" s="1363"/>
      <c r="M2755" s="1052"/>
    </row>
    <row r="2756">
      <c r="A2756" s="1381">
        <v>2023.0</v>
      </c>
      <c r="B2756" s="1381" t="s">
        <v>4203</v>
      </c>
      <c r="C2756" s="1381" t="s">
        <v>1820</v>
      </c>
      <c r="D2756" s="1382" t="s">
        <v>4225</v>
      </c>
      <c r="E2756" s="1382" t="s">
        <v>4226</v>
      </c>
      <c r="F2756" s="1383">
        <v>7.0</v>
      </c>
      <c r="G2756" s="1384">
        <v>17.0</v>
      </c>
      <c r="H2756" s="1363"/>
      <c r="I2756" s="1388" t="s">
        <v>423</v>
      </c>
      <c r="J2756" s="1389">
        <f t="shared" si="19"/>
        <v>2</v>
      </c>
      <c r="K2756" s="1363"/>
      <c r="L2756" s="1363"/>
      <c r="M2756" s="1052"/>
    </row>
    <row r="2757">
      <c r="A2757" s="1381">
        <v>2023.0</v>
      </c>
      <c r="B2757" s="1381" t="s">
        <v>4203</v>
      </c>
      <c r="C2757" s="1381" t="s">
        <v>1825</v>
      </c>
      <c r="D2757" s="1382" t="s">
        <v>4225</v>
      </c>
      <c r="E2757" s="1382" t="s">
        <v>4226</v>
      </c>
      <c r="F2757" s="1383">
        <v>21.0</v>
      </c>
      <c r="G2757" s="1384">
        <v>53.0</v>
      </c>
      <c r="H2757" s="1363"/>
      <c r="I2757" s="1388" t="s">
        <v>1711</v>
      </c>
      <c r="J2757" s="1389">
        <f t="shared" si="19"/>
        <v>2</v>
      </c>
      <c r="K2757" s="1363"/>
      <c r="L2757" s="1363"/>
      <c r="M2757" s="1052"/>
    </row>
    <row r="2758">
      <c r="A2758" s="1381">
        <v>2023.0</v>
      </c>
      <c r="B2758" s="1381" t="s">
        <v>4210</v>
      </c>
      <c r="C2758" s="1381" t="s">
        <v>1700</v>
      </c>
      <c r="D2758" s="1382" t="s">
        <v>4225</v>
      </c>
      <c r="E2758" s="1382" t="s">
        <v>4227</v>
      </c>
      <c r="F2758" s="1383">
        <v>4.0</v>
      </c>
      <c r="G2758" s="1384">
        <v>6.0</v>
      </c>
      <c r="H2758" s="1363"/>
      <c r="I2758" s="1388" t="s">
        <v>283</v>
      </c>
      <c r="J2758" s="1389">
        <f t="shared" si="19"/>
        <v>4</v>
      </c>
      <c r="K2758" s="1363"/>
      <c r="L2758" s="1363"/>
      <c r="M2758" s="1052"/>
    </row>
    <row r="2759">
      <c r="A2759" s="1381">
        <v>2023.0</v>
      </c>
      <c r="B2759" s="1381" t="s">
        <v>4210</v>
      </c>
      <c r="C2759" s="1381" t="s">
        <v>1700</v>
      </c>
      <c r="D2759" s="1382" t="s">
        <v>4225</v>
      </c>
      <c r="E2759" s="1382" t="s">
        <v>4226</v>
      </c>
      <c r="F2759" s="1383">
        <v>196.0</v>
      </c>
      <c r="G2759" s="1384">
        <v>476.0</v>
      </c>
      <c r="H2759" s="1363"/>
      <c r="I2759" s="1388" t="s">
        <v>1712</v>
      </c>
      <c r="J2759" s="1389">
        <f t="shared" si="19"/>
        <v>209</v>
      </c>
      <c r="K2759" s="1363"/>
      <c r="L2759" s="1363"/>
      <c r="M2759" s="1052"/>
    </row>
    <row r="2760">
      <c r="A2760" s="1381">
        <v>2023.0</v>
      </c>
      <c r="B2760" s="1381" t="s">
        <v>4210</v>
      </c>
      <c r="C2760" s="1381" t="s">
        <v>1704</v>
      </c>
      <c r="D2760" s="1382" t="s">
        <v>4225</v>
      </c>
      <c r="E2760" s="1382" t="s">
        <v>4226</v>
      </c>
      <c r="F2760" s="1383">
        <v>6.0</v>
      </c>
      <c r="G2760" s="1384">
        <v>20.0</v>
      </c>
      <c r="H2760" s="1363"/>
      <c r="I2760" s="1388" t="s">
        <v>2560</v>
      </c>
      <c r="J2760" s="1389" t="str">
        <f t="shared" si="19"/>
        <v>NULL</v>
      </c>
      <c r="K2760" s="1363"/>
      <c r="L2760" s="1363"/>
      <c r="M2760" s="1052"/>
    </row>
    <row r="2761">
      <c r="A2761" s="1381">
        <v>2023.0</v>
      </c>
      <c r="B2761" s="1381" t="s">
        <v>4210</v>
      </c>
      <c r="C2761" s="1381" t="s">
        <v>53</v>
      </c>
      <c r="D2761" s="1382" t="s">
        <v>4225</v>
      </c>
      <c r="E2761" s="1382" t="s">
        <v>4227</v>
      </c>
      <c r="F2761" s="1383">
        <v>23.0</v>
      </c>
      <c r="G2761" s="1384">
        <v>56.0</v>
      </c>
      <c r="H2761" s="1363"/>
      <c r="I2761" s="1388" t="s">
        <v>1714</v>
      </c>
      <c r="J2761" s="1389">
        <f t="shared" si="19"/>
        <v>1</v>
      </c>
      <c r="K2761" s="1363"/>
      <c r="L2761" s="1363"/>
      <c r="M2761" s="1052"/>
    </row>
    <row r="2762">
      <c r="A2762" s="1381">
        <v>2023.0</v>
      </c>
      <c r="B2762" s="1381" t="s">
        <v>4210</v>
      </c>
      <c r="C2762" s="1381" t="s">
        <v>53</v>
      </c>
      <c r="D2762" s="1382" t="s">
        <v>4225</v>
      </c>
      <c r="E2762" s="1382" t="s">
        <v>4226</v>
      </c>
      <c r="F2762" s="1383">
        <v>476.0</v>
      </c>
      <c r="G2762" s="1390">
        <v>1363.0</v>
      </c>
      <c r="H2762" s="1363"/>
      <c r="I2762" s="1388" t="s">
        <v>1715</v>
      </c>
      <c r="J2762" s="1389">
        <f t="shared" si="19"/>
        <v>1</v>
      </c>
      <c r="K2762" s="1363"/>
      <c r="L2762" s="1363"/>
      <c r="M2762" s="1052"/>
    </row>
    <row r="2763">
      <c r="A2763" s="1381">
        <v>2023.0</v>
      </c>
      <c r="B2763" s="1381" t="s">
        <v>4210</v>
      </c>
      <c r="C2763" s="1381" t="s">
        <v>1712</v>
      </c>
      <c r="D2763" s="1382" t="s">
        <v>4225</v>
      </c>
      <c r="E2763" s="1382" t="s">
        <v>4226</v>
      </c>
      <c r="F2763" s="1383">
        <v>198.0</v>
      </c>
      <c r="G2763" s="1384">
        <v>524.0</v>
      </c>
      <c r="H2763" s="1363"/>
      <c r="I2763" s="1388" t="s">
        <v>1716</v>
      </c>
      <c r="J2763" s="1389">
        <f t="shared" si="19"/>
        <v>2</v>
      </c>
      <c r="K2763" s="1363"/>
      <c r="L2763" s="1363"/>
      <c r="M2763" s="1052"/>
    </row>
    <row r="2764">
      <c r="A2764" s="1381">
        <v>2023.0</v>
      </c>
      <c r="B2764" s="1381" t="s">
        <v>4210</v>
      </c>
      <c r="C2764" s="1381" t="s">
        <v>1712</v>
      </c>
      <c r="D2764" s="1382" t="s">
        <v>4225</v>
      </c>
      <c r="E2764" s="1382" t="s">
        <v>4227</v>
      </c>
      <c r="F2764" s="1383">
        <v>11.0</v>
      </c>
      <c r="G2764" s="1384">
        <v>26.0</v>
      </c>
      <c r="H2764" s="1363"/>
      <c r="I2764" s="1388" t="s">
        <v>353</v>
      </c>
      <c r="J2764" s="1389">
        <f t="shared" si="19"/>
        <v>1</v>
      </c>
      <c r="K2764" s="1363"/>
      <c r="L2764" s="1363"/>
      <c r="M2764" s="1052"/>
    </row>
    <row r="2765">
      <c r="A2765" s="1381">
        <v>2023.0</v>
      </c>
      <c r="B2765" s="1381" t="s">
        <v>4210</v>
      </c>
      <c r="C2765" s="1381" t="s">
        <v>701</v>
      </c>
      <c r="D2765" s="1382" t="s">
        <v>4225</v>
      </c>
      <c r="E2765" s="1382" t="s">
        <v>4226</v>
      </c>
      <c r="F2765" s="1383">
        <v>119.0</v>
      </c>
      <c r="G2765" s="1384">
        <v>323.0</v>
      </c>
      <c r="H2765" s="1363"/>
      <c r="I2765" s="1388" t="s">
        <v>1717</v>
      </c>
      <c r="J2765" s="1389">
        <f t="shared" si="19"/>
        <v>5</v>
      </c>
      <c r="K2765" s="1363"/>
      <c r="L2765" s="1363"/>
      <c r="M2765" s="1052"/>
    </row>
    <row r="2766">
      <c r="A2766" s="1381">
        <v>2023.0</v>
      </c>
      <c r="B2766" s="1381" t="s">
        <v>4210</v>
      </c>
      <c r="C2766" s="1381" t="s">
        <v>701</v>
      </c>
      <c r="D2766" s="1382" t="s">
        <v>4225</v>
      </c>
      <c r="E2766" s="1382" t="s">
        <v>4227</v>
      </c>
      <c r="F2766" s="1383">
        <v>1.0</v>
      </c>
      <c r="G2766" s="1384">
        <v>2.0</v>
      </c>
      <c r="H2766" s="1363"/>
      <c r="I2766" s="1388" t="s">
        <v>1718</v>
      </c>
      <c r="J2766" s="1389">
        <f t="shared" si="19"/>
        <v>22</v>
      </c>
      <c r="K2766" s="1363"/>
      <c r="L2766" s="1363"/>
      <c r="M2766" s="1052"/>
    </row>
    <row r="2767">
      <c r="A2767" s="1381">
        <v>2023.0</v>
      </c>
      <c r="B2767" s="1381" t="s">
        <v>4210</v>
      </c>
      <c r="C2767" s="1381" t="s">
        <v>1719</v>
      </c>
      <c r="D2767" s="1382" t="s">
        <v>4225</v>
      </c>
      <c r="E2767" s="1382" t="s">
        <v>4226</v>
      </c>
      <c r="F2767" s="1383">
        <v>9.0</v>
      </c>
      <c r="G2767" s="1384">
        <v>13.0</v>
      </c>
      <c r="H2767" s="1363"/>
      <c r="I2767" s="1388" t="s">
        <v>556</v>
      </c>
      <c r="J2767" s="1389" t="str">
        <f t="shared" si="19"/>
        <v>NULL</v>
      </c>
      <c r="K2767" s="1363"/>
      <c r="L2767" s="1363"/>
      <c r="M2767" s="1052"/>
    </row>
    <row r="2768">
      <c r="A2768" s="1381">
        <v>2023.0</v>
      </c>
      <c r="B2768" s="1381" t="s">
        <v>4210</v>
      </c>
      <c r="C2768" s="1381" t="s">
        <v>433</v>
      </c>
      <c r="D2768" s="1382" t="s">
        <v>4225</v>
      </c>
      <c r="E2768" s="1382" t="s">
        <v>4227</v>
      </c>
      <c r="F2768" s="1383">
        <v>1.0</v>
      </c>
      <c r="G2768" s="1384">
        <v>3.0</v>
      </c>
      <c r="H2768" s="1363"/>
      <c r="I2768" s="1388" t="s">
        <v>701</v>
      </c>
      <c r="J2768" s="1389">
        <f t="shared" si="19"/>
        <v>120</v>
      </c>
      <c r="K2768" s="1363"/>
      <c r="L2768" s="1363"/>
      <c r="M2768" s="1052"/>
      <c r="O2768" s="292"/>
      <c r="P2768" s="292"/>
    </row>
    <row r="2769">
      <c r="A2769" s="1381">
        <v>2023.0</v>
      </c>
      <c r="B2769" s="1381" t="s">
        <v>4210</v>
      </c>
      <c r="C2769" s="1381" t="s">
        <v>433</v>
      </c>
      <c r="D2769" s="1382" t="s">
        <v>4225</v>
      </c>
      <c r="E2769" s="1382" t="s">
        <v>4226</v>
      </c>
      <c r="F2769" s="1383">
        <v>12.0</v>
      </c>
      <c r="G2769" s="1384">
        <v>31.0</v>
      </c>
      <c r="H2769" s="1363"/>
      <c r="I2769" s="1388" t="s">
        <v>289</v>
      </c>
      <c r="J2769" s="1389">
        <f t="shared" si="19"/>
        <v>96</v>
      </c>
      <c r="K2769" s="1363"/>
      <c r="L2769" s="1363"/>
      <c r="M2769" s="105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81">
        <v>2023.0</v>
      </c>
      <c r="B2770" s="1381" t="s">
        <v>4210</v>
      </c>
      <c r="C2770" s="1381" t="s">
        <v>779</v>
      </c>
      <c r="D2770" s="1382" t="s">
        <v>4225</v>
      </c>
      <c r="E2770" s="1382" t="s">
        <v>4227</v>
      </c>
      <c r="F2770" s="1383">
        <v>1.0</v>
      </c>
      <c r="G2770" s="1384">
        <v>4.0</v>
      </c>
      <c r="H2770" s="1363"/>
      <c r="I2770" s="1388" t="s">
        <v>1719</v>
      </c>
      <c r="J2770" s="1389">
        <f t="shared" si="19"/>
        <v>9</v>
      </c>
      <c r="K2770" s="1363"/>
      <c r="L2770" s="1363"/>
      <c r="M2770" s="1052"/>
    </row>
    <row r="2771">
      <c r="A2771" s="1381">
        <v>2023.0</v>
      </c>
      <c r="B2771" s="1381" t="s">
        <v>4210</v>
      </c>
      <c r="C2771" s="1381" t="s">
        <v>779</v>
      </c>
      <c r="D2771" s="1382" t="s">
        <v>4225</v>
      </c>
      <c r="E2771" s="1382" t="s">
        <v>4226</v>
      </c>
      <c r="F2771" s="1383">
        <v>36.0</v>
      </c>
      <c r="G2771" s="1384">
        <v>93.0</v>
      </c>
      <c r="H2771" s="1363"/>
      <c r="I2771" s="1388" t="s">
        <v>1720</v>
      </c>
      <c r="J2771" s="1389">
        <f t="shared" si="19"/>
        <v>6</v>
      </c>
      <c r="K2771" s="1363"/>
      <c r="L2771" s="1363"/>
      <c r="M2771" s="1052"/>
    </row>
    <row r="2772">
      <c r="A2772" s="1381">
        <v>2023.0</v>
      </c>
      <c r="B2772" s="1381" t="s">
        <v>4210</v>
      </c>
      <c r="C2772" s="1381" t="s">
        <v>1740</v>
      </c>
      <c r="D2772" s="1382" t="s">
        <v>4225</v>
      </c>
      <c r="E2772" s="1382" t="s">
        <v>4226</v>
      </c>
      <c r="F2772" s="1383">
        <v>18.0</v>
      </c>
      <c r="G2772" s="1384">
        <v>40.0</v>
      </c>
      <c r="H2772" s="1363"/>
      <c r="I2772" s="1388" t="s">
        <v>433</v>
      </c>
      <c r="J2772" s="1389">
        <f t="shared" si="19"/>
        <v>13</v>
      </c>
      <c r="K2772" s="1363"/>
      <c r="L2772" s="1363"/>
      <c r="M2772" s="1052"/>
    </row>
    <row r="2773">
      <c r="A2773" s="1381">
        <v>2023.0</v>
      </c>
      <c r="B2773" s="1381" t="s">
        <v>4210</v>
      </c>
      <c r="C2773" s="1381" t="s">
        <v>1742</v>
      </c>
      <c r="D2773" s="1382" t="s">
        <v>4225</v>
      </c>
      <c r="E2773" s="1382" t="s">
        <v>4226</v>
      </c>
      <c r="F2773" s="1383">
        <v>31.0</v>
      </c>
      <c r="G2773" s="1384">
        <v>75.0</v>
      </c>
      <c r="H2773" s="1363"/>
      <c r="I2773" s="1388" t="s">
        <v>58</v>
      </c>
      <c r="J2773" s="1389">
        <f t="shared" si="19"/>
        <v>5</v>
      </c>
      <c r="K2773" s="1363"/>
      <c r="L2773" s="1363"/>
      <c r="M2773" s="1052"/>
    </row>
    <row r="2774">
      <c r="A2774" s="1381">
        <v>2023.0</v>
      </c>
      <c r="B2774" s="1381" t="s">
        <v>4210</v>
      </c>
      <c r="C2774" s="1381" t="s">
        <v>174</v>
      </c>
      <c r="D2774" s="1382" t="s">
        <v>4225</v>
      </c>
      <c r="E2774" s="1382" t="s">
        <v>4226</v>
      </c>
      <c r="F2774" s="1383">
        <v>61.0</v>
      </c>
      <c r="G2774" s="1384">
        <v>154.0</v>
      </c>
      <c r="H2774" s="1363"/>
      <c r="I2774" s="1388" t="s">
        <v>1721</v>
      </c>
      <c r="J2774" s="1389" t="str">
        <f t="shared" si="19"/>
        <v>NULL</v>
      </c>
      <c r="K2774" s="1363"/>
      <c r="L2774" s="1363"/>
      <c r="M2774" s="1052"/>
    </row>
    <row r="2775">
      <c r="A2775" s="1381">
        <v>2023.0</v>
      </c>
      <c r="B2775" s="1381" t="s">
        <v>4210</v>
      </c>
      <c r="C2775" s="1381" t="s">
        <v>1748</v>
      </c>
      <c r="D2775" s="1382" t="s">
        <v>4225</v>
      </c>
      <c r="E2775" s="1382" t="s">
        <v>4226</v>
      </c>
      <c r="F2775" s="1383">
        <v>85.0</v>
      </c>
      <c r="G2775" s="1384">
        <v>241.0</v>
      </c>
      <c r="H2775" s="1363"/>
      <c r="I2775" s="1388" t="s">
        <v>434</v>
      </c>
      <c r="J2775" s="1389">
        <f t="shared" si="19"/>
        <v>4</v>
      </c>
      <c r="K2775" s="1363"/>
      <c r="L2775" s="1363"/>
      <c r="M2775" s="1052"/>
    </row>
    <row r="2776">
      <c r="A2776" s="1381">
        <v>2023.0</v>
      </c>
      <c r="B2776" s="1381" t="s">
        <v>4210</v>
      </c>
      <c r="C2776" s="1381" t="s">
        <v>1748</v>
      </c>
      <c r="D2776" s="1382" t="s">
        <v>4225</v>
      </c>
      <c r="E2776" s="1382" t="s">
        <v>4227</v>
      </c>
      <c r="F2776" s="1383">
        <v>4.0</v>
      </c>
      <c r="G2776" s="1384">
        <v>10.0</v>
      </c>
      <c r="H2776" s="1363"/>
      <c r="I2776" s="1388" t="s">
        <v>1722</v>
      </c>
      <c r="J2776" s="1389" t="str">
        <f t="shared" si="19"/>
        <v>NULL</v>
      </c>
      <c r="K2776" s="1363"/>
      <c r="L2776" s="1363"/>
      <c r="M2776" s="1052"/>
    </row>
    <row r="2777">
      <c r="A2777" s="1381">
        <v>2023.0</v>
      </c>
      <c r="B2777" s="1381" t="s">
        <v>4210</v>
      </c>
      <c r="C2777" s="1381" t="s">
        <v>1773</v>
      </c>
      <c r="D2777" s="1382" t="s">
        <v>4225</v>
      </c>
      <c r="E2777" s="1382" t="s">
        <v>4226</v>
      </c>
      <c r="F2777" s="1383">
        <v>17.0</v>
      </c>
      <c r="G2777" s="1384">
        <v>46.0</v>
      </c>
      <c r="H2777" s="1363"/>
      <c r="I2777" s="1388" t="s">
        <v>1723</v>
      </c>
      <c r="J2777" s="1389">
        <f t="shared" si="19"/>
        <v>270</v>
      </c>
      <c r="K2777" s="1363"/>
      <c r="L2777" s="1363"/>
      <c r="M2777" s="1052"/>
    </row>
    <row r="2778">
      <c r="A2778" s="1381">
        <v>2023.0</v>
      </c>
      <c r="B2778" s="1381" t="s">
        <v>4210</v>
      </c>
      <c r="C2778" s="1381" t="s">
        <v>1777</v>
      </c>
      <c r="D2778" s="1382" t="s">
        <v>4225</v>
      </c>
      <c r="E2778" s="1382" t="s">
        <v>4226</v>
      </c>
      <c r="F2778" s="1383">
        <v>7.0</v>
      </c>
      <c r="G2778" s="1384">
        <v>18.0</v>
      </c>
      <c r="H2778" s="1363"/>
      <c r="I2778" s="1388" t="s">
        <v>59</v>
      </c>
      <c r="J2778" s="1389">
        <f t="shared" si="19"/>
        <v>3</v>
      </c>
      <c r="K2778" s="1363"/>
      <c r="L2778" s="1363"/>
      <c r="M2778" s="1052"/>
    </row>
    <row r="2779">
      <c r="A2779" s="1381">
        <v>2023.0</v>
      </c>
      <c r="B2779" s="1381" t="s">
        <v>4210</v>
      </c>
      <c r="C2779" s="1381" t="s">
        <v>1778</v>
      </c>
      <c r="D2779" s="1382" t="s">
        <v>4225</v>
      </c>
      <c r="E2779" s="1382" t="s">
        <v>4226</v>
      </c>
      <c r="F2779" s="1383">
        <v>49.0</v>
      </c>
      <c r="G2779" s="1384">
        <v>109.0</v>
      </c>
      <c r="H2779" s="1363"/>
      <c r="I2779" s="1388" t="s">
        <v>1724</v>
      </c>
      <c r="J2779" s="1389">
        <f t="shared" si="19"/>
        <v>1</v>
      </c>
      <c r="K2779" s="1363"/>
      <c r="L2779" s="1363"/>
      <c r="M2779" s="1052"/>
    </row>
    <row r="2780">
      <c r="A2780" s="1381">
        <v>2023.0</v>
      </c>
      <c r="B2780" s="1381" t="s">
        <v>4210</v>
      </c>
      <c r="C2780" s="1381" t="s">
        <v>1788</v>
      </c>
      <c r="D2780" s="1382" t="s">
        <v>4225</v>
      </c>
      <c r="E2780" s="1382" t="s">
        <v>4226</v>
      </c>
      <c r="F2780" s="1383">
        <v>49.0</v>
      </c>
      <c r="G2780" s="1384">
        <v>114.0</v>
      </c>
      <c r="H2780" s="1363"/>
      <c r="I2780" s="1388" t="s">
        <v>1725</v>
      </c>
      <c r="J2780" s="1389">
        <f t="shared" si="19"/>
        <v>2</v>
      </c>
      <c r="K2780" s="1363"/>
      <c r="L2780" s="1363"/>
      <c r="M2780" s="1052"/>
    </row>
    <row r="2781">
      <c r="A2781" s="1381">
        <v>2023.0</v>
      </c>
      <c r="B2781" s="1381" t="s">
        <v>4210</v>
      </c>
      <c r="C2781" s="1381" t="s">
        <v>1804</v>
      </c>
      <c r="D2781" s="1382" t="s">
        <v>4225</v>
      </c>
      <c r="E2781" s="1382" t="s">
        <v>4226</v>
      </c>
      <c r="F2781" s="1383">
        <v>470.0</v>
      </c>
      <c r="G2781" s="1390">
        <v>1197.0</v>
      </c>
      <c r="H2781" s="1363"/>
      <c r="I2781" s="1388" t="s">
        <v>1726</v>
      </c>
      <c r="J2781" s="1389">
        <f t="shared" si="19"/>
        <v>12</v>
      </c>
      <c r="K2781" s="1363"/>
      <c r="L2781" s="1363"/>
      <c r="M2781" s="1052"/>
    </row>
    <row r="2782">
      <c r="A2782" s="1381">
        <v>2023.0</v>
      </c>
      <c r="B2782" s="1381" t="s">
        <v>4210</v>
      </c>
      <c r="C2782" s="1381" t="s">
        <v>1804</v>
      </c>
      <c r="D2782" s="1382" t="s">
        <v>4225</v>
      </c>
      <c r="E2782" s="1382" t="s">
        <v>4227</v>
      </c>
      <c r="F2782" s="1383">
        <v>1.0</v>
      </c>
      <c r="G2782" s="1384">
        <v>2.0</v>
      </c>
      <c r="H2782" s="1363"/>
      <c r="I2782" s="1388" t="s">
        <v>1727</v>
      </c>
      <c r="J2782" s="1389">
        <f t="shared" si="19"/>
        <v>83</v>
      </c>
      <c r="K2782" s="1363"/>
      <c r="L2782" s="1363"/>
      <c r="M2782" s="1052"/>
    </row>
    <row r="2783">
      <c r="A2783" s="1381">
        <v>2023.0</v>
      </c>
      <c r="B2783" s="1381" t="s">
        <v>4210</v>
      </c>
      <c r="C2783" s="1381" t="s">
        <v>1823</v>
      </c>
      <c r="D2783" s="1382" t="s">
        <v>4225</v>
      </c>
      <c r="E2783" s="1382" t="s">
        <v>4227</v>
      </c>
      <c r="F2783" s="1383">
        <v>1.0</v>
      </c>
      <c r="G2783" s="1384">
        <v>2.0</v>
      </c>
      <c r="H2783" s="1363"/>
      <c r="I2783" s="1388" t="s">
        <v>1728</v>
      </c>
      <c r="J2783" s="1389">
        <f t="shared" si="19"/>
        <v>2</v>
      </c>
      <c r="K2783" s="1363"/>
      <c r="L2783" s="1363"/>
      <c r="M2783" s="1052"/>
    </row>
    <row r="2784">
      <c r="A2784" s="1381">
        <v>2023.0</v>
      </c>
      <c r="B2784" s="1381" t="s">
        <v>4210</v>
      </c>
      <c r="C2784" s="1381" t="s">
        <v>1823</v>
      </c>
      <c r="D2784" s="1382" t="s">
        <v>4225</v>
      </c>
      <c r="E2784" s="1382" t="s">
        <v>4226</v>
      </c>
      <c r="F2784" s="1383">
        <v>21.0</v>
      </c>
      <c r="G2784" s="1384">
        <v>52.0</v>
      </c>
      <c r="H2784" s="1363"/>
      <c r="I2784" s="1388" t="s">
        <v>1729</v>
      </c>
      <c r="J2784" s="1389">
        <f t="shared" si="19"/>
        <v>3</v>
      </c>
      <c r="K2784" s="1363"/>
      <c r="L2784" s="1363"/>
      <c r="M2784" s="1052"/>
    </row>
    <row r="2785">
      <c r="A2785" s="1381">
        <v>2023.0</v>
      </c>
      <c r="B2785" s="1381" t="s">
        <v>4189</v>
      </c>
      <c r="C2785" s="1381" t="s">
        <v>688</v>
      </c>
      <c r="D2785" s="1382" t="s">
        <v>4225</v>
      </c>
      <c r="E2785" s="1382" t="s">
        <v>4226</v>
      </c>
      <c r="F2785" s="1383">
        <v>14.0</v>
      </c>
      <c r="G2785" s="1384">
        <v>40.0</v>
      </c>
      <c r="H2785" s="1363"/>
      <c r="I2785" s="1388" t="s">
        <v>1730</v>
      </c>
      <c r="J2785" s="1389">
        <f t="shared" si="19"/>
        <v>1</v>
      </c>
      <c r="K2785" s="1363"/>
      <c r="L2785" s="1363"/>
      <c r="M2785" s="1052"/>
    </row>
    <row r="2786">
      <c r="A2786" s="1381">
        <v>2023.0</v>
      </c>
      <c r="B2786" s="1381" t="s">
        <v>4189</v>
      </c>
      <c r="C2786" s="1381" t="s">
        <v>688</v>
      </c>
      <c r="D2786" s="1382" t="s">
        <v>4225</v>
      </c>
      <c r="E2786" s="1382" t="s">
        <v>4227</v>
      </c>
      <c r="F2786" s="1383">
        <v>1.0</v>
      </c>
      <c r="G2786" s="1384">
        <v>2.0</v>
      </c>
      <c r="H2786" s="1363"/>
      <c r="I2786" s="1388" t="s">
        <v>1731</v>
      </c>
      <c r="J2786" s="1389">
        <f t="shared" si="19"/>
        <v>1</v>
      </c>
      <c r="K2786" s="1363"/>
      <c r="L2786" s="1363"/>
      <c r="M2786" s="1052"/>
    </row>
    <row r="2787">
      <c r="A2787" s="1381">
        <v>2023.0</v>
      </c>
      <c r="B2787" s="1381" t="s">
        <v>4189</v>
      </c>
      <c r="C2787" s="1381" t="s">
        <v>1685</v>
      </c>
      <c r="D2787" s="1382" t="s">
        <v>4225</v>
      </c>
      <c r="E2787" s="1382" t="s">
        <v>4227</v>
      </c>
      <c r="F2787" s="1383">
        <v>1.0</v>
      </c>
      <c r="G2787" s="1384">
        <v>5.0</v>
      </c>
      <c r="H2787" s="1363"/>
      <c r="I2787" s="1388" t="s">
        <v>1732</v>
      </c>
      <c r="J2787" s="1389">
        <f t="shared" si="19"/>
        <v>4</v>
      </c>
      <c r="K2787" s="1363"/>
      <c r="L2787" s="1363"/>
      <c r="M2787" s="1052"/>
    </row>
    <row r="2788">
      <c r="A2788" s="1381">
        <v>2023.0</v>
      </c>
      <c r="B2788" s="1381" t="s">
        <v>4189</v>
      </c>
      <c r="C2788" s="1381" t="s">
        <v>1685</v>
      </c>
      <c r="D2788" s="1382" t="s">
        <v>4225</v>
      </c>
      <c r="E2788" s="1382" t="s">
        <v>4226</v>
      </c>
      <c r="F2788" s="1383">
        <v>7.0</v>
      </c>
      <c r="G2788" s="1384">
        <v>15.0</v>
      </c>
      <c r="H2788" s="1363"/>
      <c r="I2788" s="1388" t="s">
        <v>706</v>
      </c>
      <c r="J2788" s="1389">
        <f t="shared" si="19"/>
        <v>8</v>
      </c>
      <c r="K2788" s="1363"/>
      <c r="L2788" s="1363"/>
      <c r="M2788" s="1052"/>
    </row>
    <row r="2789">
      <c r="A2789" s="1381">
        <v>2023.0</v>
      </c>
      <c r="B2789" s="1381" t="s">
        <v>4189</v>
      </c>
      <c r="C2789" s="1381" t="s">
        <v>1693</v>
      </c>
      <c r="D2789" s="1382" t="s">
        <v>4225</v>
      </c>
      <c r="E2789" s="1382" t="s">
        <v>4226</v>
      </c>
      <c r="F2789" s="1383">
        <v>6.0</v>
      </c>
      <c r="G2789" s="1384">
        <v>18.0</v>
      </c>
      <c r="H2789" s="1363"/>
      <c r="I2789" s="1388" t="s">
        <v>779</v>
      </c>
      <c r="J2789" s="1389">
        <f t="shared" si="19"/>
        <v>37</v>
      </c>
      <c r="K2789" s="1363"/>
      <c r="L2789" s="1363"/>
      <c r="M2789" s="1052"/>
    </row>
    <row r="2790">
      <c r="A2790" s="1381">
        <v>2023.0</v>
      </c>
      <c r="B2790" s="1381" t="s">
        <v>4189</v>
      </c>
      <c r="C2790" s="1381" t="s">
        <v>547</v>
      </c>
      <c r="D2790" s="1382" t="s">
        <v>4225</v>
      </c>
      <c r="E2790" s="1382" t="s">
        <v>4226</v>
      </c>
      <c r="F2790" s="1383">
        <v>5.0</v>
      </c>
      <c r="G2790" s="1384">
        <v>13.0</v>
      </c>
      <c r="H2790" s="1363"/>
      <c r="I2790" s="1388" t="s">
        <v>1733</v>
      </c>
      <c r="J2790" s="1389">
        <f t="shared" si="19"/>
        <v>37</v>
      </c>
      <c r="K2790" s="1363"/>
      <c r="L2790" s="1363"/>
      <c r="M2790" s="1052"/>
    </row>
    <row r="2791">
      <c r="A2791" s="1381">
        <v>2023.0</v>
      </c>
      <c r="B2791" s="1381" t="s">
        <v>4189</v>
      </c>
      <c r="C2791" s="1381" t="s">
        <v>547</v>
      </c>
      <c r="D2791" s="1382" t="s">
        <v>4225</v>
      </c>
      <c r="E2791" s="1382" t="s">
        <v>4227</v>
      </c>
      <c r="F2791" s="1383">
        <v>1.0</v>
      </c>
      <c r="G2791" s="1384">
        <v>3.0</v>
      </c>
      <c r="H2791" s="1363"/>
      <c r="I2791" s="1388" t="s">
        <v>1734</v>
      </c>
      <c r="J2791" s="1389">
        <f t="shared" si="19"/>
        <v>6</v>
      </c>
      <c r="K2791" s="1363"/>
      <c r="L2791" s="1363"/>
      <c r="M2791" s="1052"/>
    </row>
    <row r="2792">
      <c r="A2792" s="1381">
        <v>2023.0</v>
      </c>
      <c r="B2792" s="1381" t="s">
        <v>4189</v>
      </c>
      <c r="C2792" s="1381" t="s">
        <v>39</v>
      </c>
      <c r="D2792" s="1382" t="s">
        <v>4225</v>
      </c>
      <c r="E2792" s="1382" t="s">
        <v>4227</v>
      </c>
      <c r="F2792" s="1383">
        <v>1.0</v>
      </c>
      <c r="G2792" s="1384">
        <v>4.0</v>
      </c>
      <c r="H2792" s="1363"/>
      <c r="I2792" s="1388" t="s">
        <v>1271</v>
      </c>
      <c r="J2792" s="1389">
        <f t="shared" si="19"/>
        <v>64</v>
      </c>
      <c r="K2792" s="1363"/>
      <c r="L2792" s="1363"/>
      <c r="M2792" s="1052"/>
    </row>
    <row r="2793">
      <c r="A2793" s="1381">
        <v>2023.0</v>
      </c>
      <c r="B2793" s="1381" t="s">
        <v>4189</v>
      </c>
      <c r="C2793" s="1381" t="s">
        <v>39</v>
      </c>
      <c r="D2793" s="1382" t="s">
        <v>4225</v>
      </c>
      <c r="E2793" s="1382" t="s">
        <v>4226</v>
      </c>
      <c r="F2793" s="1383">
        <v>19.0</v>
      </c>
      <c r="G2793" s="1384">
        <v>37.0</v>
      </c>
      <c r="H2793" s="1363"/>
      <c r="I2793" s="1388" t="s">
        <v>62</v>
      </c>
      <c r="J2793" s="1389">
        <f t="shared" si="19"/>
        <v>14</v>
      </c>
      <c r="K2793" s="1363"/>
      <c r="L2793" s="1363"/>
      <c r="M2793" s="1052"/>
    </row>
    <row r="2794">
      <c r="A2794" s="1381">
        <v>2023.0</v>
      </c>
      <c r="B2794" s="1381" t="s">
        <v>4189</v>
      </c>
      <c r="C2794" s="1381" t="s">
        <v>283</v>
      </c>
      <c r="D2794" s="1382" t="s">
        <v>4225</v>
      </c>
      <c r="E2794" s="1382" t="s">
        <v>4226</v>
      </c>
      <c r="F2794" s="1383">
        <v>4.0</v>
      </c>
      <c r="G2794" s="1384">
        <v>11.0</v>
      </c>
      <c r="H2794" s="1363"/>
      <c r="I2794" s="1388" t="s">
        <v>443</v>
      </c>
      <c r="J2794" s="1389">
        <f t="shared" si="19"/>
        <v>2</v>
      </c>
      <c r="K2794" s="1363"/>
      <c r="L2794" s="1363"/>
      <c r="M2794" s="1052"/>
    </row>
    <row r="2795">
      <c r="A2795" s="1381">
        <v>2023.0</v>
      </c>
      <c r="B2795" s="1381" t="s">
        <v>4189</v>
      </c>
      <c r="C2795" s="1381" t="s">
        <v>59</v>
      </c>
      <c r="D2795" s="1382" t="s">
        <v>4225</v>
      </c>
      <c r="E2795" s="1382" t="s">
        <v>4227</v>
      </c>
      <c r="F2795" s="1383">
        <v>1.0</v>
      </c>
      <c r="G2795" s="1384">
        <v>4.0</v>
      </c>
      <c r="H2795" s="1363"/>
      <c r="I2795" s="1388" t="s">
        <v>359</v>
      </c>
      <c r="J2795" s="1389">
        <f t="shared" si="19"/>
        <v>2</v>
      </c>
      <c r="K2795" s="1363"/>
      <c r="L2795" s="1363"/>
      <c r="M2795" s="1052"/>
    </row>
    <row r="2796">
      <c r="A2796" s="1381">
        <v>2023.0</v>
      </c>
      <c r="B2796" s="1381" t="s">
        <v>4189</v>
      </c>
      <c r="C2796" s="1381" t="s">
        <v>59</v>
      </c>
      <c r="D2796" s="1382" t="s">
        <v>4225</v>
      </c>
      <c r="E2796" s="1382" t="s">
        <v>4226</v>
      </c>
      <c r="F2796" s="1383">
        <v>2.0</v>
      </c>
      <c r="G2796" s="1384">
        <v>3.0</v>
      </c>
      <c r="H2796" s="1363"/>
      <c r="I2796" s="1388" t="s">
        <v>1735</v>
      </c>
      <c r="J2796" s="1389" t="str">
        <f t="shared" si="19"/>
        <v>NULL</v>
      </c>
      <c r="K2796" s="1363"/>
      <c r="L2796" s="1363"/>
      <c r="M2796" s="1052"/>
    </row>
    <row r="2797">
      <c r="A2797" s="1381">
        <v>2023.0</v>
      </c>
      <c r="B2797" s="1381" t="s">
        <v>4189</v>
      </c>
      <c r="C2797" s="1381" t="s">
        <v>1733</v>
      </c>
      <c r="D2797" s="1382" t="s">
        <v>4225</v>
      </c>
      <c r="E2797" s="1382" t="s">
        <v>4227</v>
      </c>
      <c r="F2797" s="1383">
        <v>3.0</v>
      </c>
      <c r="G2797" s="1384">
        <v>10.0</v>
      </c>
      <c r="H2797" s="1363"/>
      <c r="I2797" s="1388" t="s">
        <v>1654</v>
      </c>
      <c r="J2797" s="1389">
        <f t="shared" si="19"/>
        <v>1</v>
      </c>
      <c r="K2797" s="1363"/>
      <c r="L2797" s="1363"/>
      <c r="M2797" s="1052"/>
    </row>
    <row r="2798">
      <c r="A2798" s="1381">
        <v>2023.0</v>
      </c>
      <c r="B2798" s="1381" t="s">
        <v>4189</v>
      </c>
      <c r="C2798" s="1381" t="s">
        <v>1733</v>
      </c>
      <c r="D2798" s="1382" t="s">
        <v>4225</v>
      </c>
      <c r="E2798" s="1382" t="s">
        <v>4226</v>
      </c>
      <c r="F2798" s="1383">
        <v>34.0</v>
      </c>
      <c r="G2798" s="1384">
        <v>101.0</v>
      </c>
      <c r="H2798" s="1363"/>
      <c r="I2798" s="1388" t="s">
        <v>560</v>
      </c>
      <c r="J2798" s="1389">
        <f t="shared" si="19"/>
        <v>18</v>
      </c>
      <c r="K2798" s="1363"/>
      <c r="L2798" s="1363"/>
      <c r="M2798" s="1052"/>
    </row>
    <row r="2799">
      <c r="A2799" s="1381">
        <v>2023.0</v>
      </c>
      <c r="B2799" s="1381" t="s">
        <v>4189</v>
      </c>
      <c r="C2799" s="1381" t="s">
        <v>608</v>
      </c>
      <c r="D2799" s="1382" t="s">
        <v>4225</v>
      </c>
      <c r="E2799" s="1382" t="s">
        <v>4226</v>
      </c>
      <c r="F2799" s="1383">
        <v>25.0</v>
      </c>
      <c r="G2799" s="1384">
        <v>55.0</v>
      </c>
      <c r="H2799" s="1363"/>
      <c r="I2799" s="1388" t="s">
        <v>446</v>
      </c>
      <c r="J2799" s="1389">
        <f t="shared" si="19"/>
        <v>1075</v>
      </c>
      <c r="K2799" s="1363"/>
      <c r="L2799" s="1363"/>
      <c r="M2799" s="1052"/>
    </row>
    <row r="2800">
      <c r="A2800" s="1381">
        <v>2023.0</v>
      </c>
      <c r="B2800" s="1381" t="s">
        <v>4189</v>
      </c>
      <c r="C2800" s="1381" t="s">
        <v>608</v>
      </c>
      <c r="D2800" s="1382" t="s">
        <v>4225</v>
      </c>
      <c r="E2800" s="1382" t="s">
        <v>4227</v>
      </c>
      <c r="F2800" s="1383">
        <v>2.0</v>
      </c>
      <c r="G2800" s="1384">
        <v>3.0</v>
      </c>
      <c r="H2800" s="1363"/>
      <c r="I2800" s="1388" t="s">
        <v>608</v>
      </c>
      <c r="J2800" s="1389">
        <f t="shared" si="19"/>
        <v>27</v>
      </c>
      <c r="K2800" s="1363"/>
      <c r="L2800" s="1363"/>
      <c r="M2800" s="1052"/>
    </row>
    <row r="2801">
      <c r="A2801" s="1381">
        <v>2023.0</v>
      </c>
      <c r="B2801" s="1381" t="s">
        <v>4189</v>
      </c>
      <c r="C2801" s="1381" t="s">
        <v>561</v>
      </c>
      <c r="D2801" s="1382" t="s">
        <v>4225</v>
      </c>
      <c r="E2801" s="1382" t="s">
        <v>4227</v>
      </c>
      <c r="F2801" s="1383">
        <v>2.0</v>
      </c>
      <c r="G2801" s="1384">
        <v>10.0</v>
      </c>
      <c r="H2801" s="1363"/>
      <c r="I2801" s="1388" t="s">
        <v>1736</v>
      </c>
      <c r="J2801" s="1389" t="str">
        <f t="shared" si="19"/>
        <v>NULL</v>
      </c>
      <c r="K2801" s="1363"/>
      <c r="L2801" s="1363"/>
      <c r="M2801" s="1052"/>
    </row>
    <row r="2802">
      <c r="A2802" s="1381">
        <v>2023.0</v>
      </c>
      <c r="B2802" s="1381" t="s">
        <v>4189</v>
      </c>
      <c r="C2802" s="1381" t="s">
        <v>561</v>
      </c>
      <c r="D2802" s="1382" t="s">
        <v>4225</v>
      </c>
      <c r="E2802" s="1382" t="s">
        <v>4226</v>
      </c>
      <c r="F2802" s="1383">
        <v>31.0</v>
      </c>
      <c r="G2802" s="1384">
        <v>70.0</v>
      </c>
      <c r="H2802" s="1363"/>
      <c r="I2802" s="1388" t="s">
        <v>711</v>
      </c>
      <c r="J2802" s="1389">
        <f t="shared" si="19"/>
        <v>1</v>
      </c>
      <c r="K2802" s="1363"/>
      <c r="L2802" s="1363"/>
      <c r="M2802" s="1052"/>
    </row>
    <row r="2803">
      <c r="A2803" s="1381">
        <v>2023.0</v>
      </c>
      <c r="B2803" s="1381" t="s">
        <v>4189</v>
      </c>
      <c r="C2803" s="1381" t="s">
        <v>784</v>
      </c>
      <c r="D2803" s="1382" t="s">
        <v>4225</v>
      </c>
      <c r="E2803" s="1382" t="s">
        <v>4226</v>
      </c>
      <c r="F2803" s="1383">
        <v>19.0</v>
      </c>
      <c r="G2803" s="1384">
        <v>50.0</v>
      </c>
      <c r="H2803" s="1363"/>
      <c r="I2803" s="1388" t="s">
        <v>1737</v>
      </c>
      <c r="J2803" s="1389">
        <f t="shared" si="19"/>
        <v>77</v>
      </c>
      <c r="K2803" s="1363"/>
      <c r="L2803" s="1363"/>
      <c r="M2803" s="1052"/>
    </row>
    <row r="2804">
      <c r="A2804" s="1381">
        <v>2023.0</v>
      </c>
      <c r="B2804" s="1381" t="s">
        <v>4189</v>
      </c>
      <c r="C2804" s="1381" t="s">
        <v>67</v>
      </c>
      <c r="D2804" s="1382" t="s">
        <v>4225</v>
      </c>
      <c r="E2804" s="1382" t="s">
        <v>4226</v>
      </c>
      <c r="F2804" s="1383">
        <v>6.0</v>
      </c>
      <c r="G2804" s="1384">
        <v>16.0</v>
      </c>
      <c r="H2804" s="1363"/>
      <c r="I2804" s="1388" t="s">
        <v>1738</v>
      </c>
      <c r="J2804" s="1389">
        <f t="shared" si="19"/>
        <v>3</v>
      </c>
      <c r="K2804" s="1363"/>
      <c r="L2804" s="1363"/>
      <c r="M2804" s="1052"/>
    </row>
    <row r="2805">
      <c r="A2805" s="1381">
        <v>2023.0</v>
      </c>
      <c r="B2805" s="1381" t="s">
        <v>4189</v>
      </c>
      <c r="C2805" s="1381" t="s">
        <v>76</v>
      </c>
      <c r="D2805" s="1382" t="s">
        <v>4225</v>
      </c>
      <c r="E2805" s="1382" t="s">
        <v>4226</v>
      </c>
      <c r="F2805" s="1383">
        <v>2.0</v>
      </c>
      <c r="G2805" s="1384">
        <v>5.0</v>
      </c>
      <c r="H2805" s="1363"/>
      <c r="I2805" s="1388" t="s">
        <v>561</v>
      </c>
      <c r="J2805" s="1389">
        <f t="shared" si="19"/>
        <v>33</v>
      </c>
      <c r="K2805" s="1363"/>
      <c r="L2805" s="1363"/>
      <c r="M2805" s="1052"/>
    </row>
    <row r="2806">
      <c r="A2806" s="1381">
        <v>2023.0</v>
      </c>
      <c r="B2806" s="1381" t="s">
        <v>4189</v>
      </c>
      <c r="C2806" s="1381" t="s">
        <v>721</v>
      </c>
      <c r="D2806" s="1382" t="s">
        <v>4225</v>
      </c>
      <c r="E2806" s="1382" t="s">
        <v>4226</v>
      </c>
      <c r="F2806" s="1383">
        <v>3.0</v>
      </c>
      <c r="G2806" s="1384">
        <v>9.0</v>
      </c>
      <c r="H2806" s="1363"/>
      <c r="I2806" s="1388" t="s">
        <v>1273</v>
      </c>
      <c r="J2806" s="1389">
        <f t="shared" si="19"/>
        <v>100</v>
      </c>
      <c r="K2806" s="1363"/>
      <c r="L2806" s="1363"/>
      <c r="M2806" s="1052"/>
    </row>
    <row r="2807">
      <c r="A2807" s="1381">
        <v>2023.0</v>
      </c>
      <c r="B2807" s="1381" t="s">
        <v>4189</v>
      </c>
      <c r="C2807" s="1381" t="s">
        <v>1080</v>
      </c>
      <c r="D2807" s="1382" t="s">
        <v>4225</v>
      </c>
      <c r="E2807" s="1382" t="s">
        <v>4227</v>
      </c>
      <c r="F2807" s="1383">
        <v>1.0</v>
      </c>
      <c r="G2807" s="1384">
        <v>1.0</v>
      </c>
      <c r="H2807" s="1363"/>
      <c r="I2807" s="1388" t="s">
        <v>1163</v>
      </c>
      <c r="J2807" s="1389">
        <f t="shared" si="19"/>
        <v>12</v>
      </c>
      <c r="K2807" s="1363"/>
      <c r="L2807" s="1363"/>
      <c r="M2807" s="1052"/>
    </row>
    <row r="2808">
      <c r="A2808" s="1381">
        <v>2023.0</v>
      </c>
      <c r="B2808" s="1381" t="s">
        <v>4189</v>
      </c>
      <c r="C2808" s="1381" t="s">
        <v>1080</v>
      </c>
      <c r="D2808" s="1382" t="s">
        <v>4225</v>
      </c>
      <c r="E2808" s="1382" t="s">
        <v>4226</v>
      </c>
      <c r="F2808" s="1383">
        <v>3.0</v>
      </c>
      <c r="G2808" s="1384">
        <v>8.0</v>
      </c>
      <c r="H2808" s="1363"/>
      <c r="I2808" s="1388" t="s">
        <v>1739</v>
      </c>
      <c r="J2808" s="1389">
        <f t="shared" si="19"/>
        <v>9</v>
      </c>
      <c r="K2808" s="1363"/>
      <c r="L2808" s="1363"/>
      <c r="M2808" s="1052"/>
    </row>
    <row r="2809">
      <c r="A2809" s="1381">
        <v>2023.0</v>
      </c>
      <c r="B2809" s="1381" t="s">
        <v>4189</v>
      </c>
      <c r="C2809" s="1381" t="s">
        <v>1782</v>
      </c>
      <c r="D2809" s="1382" t="s">
        <v>4225</v>
      </c>
      <c r="E2809" s="1382" t="s">
        <v>4226</v>
      </c>
      <c r="F2809" s="1383">
        <v>4.0</v>
      </c>
      <c r="G2809" s="1384">
        <v>10.0</v>
      </c>
      <c r="H2809" s="1363"/>
      <c r="I2809" s="1388" t="s">
        <v>1740</v>
      </c>
      <c r="J2809" s="1389">
        <f t="shared" si="19"/>
        <v>18</v>
      </c>
      <c r="K2809" s="1363"/>
      <c r="L2809" s="1363"/>
      <c r="M2809" s="1052"/>
    </row>
    <row r="2810">
      <c r="A2810" s="1381">
        <v>2023.0</v>
      </c>
      <c r="B2810" s="1381" t="s">
        <v>4189</v>
      </c>
      <c r="C2810" s="1381" t="s">
        <v>841</v>
      </c>
      <c r="D2810" s="1382" t="s">
        <v>4225</v>
      </c>
      <c r="E2810" s="1382" t="s">
        <v>4226</v>
      </c>
      <c r="F2810" s="1383">
        <v>2.0</v>
      </c>
      <c r="G2810" s="1384">
        <v>6.0</v>
      </c>
      <c r="H2810" s="1363"/>
      <c r="I2810" s="1388" t="s">
        <v>784</v>
      </c>
      <c r="J2810" s="1389">
        <f t="shared" si="19"/>
        <v>19</v>
      </c>
      <c r="K2810" s="1363"/>
      <c r="L2810" s="1363"/>
      <c r="M2810" s="1052"/>
    </row>
    <row r="2811">
      <c r="A2811" s="1381">
        <v>2023.0</v>
      </c>
      <c r="B2811" s="1381" t="s">
        <v>4189</v>
      </c>
      <c r="C2811" s="1381" t="s">
        <v>1790</v>
      </c>
      <c r="D2811" s="1382" t="s">
        <v>4225</v>
      </c>
      <c r="E2811" s="1382" t="s">
        <v>4226</v>
      </c>
      <c r="F2811" s="1383">
        <v>19.0</v>
      </c>
      <c r="G2811" s="1384">
        <v>45.0</v>
      </c>
      <c r="H2811" s="1363"/>
      <c r="I2811" s="1388" t="s">
        <v>64</v>
      </c>
      <c r="J2811" s="1389">
        <f t="shared" si="19"/>
        <v>2</v>
      </c>
      <c r="K2811" s="1363"/>
      <c r="L2811" s="1363"/>
      <c r="M2811" s="1052"/>
    </row>
    <row r="2812">
      <c r="A2812" s="1381">
        <v>2023.0</v>
      </c>
      <c r="B2812" s="1381" t="s">
        <v>4189</v>
      </c>
      <c r="C2812" s="1381" t="s">
        <v>1790</v>
      </c>
      <c r="D2812" s="1382" t="s">
        <v>4225</v>
      </c>
      <c r="E2812" s="1382" t="s">
        <v>4227</v>
      </c>
      <c r="F2812" s="1383">
        <v>1.0</v>
      </c>
      <c r="G2812" s="1384">
        <v>2.0</v>
      </c>
      <c r="H2812" s="1363"/>
      <c r="I2812" s="1388" t="s">
        <v>171</v>
      </c>
      <c r="J2812" s="1389">
        <f t="shared" si="19"/>
        <v>5</v>
      </c>
      <c r="K2812" s="1363"/>
      <c r="L2812" s="1363"/>
      <c r="M2812" s="1052"/>
    </row>
    <row r="2813">
      <c r="A2813" s="1381">
        <v>2023.0</v>
      </c>
      <c r="B2813" s="1381" t="s">
        <v>4189</v>
      </c>
      <c r="C2813" s="1381" t="s">
        <v>743</v>
      </c>
      <c r="D2813" s="1382" t="s">
        <v>4225</v>
      </c>
      <c r="E2813" s="1382" t="s">
        <v>4226</v>
      </c>
      <c r="F2813" s="1383">
        <v>111.0</v>
      </c>
      <c r="G2813" s="1384">
        <v>254.0</v>
      </c>
      <c r="H2813" s="1363"/>
      <c r="I2813" s="1388" t="s">
        <v>1741</v>
      </c>
      <c r="J2813" s="1389">
        <f t="shared" si="19"/>
        <v>1</v>
      </c>
      <c r="K2813" s="1363"/>
      <c r="L2813" s="1363"/>
      <c r="M2813" s="1052"/>
    </row>
    <row r="2814">
      <c r="A2814" s="1381">
        <v>2023.0</v>
      </c>
      <c r="B2814" s="1381" t="s">
        <v>4189</v>
      </c>
      <c r="C2814" s="1381" t="s">
        <v>743</v>
      </c>
      <c r="D2814" s="1382" t="s">
        <v>4225</v>
      </c>
      <c r="E2814" s="1382" t="s">
        <v>4227</v>
      </c>
      <c r="F2814" s="1383">
        <v>1.0</v>
      </c>
      <c r="G2814" s="1384">
        <v>3.0</v>
      </c>
      <c r="H2814" s="1363"/>
      <c r="I2814" s="1388" t="s">
        <v>1742</v>
      </c>
      <c r="J2814" s="1389">
        <f t="shared" si="19"/>
        <v>31</v>
      </c>
      <c r="K2814" s="1363"/>
      <c r="L2814" s="1363"/>
      <c r="M2814" s="1052"/>
    </row>
    <row r="2815">
      <c r="A2815" s="1381">
        <v>2023.0</v>
      </c>
      <c r="B2815" s="1381" t="s">
        <v>4189</v>
      </c>
      <c r="C2815" s="1381" t="s">
        <v>1807</v>
      </c>
      <c r="D2815" s="1382" t="s">
        <v>4225</v>
      </c>
      <c r="E2815" s="1382" t="s">
        <v>4227</v>
      </c>
      <c r="F2815" s="1383">
        <v>2.0</v>
      </c>
      <c r="G2815" s="1384">
        <v>7.0</v>
      </c>
      <c r="H2815" s="1363"/>
      <c r="I2815" s="1388" t="s">
        <v>1622</v>
      </c>
      <c r="J2815" s="1389">
        <f t="shared" si="19"/>
        <v>5</v>
      </c>
      <c r="K2815" s="1363"/>
      <c r="L2815" s="1363"/>
      <c r="M2815" s="1052"/>
    </row>
    <row r="2816">
      <c r="A2816" s="1381">
        <v>2023.0</v>
      </c>
      <c r="B2816" s="1381" t="s">
        <v>4189</v>
      </c>
      <c r="C2816" s="1381" t="s">
        <v>1807</v>
      </c>
      <c r="D2816" s="1382" t="s">
        <v>4225</v>
      </c>
      <c r="E2816" s="1382" t="s">
        <v>4226</v>
      </c>
      <c r="F2816" s="1383">
        <v>4.0</v>
      </c>
      <c r="G2816" s="1384">
        <v>11.0</v>
      </c>
      <c r="H2816" s="1363"/>
      <c r="I2816" s="1388" t="s">
        <v>1743</v>
      </c>
      <c r="J2816" s="1389" t="str">
        <f t="shared" si="19"/>
        <v>NULL</v>
      </c>
      <c r="K2816" s="1363"/>
      <c r="L2816" s="1363"/>
      <c r="M2816" s="1052"/>
    </row>
    <row r="2817">
      <c r="A2817" s="1381">
        <v>2023.0</v>
      </c>
      <c r="B2817" s="1381" t="s">
        <v>4189</v>
      </c>
      <c r="C2817" s="1381" t="s">
        <v>1811</v>
      </c>
      <c r="D2817" s="1382" t="s">
        <v>4225</v>
      </c>
      <c r="E2817" s="1382" t="s">
        <v>4227</v>
      </c>
      <c r="F2817" s="1383">
        <v>1.0</v>
      </c>
      <c r="G2817" s="1384">
        <v>6.0</v>
      </c>
      <c r="H2817" s="1363"/>
      <c r="I2817" s="1388" t="s">
        <v>1744</v>
      </c>
      <c r="J2817" s="1389">
        <f t="shared" si="19"/>
        <v>4</v>
      </c>
      <c r="K2817" s="1363"/>
      <c r="L2817" s="1363"/>
      <c r="M2817" s="1052"/>
    </row>
    <row r="2818">
      <c r="A2818" s="1381">
        <v>2023.0</v>
      </c>
      <c r="B2818" s="1381" t="s">
        <v>4189</v>
      </c>
      <c r="C2818" s="1381" t="s">
        <v>1811</v>
      </c>
      <c r="D2818" s="1382" t="s">
        <v>4225</v>
      </c>
      <c r="E2818" s="1382" t="s">
        <v>4226</v>
      </c>
      <c r="F2818" s="1383">
        <v>14.0</v>
      </c>
      <c r="G2818" s="1384">
        <v>31.0</v>
      </c>
      <c r="H2818" s="1363"/>
      <c r="I2818" s="1388" t="s">
        <v>65</v>
      </c>
      <c r="J2818" s="1389">
        <f t="shared" si="19"/>
        <v>1</v>
      </c>
      <c r="K2818" s="1363"/>
      <c r="L2818" s="1363"/>
      <c r="M2818" s="1052"/>
    </row>
    <row r="2819">
      <c r="A2819" s="1381">
        <v>2023.0</v>
      </c>
      <c r="B2819" s="1381" t="s">
        <v>4189</v>
      </c>
      <c r="C2819" s="1381" t="s">
        <v>1815</v>
      </c>
      <c r="D2819" s="1382" t="s">
        <v>4225</v>
      </c>
      <c r="E2819" s="1382" t="s">
        <v>4226</v>
      </c>
      <c r="F2819" s="1383">
        <v>21.0</v>
      </c>
      <c r="G2819" s="1384">
        <v>60.0</v>
      </c>
      <c r="H2819" s="1363"/>
      <c r="I2819" s="1388" t="s">
        <v>450</v>
      </c>
      <c r="J2819" s="1389">
        <f t="shared" si="19"/>
        <v>9</v>
      </c>
      <c r="K2819" s="1363"/>
      <c r="L2819" s="1363"/>
      <c r="M2819" s="1052"/>
    </row>
    <row r="2820">
      <c r="A2820" s="1381">
        <v>2023.0</v>
      </c>
      <c r="B2820" s="1381" t="s">
        <v>4189</v>
      </c>
      <c r="C2820" s="1381" t="s">
        <v>1451</v>
      </c>
      <c r="D2820" s="1382" t="s">
        <v>4225</v>
      </c>
      <c r="E2820" s="1382" t="s">
        <v>4227</v>
      </c>
      <c r="F2820" s="1383">
        <v>2.0</v>
      </c>
      <c r="G2820" s="1384">
        <v>9.0</v>
      </c>
      <c r="H2820" s="1363"/>
      <c r="I2820" s="1388" t="s">
        <v>451</v>
      </c>
      <c r="J2820" s="1389" t="str">
        <f t="shared" si="19"/>
        <v>NULL</v>
      </c>
      <c r="K2820" s="1363"/>
      <c r="L2820" s="1363"/>
      <c r="M2820" s="1052"/>
    </row>
    <row r="2821">
      <c r="A2821" s="1381">
        <v>2023.0</v>
      </c>
      <c r="B2821" s="1381" t="s">
        <v>4189</v>
      </c>
      <c r="C2821" s="1381" t="s">
        <v>1451</v>
      </c>
      <c r="D2821" s="1382" t="s">
        <v>4225</v>
      </c>
      <c r="E2821" s="1382" t="s">
        <v>4226</v>
      </c>
      <c r="F2821" s="1383">
        <v>11.0</v>
      </c>
      <c r="G2821" s="1381">
        <v>31.0</v>
      </c>
      <c r="H2821" s="1363"/>
      <c r="I2821" s="1388" t="s">
        <v>66</v>
      </c>
      <c r="J2821" s="1389">
        <f t="shared" si="19"/>
        <v>65</v>
      </c>
      <c r="K2821" s="1363"/>
      <c r="L2821" s="1363"/>
      <c r="M2821" s="1052"/>
    </row>
    <row r="2822">
      <c r="A2822" s="1381">
        <v>2023.0</v>
      </c>
      <c r="B2822" s="1381" t="s">
        <v>4198</v>
      </c>
      <c r="C2822" s="1381" t="s">
        <v>1671</v>
      </c>
      <c r="D2822" s="1382" t="s">
        <v>4225</v>
      </c>
      <c r="E2822" s="1382" t="s">
        <v>4227</v>
      </c>
      <c r="F2822" s="1383">
        <v>6.0</v>
      </c>
      <c r="G2822" s="1381">
        <v>21.0</v>
      </c>
      <c r="H2822" s="1363"/>
      <c r="I2822" s="1388" t="s">
        <v>1745</v>
      </c>
      <c r="J2822" s="1389" t="str">
        <f t="shared" si="19"/>
        <v>NULL</v>
      </c>
      <c r="K2822" s="1363"/>
      <c r="L2822" s="1363"/>
      <c r="M2822" s="1052"/>
    </row>
    <row r="2823">
      <c r="A2823" s="1381">
        <v>2023.0</v>
      </c>
      <c r="B2823" s="1381" t="s">
        <v>4198</v>
      </c>
      <c r="C2823" s="1381" t="s">
        <v>1671</v>
      </c>
      <c r="D2823" s="1382" t="s">
        <v>4225</v>
      </c>
      <c r="E2823" s="1382" t="s">
        <v>4226</v>
      </c>
      <c r="F2823" s="1383">
        <v>27.0</v>
      </c>
      <c r="G2823" s="1381">
        <v>68.0</v>
      </c>
      <c r="H2823" s="1363"/>
      <c r="I2823" s="1388" t="s">
        <v>1746</v>
      </c>
      <c r="J2823" s="1389">
        <f t="shared" si="19"/>
        <v>3</v>
      </c>
      <c r="K2823" s="1363"/>
      <c r="L2823" s="1363"/>
      <c r="M2823" s="1052"/>
    </row>
    <row r="2824">
      <c r="A2824" s="1381">
        <v>2023.0</v>
      </c>
      <c r="B2824" s="1381" t="s">
        <v>4198</v>
      </c>
      <c r="C2824" s="1381" t="s">
        <v>560</v>
      </c>
      <c r="D2824" s="1382" t="s">
        <v>4225</v>
      </c>
      <c r="E2824" s="1382" t="s">
        <v>4227</v>
      </c>
      <c r="F2824" s="1383">
        <v>2.0</v>
      </c>
      <c r="G2824" s="1381">
        <v>6.0</v>
      </c>
      <c r="H2824" s="1363"/>
      <c r="I2824" s="1388" t="s">
        <v>174</v>
      </c>
      <c r="J2824" s="1389">
        <f t="shared" si="19"/>
        <v>61</v>
      </c>
      <c r="K2824" s="1363"/>
      <c r="L2824" s="1363"/>
      <c r="M2824" s="1052"/>
    </row>
    <row r="2825">
      <c r="A2825" s="1381">
        <v>2023.0</v>
      </c>
      <c r="B2825" s="1381" t="s">
        <v>4198</v>
      </c>
      <c r="C2825" s="1381" t="s">
        <v>560</v>
      </c>
      <c r="D2825" s="1382" t="s">
        <v>4225</v>
      </c>
      <c r="E2825" s="1382" t="s">
        <v>4226</v>
      </c>
      <c r="F2825" s="1383">
        <v>16.0</v>
      </c>
      <c r="G2825" s="1384">
        <v>37.0</v>
      </c>
      <c r="H2825" s="1363"/>
      <c r="I2825" s="1388" t="s">
        <v>453</v>
      </c>
      <c r="J2825" s="1389">
        <f t="shared" si="19"/>
        <v>4</v>
      </c>
      <c r="K2825" s="1363"/>
      <c r="L2825" s="1363"/>
      <c r="M2825" s="1052"/>
    </row>
    <row r="2826">
      <c r="A2826" s="1381">
        <v>2023.0</v>
      </c>
      <c r="B2826" s="1381" t="s">
        <v>4198</v>
      </c>
      <c r="C2826" s="1381" t="s">
        <v>64</v>
      </c>
      <c r="D2826" s="1382" t="s">
        <v>4225</v>
      </c>
      <c r="E2826" s="1382" t="s">
        <v>4226</v>
      </c>
      <c r="F2826" s="1383">
        <v>2.0</v>
      </c>
      <c r="G2826" s="1384">
        <v>6.0</v>
      </c>
      <c r="H2826" s="1363"/>
      <c r="I2826" s="1388" t="s">
        <v>1747</v>
      </c>
      <c r="J2826" s="1389">
        <f t="shared" si="19"/>
        <v>2</v>
      </c>
      <c r="K2826" s="1363"/>
      <c r="L2826" s="1363"/>
      <c r="M2826" s="1052"/>
    </row>
    <row r="2827">
      <c r="A2827" s="1381">
        <v>2023.0</v>
      </c>
      <c r="B2827" s="1381" t="s">
        <v>4198</v>
      </c>
      <c r="C2827" s="1381" t="s">
        <v>450</v>
      </c>
      <c r="D2827" s="1382" t="s">
        <v>4225</v>
      </c>
      <c r="E2827" s="1382" t="s">
        <v>4226</v>
      </c>
      <c r="F2827" s="1383">
        <v>9.0</v>
      </c>
      <c r="G2827" s="1384">
        <v>30.0</v>
      </c>
      <c r="H2827" s="1363"/>
      <c r="I2827" s="1388" t="s">
        <v>1748</v>
      </c>
      <c r="J2827" s="1389">
        <f t="shared" si="19"/>
        <v>89</v>
      </c>
      <c r="K2827" s="1363"/>
      <c r="L2827" s="1363"/>
      <c r="M2827" s="1052"/>
    </row>
    <row r="2828">
      <c r="A2828" s="1381">
        <v>2023.0</v>
      </c>
      <c r="B2828" s="1381" t="s">
        <v>4198</v>
      </c>
      <c r="C2828" s="1381" t="s">
        <v>66</v>
      </c>
      <c r="D2828" s="1382" t="s">
        <v>4225</v>
      </c>
      <c r="E2828" s="1382" t="s">
        <v>4227</v>
      </c>
      <c r="F2828" s="1383">
        <v>1.0</v>
      </c>
      <c r="G2828" s="1384">
        <v>4.0</v>
      </c>
      <c r="H2828" s="1363"/>
      <c r="I2828" s="1388" t="s">
        <v>567</v>
      </c>
      <c r="J2828" s="1389">
        <f t="shared" si="19"/>
        <v>29</v>
      </c>
      <c r="K2828" s="1363"/>
      <c r="L2828" s="1363"/>
      <c r="M2828" s="1052"/>
    </row>
    <row r="2829">
      <c r="A2829" s="1381">
        <v>2023.0</v>
      </c>
      <c r="B2829" s="1381" t="s">
        <v>4198</v>
      </c>
      <c r="C2829" s="1381" t="s">
        <v>66</v>
      </c>
      <c r="D2829" s="1382" t="s">
        <v>4225</v>
      </c>
      <c r="E2829" s="1382" t="s">
        <v>4226</v>
      </c>
      <c r="F2829" s="1383">
        <v>64.0</v>
      </c>
      <c r="G2829" s="1384">
        <v>158.0</v>
      </c>
      <c r="H2829" s="1363"/>
      <c r="I2829" s="1388" t="s">
        <v>1749</v>
      </c>
      <c r="J2829" s="1389" t="str">
        <f t="shared" si="19"/>
        <v>NULL</v>
      </c>
      <c r="K2829" s="1363"/>
      <c r="L2829" s="1363"/>
      <c r="M2829" s="1052"/>
    </row>
    <row r="2830">
      <c r="A2830" s="1381">
        <v>2023.0</v>
      </c>
      <c r="B2830" s="1381" t="s">
        <v>4198</v>
      </c>
      <c r="C2830" s="1381" t="s">
        <v>1772</v>
      </c>
      <c r="D2830" s="1382" t="s">
        <v>4225</v>
      </c>
      <c r="E2830" s="1382" t="s">
        <v>4227</v>
      </c>
      <c r="F2830" s="1383">
        <v>1.0</v>
      </c>
      <c r="G2830" s="1384">
        <v>4.0</v>
      </c>
      <c r="H2830" s="1363"/>
      <c r="I2830" s="1388" t="s">
        <v>335</v>
      </c>
      <c r="J2830" s="1389">
        <f t="shared" si="19"/>
        <v>1</v>
      </c>
      <c r="K2830" s="1363"/>
      <c r="L2830" s="1363"/>
      <c r="M2830" s="1052"/>
    </row>
    <row r="2831">
      <c r="A2831" s="1381">
        <v>2023.0</v>
      </c>
      <c r="B2831" s="1381" t="s">
        <v>4198</v>
      </c>
      <c r="C2831" s="1381" t="s">
        <v>1772</v>
      </c>
      <c r="D2831" s="1382" t="s">
        <v>4225</v>
      </c>
      <c r="E2831" s="1382" t="s">
        <v>4226</v>
      </c>
      <c r="F2831" s="1383">
        <v>27.0</v>
      </c>
      <c r="G2831" s="1384">
        <v>68.0</v>
      </c>
      <c r="H2831" s="1363"/>
      <c r="I2831" s="1388" t="s">
        <v>1750</v>
      </c>
      <c r="J2831" s="1389">
        <f t="shared" si="19"/>
        <v>14</v>
      </c>
      <c r="K2831" s="1363"/>
      <c r="L2831" s="1363"/>
      <c r="M2831" s="1052"/>
    </row>
    <row r="2832">
      <c r="A2832" s="1381">
        <v>2023.0</v>
      </c>
      <c r="B2832" s="1381" t="s">
        <v>4198</v>
      </c>
      <c r="C2832" s="1381" t="s">
        <v>183</v>
      </c>
      <c r="D2832" s="1382" t="s">
        <v>4225</v>
      </c>
      <c r="E2832" s="1382" t="s">
        <v>4227</v>
      </c>
      <c r="F2832" s="1383">
        <v>1.0</v>
      </c>
      <c r="G2832" s="1384">
        <v>4.0</v>
      </c>
      <c r="H2832" s="1363"/>
      <c r="I2832" s="1388" t="s">
        <v>1751</v>
      </c>
      <c r="J2832" s="1389" t="str">
        <f t="shared" si="19"/>
        <v>NULL</v>
      </c>
      <c r="K2832" s="1363"/>
      <c r="L2832" s="1363"/>
      <c r="M2832" s="1052"/>
    </row>
    <row r="2833">
      <c r="A2833" s="1381">
        <v>2023.0</v>
      </c>
      <c r="B2833" s="1381" t="s">
        <v>4198</v>
      </c>
      <c r="C2833" s="1381" t="s">
        <v>183</v>
      </c>
      <c r="D2833" s="1382" t="s">
        <v>4225</v>
      </c>
      <c r="E2833" s="1382" t="s">
        <v>4226</v>
      </c>
      <c r="F2833" s="1383">
        <v>1.0</v>
      </c>
      <c r="G2833" s="1384">
        <v>2.0</v>
      </c>
      <c r="H2833" s="1363"/>
      <c r="I2833" s="1388" t="s">
        <v>1752</v>
      </c>
      <c r="J2833" s="1389" t="str">
        <f t="shared" si="19"/>
        <v>NULL</v>
      </c>
      <c r="K2833" s="1363"/>
      <c r="L2833" s="1363"/>
      <c r="M2833" s="1052"/>
    </row>
    <row r="2834">
      <c r="A2834" s="1381">
        <v>2023.0</v>
      </c>
      <c r="B2834" s="1381" t="s">
        <v>4198</v>
      </c>
      <c r="C2834" s="1381" t="s">
        <v>237</v>
      </c>
      <c r="D2834" s="1382" t="s">
        <v>4225</v>
      </c>
      <c r="E2834" s="1382" t="s">
        <v>4226</v>
      </c>
      <c r="F2834" s="1383">
        <v>20.0</v>
      </c>
      <c r="G2834" s="1384">
        <v>42.0</v>
      </c>
      <c r="H2834" s="1363"/>
      <c r="I2834" s="1388" t="s">
        <v>1753</v>
      </c>
      <c r="J2834" s="1389" t="str">
        <f t="shared" si="19"/>
        <v>NULL</v>
      </c>
      <c r="K2834" s="1363"/>
      <c r="L2834" s="1363"/>
      <c r="M2834" s="1052"/>
    </row>
    <row r="2835">
      <c r="A2835" s="1381">
        <v>2023.0</v>
      </c>
      <c r="B2835" s="1381" t="s">
        <v>4198</v>
      </c>
      <c r="C2835" s="1381" t="s">
        <v>237</v>
      </c>
      <c r="D2835" s="1382" t="s">
        <v>4225</v>
      </c>
      <c r="E2835" s="1382" t="s">
        <v>4227</v>
      </c>
      <c r="F2835" s="1383">
        <v>4.0</v>
      </c>
      <c r="G2835" s="1384">
        <v>19.0</v>
      </c>
      <c r="H2835" s="1363"/>
      <c r="I2835" s="1388" t="s">
        <v>1754</v>
      </c>
      <c r="J2835" s="1389">
        <f t="shared" si="19"/>
        <v>7</v>
      </c>
      <c r="K2835" s="1363"/>
      <c r="L2835" s="1363"/>
      <c r="M2835" s="1052"/>
    </row>
    <row r="2836">
      <c r="A2836" s="1381">
        <v>2023.0</v>
      </c>
      <c r="B2836" s="1381" t="s">
        <v>4198</v>
      </c>
      <c r="C2836" s="1381" t="s">
        <v>187</v>
      </c>
      <c r="D2836" s="1382" t="s">
        <v>4225</v>
      </c>
      <c r="E2836" s="1382" t="s">
        <v>4226</v>
      </c>
      <c r="F2836" s="1383">
        <v>9.0</v>
      </c>
      <c r="G2836" s="1384">
        <v>28.0</v>
      </c>
      <c r="H2836" s="1363"/>
      <c r="I2836" s="1388" t="s">
        <v>568</v>
      </c>
      <c r="J2836" s="1389" t="str">
        <f t="shared" si="19"/>
        <v>NULL</v>
      </c>
      <c r="K2836" s="1363"/>
      <c r="L2836" s="1363"/>
      <c r="M2836" s="1052"/>
    </row>
    <row r="2837">
      <c r="A2837" s="1381">
        <v>2023.0</v>
      </c>
      <c r="B2837" s="1381" t="s">
        <v>4198</v>
      </c>
      <c r="C2837" s="1381" t="s">
        <v>842</v>
      </c>
      <c r="D2837" s="1382" t="s">
        <v>4225</v>
      </c>
      <c r="E2837" s="1382" t="s">
        <v>4226</v>
      </c>
      <c r="F2837" s="1383">
        <v>2.0</v>
      </c>
      <c r="G2837" s="1384">
        <v>3.0</v>
      </c>
      <c r="H2837" s="1363"/>
      <c r="I2837" s="1388" t="s">
        <v>67</v>
      </c>
      <c r="J2837" s="1389">
        <f t="shared" si="19"/>
        <v>6</v>
      </c>
      <c r="K2837" s="1363"/>
      <c r="L2837" s="1363"/>
      <c r="M2837" s="1052"/>
    </row>
    <row r="2838">
      <c r="A2838" s="1381">
        <v>2023.0</v>
      </c>
      <c r="B2838" s="1381" t="s">
        <v>4198</v>
      </c>
      <c r="C2838" s="1381" t="s">
        <v>1791</v>
      </c>
      <c r="D2838" s="1382" t="s">
        <v>4225</v>
      </c>
      <c r="E2838" s="1382" t="s">
        <v>4226</v>
      </c>
      <c r="F2838" s="1383">
        <v>2.0</v>
      </c>
      <c r="G2838" s="1384">
        <v>4.0</v>
      </c>
      <c r="H2838" s="1363"/>
      <c r="I2838" s="1388" t="s">
        <v>1755</v>
      </c>
      <c r="J2838" s="1389">
        <f t="shared" si="19"/>
        <v>4</v>
      </c>
      <c r="K2838" s="1363"/>
      <c r="L2838" s="1363"/>
      <c r="M2838" s="1052"/>
    </row>
    <row r="2839">
      <c r="A2839" s="1381">
        <v>2023.0</v>
      </c>
      <c r="B2839" s="1381" t="s">
        <v>4198</v>
      </c>
      <c r="C2839" s="1381" t="s">
        <v>1791</v>
      </c>
      <c r="D2839" s="1382" t="s">
        <v>4225</v>
      </c>
      <c r="E2839" s="1382" t="s">
        <v>4227</v>
      </c>
      <c r="F2839" s="1383">
        <v>1.0</v>
      </c>
      <c r="G2839" s="1384">
        <v>6.0</v>
      </c>
      <c r="H2839" s="1363"/>
      <c r="I2839" s="1388" t="s">
        <v>1756</v>
      </c>
      <c r="J2839" s="1389">
        <f t="shared" si="19"/>
        <v>11</v>
      </c>
      <c r="K2839" s="1363"/>
      <c r="L2839" s="1363"/>
      <c r="M2839" s="1052"/>
    </row>
    <row r="2840">
      <c r="A2840" s="1381">
        <v>2023.0</v>
      </c>
      <c r="B2840" s="1381" t="s">
        <v>4198</v>
      </c>
      <c r="C2840" s="1381" t="s">
        <v>1792</v>
      </c>
      <c r="D2840" s="1382" t="s">
        <v>4225</v>
      </c>
      <c r="E2840" s="1382" t="s">
        <v>4226</v>
      </c>
      <c r="F2840" s="1383">
        <v>4.0</v>
      </c>
      <c r="G2840" s="1384">
        <v>12.0</v>
      </c>
      <c r="H2840" s="1363"/>
      <c r="I2840" s="1388" t="s">
        <v>569</v>
      </c>
      <c r="J2840" s="1389" t="str">
        <f t="shared" si="19"/>
        <v>NULL</v>
      </c>
      <c r="K2840" s="1363"/>
      <c r="L2840" s="1363"/>
      <c r="M2840" s="1052"/>
    </row>
    <row r="2841">
      <c r="A2841" s="1381">
        <v>2023.0</v>
      </c>
      <c r="B2841" s="1381" t="s">
        <v>4198</v>
      </c>
      <c r="C2841" s="1381" t="s">
        <v>1792</v>
      </c>
      <c r="D2841" s="1382" t="s">
        <v>4225</v>
      </c>
      <c r="E2841" s="1382" t="s">
        <v>4227</v>
      </c>
      <c r="F2841" s="1383">
        <v>1.0</v>
      </c>
      <c r="G2841" s="1384">
        <v>4.0</v>
      </c>
      <c r="H2841" s="1363"/>
      <c r="I2841" s="1388" t="s">
        <v>1757</v>
      </c>
      <c r="J2841" s="1389">
        <f t="shared" si="19"/>
        <v>1</v>
      </c>
      <c r="K2841" s="1363"/>
      <c r="L2841" s="1363"/>
      <c r="M2841" s="1052"/>
    </row>
    <row r="2842">
      <c r="A2842" s="1381">
        <v>2023.0</v>
      </c>
      <c r="B2842" s="1381" t="s">
        <v>4198</v>
      </c>
      <c r="C2842" s="1381" t="s">
        <v>88</v>
      </c>
      <c r="D2842" s="1382" t="s">
        <v>4225</v>
      </c>
      <c r="E2842" s="1382" t="s">
        <v>4226</v>
      </c>
      <c r="F2842" s="1383">
        <v>18.0</v>
      </c>
      <c r="G2842" s="1384">
        <v>49.0</v>
      </c>
      <c r="H2842" s="1363"/>
      <c r="I2842" s="1388" t="s">
        <v>70</v>
      </c>
      <c r="J2842" s="1389">
        <f t="shared" si="19"/>
        <v>4</v>
      </c>
      <c r="K2842" s="1363"/>
      <c r="L2842" s="1363"/>
      <c r="M2842" s="1052"/>
    </row>
    <row r="2843">
      <c r="A2843" s="1381">
        <v>2023.0</v>
      </c>
      <c r="B2843" s="1381" t="s">
        <v>4198</v>
      </c>
      <c r="C2843" s="1381" t="s">
        <v>259</v>
      </c>
      <c r="D2843" s="1382" t="s">
        <v>4225</v>
      </c>
      <c r="E2843" s="1382" t="s">
        <v>4227</v>
      </c>
      <c r="F2843" s="1383">
        <v>2.0</v>
      </c>
      <c r="G2843" s="1384">
        <v>7.0</v>
      </c>
      <c r="H2843" s="1363"/>
      <c r="I2843" s="1388" t="s">
        <v>367</v>
      </c>
      <c r="J2843" s="1389">
        <f t="shared" si="19"/>
        <v>1</v>
      </c>
      <c r="K2843" s="1363"/>
      <c r="L2843" s="1363"/>
      <c r="M2843" s="1052"/>
    </row>
    <row r="2844">
      <c r="A2844" s="1381">
        <v>2023.0</v>
      </c>
      <c r="B2844" s="1381" t="s">
        <v>4198</v>
      </c>
      <c r="C2844" s="1381" t="s">
        <v>259</v>
      </c>
      <c r="D2844" s="1382" t="s">
        <v>4225</v>
      </c>
      <c r="E2844" s="1382" t="s">
        <v>4226</v>
      </c>
      <c r="F2844" s="1383">
        <v>3.0</v>
      </c>
      <c r="G2844" s="1384">
        <v>7.0</v>
      </c>
      <c r="H2844" s="1363"/>
      <c r="I2844" s="1388" t="s">
        <v>369</v>
      </c>
      <c r="J2844" s="1389">
        <f t="shared" si="19"/>
        <v>16</v>
      </c>
      <c r="K2844" s="1363"/>
      <c r="L2844" s="1363"/>
      <c r="M2844" s="1052"/>
    </row>
    <row r="2845">
      <c r="A2845" s="1381">
        <v>2023.0</v>
      </c>
      <c r="B2845" s="1381" t="s">
        <v>4198</v>
      </c>
      <c r="C2845" s="1381" t="s">
        <v>1810</v>
      </c>
      <c r="D2845" s="1382" t="s">
        <v>4225</v>
      </c>
      <c r="E2845" s="1382" t="s">
        <v>4227</v>
      </c>
      <c r="F2845" s="1383">
        <v>2.0</v>
      </c>
      <c r="G2845" s="1384">
        <v>11.0</v>
      </c>
      <c r="H2845" s="1363"/>
      <c r="I2845" s="1388" t="s">
        <v>71</v>
      </c>
      <c r="J2845" s="1389">
        <f t="shared" si="19"/>
        <v>5</v>
      </c>
      <c r="K2845" s="1363"/>
      <c r="L2845" s="1363"/>
      <c r="M2845" s="1052"/>
    </row>
    <row r="2846">
      <c r="A2846" s="1381">
        <v>2023.0</v>
      </c>
      <c r="B2846" s="1381" t="s">
        <v>4198</v>
      </c>
      <c r="C2846" s="1381" t="s">
        <v>1810</v>
      </c>
      <c r="D2846" s="1382" t="s">
        <v>4225</v>
      </c>
      <c r="E2846" s="1382" t="s">
        <v>4226</v>
      </c>
      <c r="F2846" s="1383">
        <v>4.0</v>
      </c>
      <c r="G2846" s="1384">
        <v>12.0</v>
      </c>
      <c r="H2846" s="1363"/>
      <c r="I2846" s="1388" t="s">
        <v>1758</v>
      </c>
      <c r="J2846" s="1389">
        <f t="shared" si="19"/>
        <v>2</v>
      </c>
      <c r="K2846" s="1363"/>
      <c r="L2846" s="1363"/>
      <c r="M2846" s="1052"/>
    </row>
    <row r="2847">
      <c r="A2847" s="1381">
        <v>2023.0</v>
      </c>
      <c r="B2847" s="1381" t="s">
        <v>4206</v>
      </c>
      <c r="C2847" s="1381" t="s">
        <v>1675</v>
      </c>
      <c r="D2847" s="1382" t="s">
        <v>4225</v>
      </c>
      <c r="E2847" s="1382" t="s">
        <v>4226</v>
      </c>
      <c r="F2847" s="1383">
        <v>7.0</v>
      </c>
      <c r="G2847" s="1384">
        <v>20.0</v>
      </c>
      <c r="H2847" s="1363"/>
      <c r="I2847" s="1388" t="s">
        <v>1759</v>
      </c>
      <c r="J2847" s="1389">
        <f t="shared" si="19"/>
        <v>2</v>
      </c>
      <c r="K2847" s="1363"/>
      <c r="L2847" s="1363"/>
      <c r="M2847" s="1052"/>
    </row>
    <row r="2848">
      <c r="A2848" s="1381">
        <v>2023.0</v>
      </c>
      <c r="B2848" s="1381" t="s">
        <v>4206</v>
      </c>
      <c r="C2848" s="1381" t="s">
        <v>1686</v>
      </c>
      <c r="D2848" s="1382" t="s">
        <v>4225</v>
      </c>
      <c r="E2848" s="1382" t="s">
        <v>4226</v>
      </c>
      <c r="F2848" s="1383">
        <v>130.0</v>
      </c>
      <c r="G2848" s="1384">
        <v>389.0</v>
      </c>
      <c r="H2848" s="1363"/>
      <c r="I2848" s="1388" t="s">
        <v>1760</v>
      </c>
      <c r="J2848" s="1389">
        <f t="shared" si="19"/>
        <v>3</v>
      </c>
      <c r="K2848" s="1363"/>
      <c r="L2848" s="1363"/>
      <c r="M2848" s="1052"/>
    </row>
    <row r="2849">
      <c r="A2849" s="1381">
        <v>2023.0</v>
      </c>
      <c r="B2849" s="1381" t="s">
        <v>4206</v>
      </c>
      <c r="C2849" s="1381" t="s">
        <v>38</v>
      </c>
      <c r="D2849" s="1382" t="s">
        <v>4225</v>
      </c>
      <c r="E2849" s="1382" t="s">
        <v>4226</v>
      </c>
      <c r="F2849" s="1383">
        <v>13.0</v>
      </c>
      <c r="G2849" s="1384">
        <v>20.0</v>
      </c>
      <c r="H2849" s="1363"/>
      <c r="I2849" s="1388" t="s">
        <v>1761</v>
      </c>
      <c r="J2849" s="1389" t="str">
        <f t="shared" si="19"/>
        <v>NULL</v>
      </c>
      <c r="K2849" s="1363"/>
      <c r="L2849" s="1363"/>
      <c r="M2849" s="1052"/>
    </row>
    <row r="2850">
      <c r="A2850" s="1381">
        <v>2023.0</v>
      </c>
      <c r="B2850" s="1381" t="s">
        <v>4206</v>
      </c>
      <c r="C2850" s="1381" t="s">
        <v>265</v>
      </c>
      <c r="D2850" s="1382" t="s">
        <v>4225</v>
      </c>
      <c r="E2850" s="1382" t="s">
        <v>4226</v>
      </c>
      <c r="F2850" s="1383">
        <v>1.0</v>
      </c>
      <c r="G2850" s="1384">
        <v>0.0</v>
      </c>
      <c r="H2850" s="1363"/>
      <c r="I2850" s="1388" t="s">
        <v>1762</v>
      </c>
      <c r="J2850" s="1389">
        <f t="shared" si="19"/>
        <v>176</v>
      </c>
      <c r="K2850" s="1363"/>
      <c r="L2850" s="1363"/>
      <c r="M2850" s="1052"/>
    </row>
    <row r="2851">
      <c r="A2851" s="1381">
        <v>2023.0</v>
      </c>
      <c r="B2851" s="1381" t="s">
        <v>4206</v>
      </c>
      <c r="C2851" s="1381" t="s">
        <v>1723</v>
      </c>
      <c r="D2851" s="1382" t="s">
        <v>4225</v>
      </c>
      <c r="E2851" s="1382" t="s">
        <v>4226</v>
      </c>
      <c r="F2851" s="1383">
        <v>270.0</v>
      </c>
      <c r="G2851" s="1384">
        <v>784.0</v>
      </c>
      <c r="H2851" s="1363"/>
      <c r="I2851" s="1388" t="s">
        <v>1763</v>
      </c>
      <c r="J2851" s="1389">
        <f t="shared" si="19"/>
        <v>1</v>
      </c>
      <c r="K2851" s="1363"/>
      <c r="L2851" s="1363"/>
      <c r="M2851" s="1052"/>
    </row>
    <row r="2852">
      <c r="A2852" s="1381">
        <v>2023.0</v>
      </c>
      <c r="B2852" s="1381" t="s">
        <v>4206</v>
      </c>
      <c r="C2852" s="1381" t="s">
        <v>1727</v>
      </c>
      <c r="D2852" s="1382" t="s">
        <v>4225</v>
      </c>
      <c r="E2852" s="1382" t="s">
        <v>4226</v>
      </c>
      <c r="F2852" s="1383">
        <v>83.0</v>
      </c>
      <c r="G2852" s="1384">
        <v>249.0</v>
      </c>
      <c r="H2852" s="1363"/>
      <c r="I2852" s="1388" t="s">
        <v>1764</v>
      </c>
      <c r="J2852" s="1389">
        <f t="shared" si="19"/>
        <v>7</v>
      </c>
      <c r="K2852" s="1363"/>
      <c r="L2852" s="1363"/>
      <c r="M2852" s="1052"/>
    </row>
    <row r="2853">
      <c r="A2853" s="1381">
        <v>2023.0</v>
      </c>
      <c r="B2853" s="1381" t="s">
        <v>4206</v>
      </c>
      <c r="C2853" s="1381" t="s">
        <v>446</v>
      </c>
      <c r="D2853" s="1382" t="s">
        <v>4225</v>
      </c>
      <c r="E2853" s="1382" t="s">
        <v>4226</v>
      </c>
      <c r="F2853" s="1391">
        <v>1075.0</v>
      </c>
      <c r="G2853" s="1390">
        <v>2984.0</v>
      </c>
      <c r="H2853" s="1363"/>
      <c r="I2853" s="1388" t="s">
        <v>1765</v>
      </c>
      <c r="J2853" s="1389">
        <f t="shared" si="19"/>
        <v>83</v>
      </c>
      <c r="K2853" s="1363"/>
      <c r="L2853" s="1363"/>
      <c r="M2853" s="1052"/>
    </row>
    <row r="2854">
      <c r="A2854" s="1381">
        <v>2023.0</v>
      </c>
      <c r="B2854" s="1381" t="s">
        <v>4206</v>
      </c>
      <c r="C2854" s="1381" t="s">
        <v>369</v>
      </c>
      <c r="D2854" s="1382" t="s">
        <v>4225</v>
      </c>
      <c r="E2854" s="1382" t="s">
        <v>4226</v>
      </c>
      <c r="F2854" s="1383">
        <v>16.0</v>
      </c>
      <c r="G2854" s="1384">
        <v>30.0</v>
      </c>
      <c r="H2854" s="1363"/>
      <c r="I2854" s="1388" t="s">
        <v>1766</v>
      </c>
      <c r="J2854" s="1389" t="str">
        <f t="shared" si="19"/>
        <v>NULL</v>
      </c>
      <c r="K2854" s="1363"/>
      <c r="L2854" s="1363"/>
      <c r="M2854" s="1052"/>
    </row>
    <row r="2855">
      <c r="A2855" s="1381">
        <v>2023.0</v>
      </c>
      <c r="B2855" s="1381" t="s">
        <v>4206</v>
      </c>
      <c r="C2855" s="1381" t="s">
        <v>1767</v>
      </c>
      <c r="D2855" s="1382" t="s">
        <v>4225</v>
      </c>
      <c r="E2855" s="1382" t="s">
        <v>4226</v>
      </c>
      <c r="F2855" s="1383">
        <v>6.0</v>
      </c>
      <c r="G2855" s="1384">
        <v>15.0</v>
      </c>
      <c r="H2855" s="1363"/>
      <c r="I2855" s="1388" t="s">
        <v>74</v>
      </c>
      <c r="J2855" s="1389">
        <f t="shared" si="19"/>
        <v>6</v>
      </c>
      <c r="K2855" s="1363"/>
      <c r="L2855" s="1363"/>
      <c r="M2855" s="1052"/>
    </row>
    <row r="2856">
      <c r="A2856" s="1381">
        <v>2023.0</v>
      </c>
      <c r="B2856" s="1381" t="s">
        <v>4206</v>
      </c>
      <c r="C2856" s="1381" t="s">
        <v>80</v>
      </c>
      <c r="D2856" s="1382" t="s">
        <v>4225</v>
      </c>
      <c r="E2856" s="1382" t="s">
        <v>4226</v>
      </c>
      <c r="F2856" s="1383">
        <v>185.0</v>
      </c>
      <c r="G2856" s="1384">
        <v>457.0</v>
      </c>
      <c r="H2856" s="1363"/>
      <c r="I2856" s="1388" t="s">
        <v>76</v>
      </c>
      <c r="J2856" s="1389">
        <f t="shared" si="19"/>
        <v>2</v>
      </c>
      <c r="K2856" s="1363"/>
      <c r="L2856" s="1363"/>
      <c r="M2856" s="1052"/>
    </row>
    <row r="2857">
      <c r="A2857" s="1381">
        <v>2023.0</v>
      </c>
      <c r="B2857" s="1381" t="s">
        <v>4206</v>
      </c>
      <c r="C2857" s="1381" t="s">
        <v>93</v>
      </c>
      <c r="D2857" s="1382" t="s">
        <v>4225</v>
      </c>
      <c r="E2857" s="1382" t="s">
        <v>4226</v>
      </c>
      <c r="F2857" s="1383">
        <v>11.0</v>
      </c>
      <c r="G2857" s="1384">
        <v>24.0</v>
      </c>
      <c r="H2857" s="1363"/>
      <c r="I2857" s="1388" t="s">
        <v>371</v>
      </c>
      <c r="J2857" s="1389">
        <f t="shared" si="19"/>
        <v>2</v>
      </c>
      <c r="K2857" s="1363"/>
      <c r="L2857" s="1363"/>
      <c r="M2857" s="1052"/>
    </row>
    <row r="2858">
      <c r="A2858" s="1381">
        <v>2023.0</v>
      </c>
      <c r="B2858" s="1381" t="s">
        <v>4206</v>
      </c>
      <c r="C2858" s="1381" t="s">
        <v>93</v>
      </c>
      <c r="D2858" s="1382" t="s">
        <v>4225</v>
      </c>
      <c r="E2858" s="1382" t="s">
        <v>4227</v>
      </c>
      <c r="F2858" s="1383">
        <v>1.0</v>
      </c>
      <c r="G2858" s="1384">
        <v>2.0</v>
      </c>
      <c r="H2858" s="1363"/>
      <c r="I2858" s="1388" t="s">
        <v>575</v>
      </c>
      <c r="J2858" s="1389" t="str">
        <f t="shared" si="19"/>
        <v>NULL</v>
      </c>
      <c r="K2858" s="1363"/>
      <c r="L2858" s="1363"/>
      <c r="M2858" s="1052"/>
    </row>
    <row r="2859">
      <c r="A2859" s="1381">
        <v>2023.0</v>
      </c>
      <c r="B2859" s="1381" t="s">
        <v>4206</v>
      </c>
      <c r="C2859" s="1381" t="s">
        <v>1817</v>
      </c>
      <c r="D2859" s="1382" t="s">
        <v>4225</v>
      </c>
      <c r="E2859" s="1382" t="s">
        <v>4226</v>
      </c>
      <c r="F2859" s="1383">
        <v>16.0</v>
      </c>
      <c r="G2859" s="1384">
        <v>36.0</v>
      </c>
      <c r="H2859" s="1363"/>
      <c r="I2859" s="1388" t="s">
        <v>1767</v>
      </c>
      <c r="J2859" s="1389">
        <f t="shared" si="19"/>
        <v>6</v>
      </c>
      <c r="K2859" s="1363"/>
      <c r="L2859" s="1363"/>
      <c r="M2859" s="1052"/>
    </row>
    <row r="2860">
      <c r="A2860" s="1381">
        <v>2023.0</v>
      </c>
      <c r="B2860" s="1381" t="s">
        <v>4206</v>
      </c>
      <c r="C2860" s="1381" t="s">
        <v>1819</v>
      </c>
      <c r="D2860" s="1382" t="s">
        <v>4225</v>
      </c>
      <c r="E2860" s="1382" t="s">
        <v>4226</v>
      </c>
      <c r="F2860" s="1383">
        <v>10.0</v>
      </c>
      <c r="G2860" s="1384">
        <v>19.0</v>
      </c>
      <c r="H2860" s="1363"/>
      <c r="I2860" s="1388" t="s">
        <v>1768</v>
      </c>
      <c r="J2860" s="1389">
        <f t="shared" si="19"/>
        <v>5</v>
      </c>
      <c r="K2860" s="1363"/>
      <c r="L2860" s="1363"/>
      <c r="M2860" s="1052"/>
    </row>
    <row r="2861">
      <c r="A2861" s="1381">
        <v>2023.0</v>
      </c>
      <c r="B2861" s="1381" t="s">
        <v>4207</v>
      </c>
      <c r="C2861" s="1381" t="s">
        <v>1678</v>
      </c>
      <c r="D2861" s="1382" t="s">
        <v>4225</v>
      </c>
      <c r="E2861" s="1382" t="s">
        <v>4226</v>
      </c>
      <c r="F2861" s="1383">
        <v>15.0</v>
      </c>
      <c r="G2861" s="1384">
        <v>34.0</v>
      </c>
      <c r="H2861" s="1363"/>
      <c r="I2861" s="1388" t="s">
        <v>1437</v>
      </c>
      <c r="J2861" s="1389">
        <f t="shared" si="19"/>
        <v>20</v>
      </c>
      <c r="K2861" s="1363"/>
      <c r="L2861" s="1363"/>
      <c r="M2861" s="1052"/>
    </row>
    <row r="2862">
      <c r="A2862" s="1381">
        <v>2023.0</v>
      </c>
      <c r="B2862" s="1381" t="s">
        <v>4207</v>
      </c>
      <c r="C2862" s="1381" t="s">
        <v>1678</v>
      </c>
      <c r="D2862" s="1382" t="s">
        <v>4225</v>
      </c>
      <c r="E2862" s="1382" t="s">
        <v>4227</v>
      </c>
      <c r="F2862" s="1383">
        <v>1.0</v>
      </c>
      <c r="G2862" s="1384">
        <v>2.0</v>
      </c>
      <c r="H2862" s="1363"/>
      <c r="I2862" s="1388" t="s">
        <v>577</v>
      </c>
      <c r="J2862" s="1389" t="str">
        <f t="shared" si="19"/>
        <v>NULL</v>
      </c>
      <c r="K2862" s="1363"/>
      <c r="L2862" s="1363"/>
      <c r="M2862" s="1052"/>
    </row>
    <row r="2863">
      <c r="A2863" s="1381">
        <v>2023.0</v>
      </c>
      <c r="B2863" s="1381" t="s">
        <v>4207</v>
      </c>
      <c r="C2863" s="1381" t="s">
        <v>760</v>
      </c>
      <c r="D2863" s="1382" t="s">
        <v>4225</v>
      </c>
      <c r="E2863" s="1382" t="s">
        <v>4227</v>
      </c>
      <c r="F2863" s="1383">
        <v>19.0</v>
      </c>
      <c r="G2863" s="1384">
        <v>47.0</v>
      </c>
      <c r="H2863" s="1363"/>
      <c r="I2863" s="1388" t="s">
        <v>946</v>
      </c>
      <c r="J2863" s="1389">
        <f t="shared" si="19"/>
        <v>39</v>
      </c>
      <c r="K2863" s="1363"/>
      <c r="L2863" s="1363"/>
      <c r="M2863" s="1052"/>
    </row>
    <row r="2864">
      <c r="A2864" s="1381">
        <v>2023.0</v>
      </c>
      <c r="B2864" s="1381" t="s">
        <v>4207</v>
      </c>
      <c r="C2864" s="1381" t="s">
        <v>760</v>
      </c>
      <c r="D2864" s="1382" t="s">
        <v>4225</v>
      </c>
      <c r="E2864" s="1382" t="s">
        <v>4226</v>
      </c>
      <c r="F2864" s="1383">
        <v>132.0</v>
      </c>
      <c r="G2864" s="1384">
        <v>350.0</v>
      </c>
      <c r="H2864" s="1363"/>
      <c r="I2864" s="1388" t="s">
        <v>1769</v>
      </c>
      <c r="J2864" s="1389">
        <f t="shared" si="19"/>
        <v>7</v>
      </c>
      <c r="K2864" s="1363"/>
      <c r="L2864" s="1363"/>
      <c r="M2864" s="1052"/>
    </row>
    <row r="2865">
      <c r="A2865" s="1381">
        <v>2023.0</v>
      </c>
      <c r="B2865" s="1381" t="s">
        <v>4207</v>
      </c>
      <c r="C2865" s="1381" t="s">
        <v>1682</v>
      </c>
      <c r="D2865" s="1382" t="s">
        <v>4225</v>
      </c>
      <c r="E2865" s="1382" t="s">
        <v>4226</v>
      </c>
      <c r="F2865" s="1383">
        <v>1.0</v>
      </c>
      <c r="G2865" s="1384">
        <v>4.0</v>
      </c>
      <c r="H2865" s="1363"/>
      <c r="I2865" s="1388" t="s">
        <v>667</v>
      </c>
      <c r="J2865" s="1389">
        <f t="shared" si="19"/>
        <v>1</v>
      </c>
      <c r="K2865" s="1363"/>
      <c r="L2865" s="1363"/>
      <c r="M2865" s="1052"/>
    </row>
    <row r="2866">
      <c r="A2866" s="1381">
        <v>2023.0</v>
      </c>
      <c r="B2866" s="1381" t="s">
        <v>4207</v>
      </c>
      <c r="C2866" s="1381" t="s">
        <v>1684</v>
      </c>
      <c r="D2866" s="1382" t="s">
        <v>4225</v>
      </c>
      <c r="E2866" s="1382" t="s">
        <v>4226</v>
      </c>
      <c r="F2866" s="1383">
        <v>3.0</v>
      </c>
      <c r="G2866" s="1384">
        <v>6.0</v>
      </c>
      <c r="H2866" s="1363"/>
      <c r="I2866" s="1388" t="s">
        <v>461</v>
      </c>
      <c r="J2866" s="1389">
        <f t="shared" si="19"/>
        <v>2</v>
      </c>
      <c r="K2866" s="1363"/>
      <c r="L2866" s="1363"/>
      <c r="M2866" s="1052"/>
    </row>
    <row r="2867">
      <c r="A2867" s="1381">
        <v>2023.0</v>
      </c>
      <c r="B2867" s="1381" t="s">
        <v>4207</v>
      </c>
      <c r="C2867" s="1381" t="s">
        <v>1687</v>
      </c>
      <c r="D2867" s="1382" t="s">
        <v>4225</v>
      </c>
      <c r="E2867" s="1382" t="s">
        <v>4227</v>
      </c>
      <c r="F2867" s="1383">
        <v>3.0</v>
      </c>
      <c r="G2867" s="1384">
        <v>8.0</v>
      </c>
      <c r="H2867" s="1363"/>
      <c r="I2867" s="1388" t="s">
        <v>1770</v>
      </c>
      <c r="J2867" s="1389">
        <f t="shared" si="19"/>
        <v>11</v>
      </c>
      <c r="K2867" s="1363"/>
      <c r="L2867" s="1363"/>
      <c r="M2867" s="1052"/>
    </row>
    <row r="2868">
      <c r="A2868" s="1381">
        <v>2023.0</v>
      </c>
      <c r="B2868" s="1381" t="s">
        <v>4207</v>
      </c>
      <c r="C2868" s="1381" t="s">
        <v>1687</v>
      </c>
      <c r="D2868" s="1382" t="s">
        <v>4225</v>
      </c>
      <c r="E2868" s="1382" t="s">
        <v>4226</v>
      </c>
      <c r="F2868" s="1383">
        <v>67.0</v>
      </c>
      <c r="G2868" s="1384">
        <v>163.0</v>
      </c>
      <c r="H2868" s="1363"/>
      <c r="I2868" s="1388" t="s">
        <v>80</v>
      </c>
      <c r="J2868" s="1389">
        <f t="shared" si="19"/>
        <v>185</v>
      </c>
      <c r="K2868" s="1363"/>
      <c r="L2868" s="1363"/>
      <c r="M2868" s="1052"/>
    </row>
    <row r="2869">
      <c r="A2869" s="1381">
        <v>2023.0</v>
      </c>
      <c r="B2869" s="1381" t="s">
        <v>4207</v>
      </c>
      <c r="C2869" s="1381" t="s">
        <v>1690</v>
      </c>
      <c r="D2869" s="1382" t="s">
        <v>4225</v>
      </c>
      <c r="E2869" s="1382" t="s">
        <v>4226</v>
      </c>
      <c r="F2869" s="1383">
        <v>4.0</v>
      </c>
      <c r="G2869" s="1384">
        <v>9.0</v>
      </c>
      <c r="H2869" s="1363"/>
      <c r="I2869" s="1388" t="s">
        <v>1359</v>
      </c>
      <c r="J2869" s="1389">
        <f t="shared" si="19"/>
        <v>3</v>
      </c>
      <c r="K2869" s="1363"/>
      <c r="L2869" s="1363"/>
      <c r="M2869" s="1052"/>
    </row>
    <row r="2870">
      <c r="A2870" s="1381">
        <v>2023.0</v>
      </c>
      <c r="B2870" s="1381" t="s">
        <v>4207</v>
      </c>
      <c r="C2870" s="1381" t="s">
        <v>1691</v>
      </c>
      <c r="D2870" s="1382" t="s">
        <v>4225</v>
      </c>
      <c r="E2870" s="1382" t="s">
        <v>4226</v>
      </c>
      <c r="F2870" s="1383">
        <v>19.0</v>
      </c>
      <c r="G2870" s="1384">
        <v>41.0</v>
      </c>
      <c r="H2870" s="1363"/>
      <c r="I2870" s="1388" t="s">
        <v>721</v>
      </c>
      <c r="J2870" s="1389">
        <f t="shared" si="19"/>
        <v>3</v>
      </c>
      <c r="K2870" s="1363"/>
      <c r="L2870" s="1363"/>
      <c r="M2870" s="1052"/>
    </row>
    <row r="2871">
      <c r="A2871" s="1381">
        <v>2023.0</v>
      </c>
      <c r="B2871" s="1381" t="s">
        <v>4207</v>
      </c>
      <c r="C2871" s="1381" t="s">
        <v>767</v>
      </c>
      <c r="D2871" s="1382" t="s">
        <v>4225</v>
      </c>
      <c r="E2871" s="1382" t="s">
        <v>4226</v>
      </c>
      <c r="F2871" s="1383">
        <v>13.0</v>
      </c>
      <c r="G2871" s="1384">
        <v>33.0</v>
      </c>
      <c r="H2871" s="1363"/>
      <c r="I2871" s="1388" t="s">
        <v>1771</v>
      </c>
      <c r="J2871" s="1389" t="str">
        <f t="shared" si="19"/>
        <v>NULL</v>
      </c>
      <c r="K2871" s="1363"/>
      <c r="L2871" s="1363"/>
      <c r="M2871" s="1052"/>
    </row>
    <row r="2872">
      <c r="A2872" s="1381">
        <v>2023.0</v>
      </c>
      <c r="B2872" s="1381" t="s">
        <v>4207</v>
      </c>
      <c r="C2872" s="1381" t="s">
        <v>1705</v>
      </c>
      <c r="D2872" s="1382" t="s">
        <v>4225</v>
      </c>
      <c r="E2872" s="1382" t="s">
        <v>4227</v>
      </c>
      <c r="F2872" s="1383">
        <v>1.0</v>
      </c>
      <c r="G2872" s="1384">
        <v>2.0</v>
      </c>
      <c r="H2872" s="1363"/>
      <c r="I2872" s="1388" t="s">
        <v>1772</v>
      </c>
      <c r="J2872" s="1389">
        <f t="shared" si="19"/>
        <v>28</v>
      </c>
      <c r="K2872" s="1363"/>
      <c r="L2872" s="1363"/>
      <c r="M2872" s="1052"/>
    </row>
    <row r="2873">
      <c r="A2873" s="1381">
        <v>2023.0</v>
      </c>
      <c r="B2873" s="1381" t="s">
        <v>4207</v>
      </c>
      <c r="C2873" s="1381" t="s">
        <v>1705</v>
      </c>
      <c r="D2873" s="1382" t="s">
        <v>4225</v>
      </c>
      <c r="E2873" s="1382" t="s">
        <v>4226</v>
      </c>
      <c r="F2873" s="1383">
        <v>20.0</v>
      </c>
      <c r="G2873" s="1384">
        <v>63.0</v>
      </c>
      <c r="H2873" s="1363"/>
      <c r="I2873" s="1388" t="s">
        <v>1773</v>
      </c>
      <c r="J2873" s="1389">
        <f t="shared" si="19"/>
        <v>17</v>
      </c>
      <c r="K2873" s="1363"/>
      <c r="L2873" s="1363"/>
      <c r="M2873" s="1052"/>
    </row>
    <row r="2874">
      <c r="A2874" s="1381">
        <v>2023.0</v>
      </c>
      <c r="B2874" s="1381" t="s">
        <v>4207</v>
      </c>
      <c r="C2874" s="1381" t="s">
        <v>1720</v>
      </c>
      <c r="D2874" s="1382" t="s">
        <v>4225</v>
      </c>
      <c r="E2874" s="1382" t="s">
        <v>4226</v>
      </c>
      <c r="F2874" s="1383">
        <v>6.0</v>
      </c>
      <c r="G2874" s="1384">
        <v>15.0</v>
      </c>
      <c r="H2874" s="1363"/>
      <c r="I2874" s="1388" t="s">
        <v>183</v>
      </c>
      <c r="J2874" s="1389">
        <f t="shared" si="19"/>
        <v>2</v>
      </c>
      <c r="K2874" s="1363"/>
      <c r="L2874" s="1363"/>
      <c r="M2874" s="1052"/>
    </row>
    <row r="2875">
      <c r="A2875" s="1381">
        <v>2023.0</v>
      </c>
      <c r="B2875" s="1381" t="s">
        <v>4207</v>
      </c>
      <c r="C2875" s="1381" t="s">
        <v>58</v>
      </c>
      <c r="D2875" s="1382" t="s">
        <v>4225</v>
      </c>
      <c r="E2875" s="1382" t="s">
        <v>4226</v>
      </c>
      <c r="F2875" s="1383">
        <v>4.0</v>
      </c>
      <c r="G2875" s="1384">
        <v>5.0</v>
      </c>
      <c r="H2875" s="1363"/>
      <c r="I2875" s="1388" t="s">
        <v>1774</v>
      </c>
      <c r="J2875" s="1389">
        <f t="shared" si="19"/>
        <v>2</v>
      </c>
      <c r="K2875" s="1363"/>
      <c r="L2875" s="1363"/>
      <c r="M2875" s="1052"/>
    </row>
    <row r="2876">
      <c r="A2876" s="1381">
        <v>2023.0</v>
      </c>
      <c r="B2876" s="1381" t="s">
        <v>4207</v>
      </c>
      <c r="C2876" s="1381" t="s">
        <v>58</v>
      </c>
      <c r="D2876" s="1382" t="s">
        <v>4225</v>
      </c>
      <c r="E2876" s="1382" t="s">
        <v>4227</v>
      </c>
      <c r="F2876" s="1383">
        <v>1.0</v>
      </c>
      <c r="G2876" s="1384">
        <v>1.0</v>
      </c>
      <c r="H2876" s="1363"/>
      <c r="I2876" s="1388" t="s">
        <v>1775</v>
      </c>
      <c r="J2876" s="1389">
        <f t="shared" si="19"/>
        <v>105</v>
      </c>
      <c r="K2876" s="1363"/>
      <c r="L2876" s="1363"/>
      <c r="M2876" s="1052"/>
    </row>
    <row r="2877">
      <c r="A2877" s="1381">
        <v>2023.0</v>
      </c>
      <c r="B2877" s="1381" t="s">
        <v>4207</v>
      </c>
      <c r="C2877" s="1381" t="s">
        <v>1724</v>
      </c>
      <c r="D2877" s="1382" t="s">
        <v>4225</v>
      </c>
      <c r="E2877" s="1382" t="s">
        <v>4226</v>
      </c>
      <c r="F2877" s="1383">
        <v>1.0</v>
      </c>
      <c r="G2877" s="1384">
        <v>3.0</v>
      </c>
      <c r="H2877" s="1363"/>
      <c r="I2877" s="1388" t="s">
        <v>1776</v>
      </c>
      <c r="J2877" s="1389">
        <f t="shared" si="19"/>
        <v>1</v>
      </c>
      <c r="K2877" s="1363"/>
      <c r="L2877" s="1363"/>
      <c r="M2877" s="1052"/>
    </row>
    <row r="2878">
      <c r="A2878" s="1381">
        <v>2023.0</v>
      </c>
      <c r="B2878" s="1381" t="s">
        <v>4207</v>
      </c>
      <c r="C2878" s="1381" t="s">
        <v>1734</v>
      </c>
      <c r="D2878" s="1382" t="s">
        <v>4225</v>
      </c>
      <c r="E2878" s="1382" t="s">
        <v>4226</v>
      </c>
      <c r="F2878" s="1383">
        <v>6.0</v>
      </c>
      <c r="G2878" s="1384">
        <v>10.0</v>
      </c>
      <c r="H2878" s="1363"/>
      <c r="I2878" s="1388" t="s">
        <v>800</v>
      </c>
      <c r="J2878" s="1389">
        <f t="shared" si="19"/>
        <v>1</v>
      </c>
      <c r="K2878" s="1363"/>
      <c r="L2878" s="1363"/>
      <c r="M2878" s="1052"/>
    </row>
    <row r="2879">
      <c r="A2879" s="1381">
        <v>2023.0</v>
      </c>
      <c r="B2879" s="1381" t="s">
        <v>4207</v>
      </c>
      <c r="C2879" s="1381" t="s">
        <v>359</v>
      </c>
      <c r="D2879" s="1382" t="s">
        <v>4225</v>
      </c>
      <c r="E2879" s="1382" t="s">
        <v>4227</v>
      </c>
      <c r="F2879" s="1383">
        <v>1.0</v>
      </c>
      <c r="G2879" s="1384">
        <v>2.0</v>
      </c>
      <c r="H2879" s="1363"/>
      <c r="I2879" s="1388" t="s">
        <v>237</v>
      </c>
      <c r="J2879" s="1389">
        <f t="shared" si="19"/>
        <v>24</v>
      </c>
      <c r="K2879" s="1363"/>
      <c r="L2879" s="1363"/>
      <c r="M2879" s="1052"/>
    </row>
    <row r="2880">
      <c r="A2880" s="1381">
        <v>2023.0</v>
      </c>
      <c r="B2880" s="1381" t="s">
        <v>4207</v>
      </c>
      <c r="C2880" s="1381" t="s">
        <v>359</v>
      </c>
      <c r="D2880" s="1392" t="s">
        <v>4225</v>
      </c>
      <c r="E2880" s="1392" t="s">
        <v>4226</v>
      </c>
      <c r="F2880" s="1392">
        <v>1.0</v>
      </c>
      <c r="G2880" s="1384">
        <v>2.0</v>
      </c>
      <c r="H2880" s="1363"/>
      <c r="I2880" s="1388" t="s">
        <v>1777</v>
      </c>
      <c r="J2880" s="1389">
        <f t="shared" si="19"/>
        <v>7</v>
      </c>
      <c r="K2880" s="1363"/>
      <c r="L2880" s="1363"/>
      <c r="M2880" s="1052"/>
    </row>
    <row r="2881">
      <c r="A2881" s="1381">
        <v>2023.0</v>
      </c>
      <c r="B2881" s="1381" t="s">
        <v>4207</v>
      </c>
      <c r="C2881" s="1381" t="s">
        <v>1737</v>
      </c>
      <c r="D2881" s="1392" t="s">
        <v>4225</v>
      </c>
      <c r="E2881" s="1392" t="s">
        <v>4226</v>
      </c>
      <c r="F2881" s="1392">
        <v>73.0</v>
      </c>
      <c r="G2881" s="1384">
        <v>185.0</v>
      </c>
      <c r="H2881" s="1363"/>
      <c r="I2881" s="1388" t="s">
        <v>1080</v>
      </c>
      <c r="J2881" s="1389">
        <f t="shared" si="19"/>
        <v>4</v>
      </c>
      <c r="K2881" s="1363"/>
      <c r="L2881" s="1363"/>
      <c r="M2881" s="1052"/>
    </row>
    <row r="2882">
      <c r="A2882" s="1381">
        <v>2023.0</v>
      </c>
      <c r="B2882" s="1381" t="s">
        <v>4207</v>
      </c>
      <c r="C2882" s="1381" t="s">
        <v>1737</v>
      </c>
      <c r="D2882" s="1392" t="s">
        <v>4225</v>
      </c>
      <c r="E2882" s="1392" t="s">
        <v>4227</v>
      </c>
      <c r="F2882" s="1392">
        <v>4.0</v>
      </c>
      <c r="G2882" s="1384">
        <v>8.0</v>
      </c>
      <c r="H2882" s="1363"/>
      <c r="I2882" s="1388" t="s">
        <v>1778</v>
      </c>
      <c r="J2882" s="1389">
        <f t="shared" si="19"/>
        <v>49</v>
      </c>
      <c r="K2882" s="1363"/>
      <c r="L2882" s="1363"/>
      <c r="M2882" s="1052"/>
    </row>
    <row r="2883">
      <c r="A2883" s="1381">
        <v>2023.0</v>
      </c>
      <c r="B2883" s="1381" t="s">
        <v>4207</v>
      </c>
      <c r="C2883" s="1381" t="s">
        <v>1163</v>
      </c>
      <c r="D2883" s="1392" t="s">
        <v>4225</v>
      </c>
      <c r="E2883" s="1392" t="s">
        <v>4226</v>
      </c>
      <c r="F2883" s="1392">
        <v>11.0</v>
      </c>
      <c r="G2883" s="1384">
        <v>48.0</v>
      </c>
      <c r="H2883" s="1363"/>
      <c r="I2883" s="1388" t="s">
        <v>1779</v>
      </c>
      <c r="J2883" s="1389">
        <f t="shared" si="19"/>
        <v>1</v>
      </c>
      <c r="K2883" s="1363"/>
      <c r="L2883" s="1363"/>
      <c r="M2883" s="1052"/>
    </row>
    <row r="2884">
      <c r="A2884" s="1381">
        <v>2023.0</v>
      </c>
      <c r="B2884" s="1381" t="s">
        <v>4207</v>
      </c>
      <c r="C2884" s="1381" t="s">
        <v>1163</v>
      </c>
      <c r="D2884" s="1392" t="s">
        <v>4225</v>
      </c>
      <c r="E2884" s="1392" t="s">
        <v>4227</v>
      </c>
      <c r="F2884" s="1392">
        <v>1.0</v>
      </c>
      <c r="G2884" s="1384">
        <v>2.0</v>
      </c>
      <c r="H2884" s="1363"/>
      <c r="I2884" s="1388" t="s">
        <v>1780</v>
      </c>
      <c r="J2884" s="1389">
        <f t="shared" si="19"/>
        <v>2</v>
      </c>
      <c r="K2884" s="1363"/>
      <c r="L2884" s="1363"/>
      <c r="M2884" s="1052"/>
    </row>
    <row r="2885">
      <c r="A2885" s="1381">
        <v>2023.0</v>
      </c>
      <c r="B2885" s="1381" t="s">
        <v>4207</v>
      </c>
      <c r="C2885" s="1381" t="s">
        <v>1756</v>
      </c>
      <c r="D2885" s="1392" t="s">
        <v>4225</v>
      </c>
      <c r="E2885" s="1392" t="s">
        <v>4226</v>
      </c>
      <c r="F2885" s="1392">
        <v>11.0</v>
      </c>
      <c r="G2885" s="1384">
        <v>26.0</v>
      </c>
      <c r="H2885" s="1363"/>
      <c r="I2885" s="1388" t="s">
        <v>187</v>
      </c>
      <c r="J2885" s="1389">
        <f t="shared" si="19"/>
        <v>9</v>
      </c>
      <c r="K2885" s="1363"/>
      <c r="L2885" s="1363"/>
      <c r="M2885" s="1052"/>
    </row>
    <row r="2886">
      <c r="A2886" s="1381">
        <v>2023.0</v>
      </c>
      <c r="B2886" s="1381" t="s">
        <v>4207</v>
      </c>
      <c r="C2886" s="1381" t="s">
        <v>70</v>
      </c>
      <c r="D2886" s="1392" t="s">
        <v>4225</v>
      </c>
      <c r="E2886" s="1392" t="s">
        <v>4227</v>
      </c>
      <c r="F2886" s="1392">
        <v>1.0</v>
      </c>
      <c r="G2886" s="1384">
        <v>3.0</v>
      </c>
      <c r="H2886" s="1363"/>
      <c r="I2886" s="1388" t="s">
        <v>1560</v>
      </c>
      <c r="J2886" s="1389">
        <f t="shared" si="19"/>
        <v>34</v>
      </c>
      <c r="K2886" s="1363"/>
      <c r="L2886" s="1363"/>
      <c r="M2886" s="1052"/>
    </row>
    <row r="2887">
      <c r="A2887" s="1381">
        <v>2023.0</v>
      </c>
      <c r="B2887" s="1381" t="s">
        <v>4207</v>
      </c>
      <c r="C2887" s="1381" t="s">
        <v>70</v>
      </c>
      <c r="D2887" s="1392" t="s">
        <v>4225</v>
      </c>
      <c r="E2887" s="1392" t="s">
        <v>4226</v>
      </c>
      <c r="F2887" s="1392">
        <v>3.0</v>
      </c>
      <c r="G2887" s="1384">
        <v>3.0</v>
      </c>
      <c r="H2887" s="1363"/>
      <c r="I2887" s="1388" t="s">
        <v>1781</v>
      </c>
      <c r="J2887" s="1389" t="str">
        <f t="shared" si="19"/>
        <v>NULL</v>
      </c>
      <c r="K2887" s="1363"/>
      <c r="L2887" s="1363"/>
      <c r="M2887" s="1052"/>
    </row>
    <row r="2888">
      <c r="A2888" s="1381">
        <v>2023.0</v>
      </c>
      <c r="B2888" s="1381" t="s">
        <v>4207</v>
      </c>
      <c r="C2888" s="1381" t="s">
        <v>367</v>
      </c>
      <c r="D2888" s="1392" t="s">
        <v>4225</v>
      </c>
      <c r="E2888" s="1392" t="s">
        <v>4226</v>
      </c>
      <c r="F2888" s="1392">
        <v>1.0</v>
      </c>
      <c r="G2888" s="1384">
        <v>1.0</v>
      </c>
      <c r="H2888" s="1363"/>
      <c r="I2888" s="1388" t="s">
        <v>1782</v>
      </c>
      <c r="J2888" s="1389">
        <f t="shared" si="19"/>
        <v>4</v>
      </c>
      <c r="K2888" s="1363"/>
      <c r="L2888" s="1363"/>
      <c r="M2888" s="1052"/>
    </row>
    <row r="2889">
      <c r="A2889" s="1381">
        <v>2023.0</v>
      </c>
      <c r="B2889" s="1381" t="s">
        <v>4207</v>
      </c>
      <c r="C2889" s="1381" t="s">
        <v>71</v>
      </c>
      <c r="D2889" s="1392" t="s">
        <v>4225</v>
      </c>
      <c r="E2889" s="1392" t="s">
        <v>4226</v>
      </c>
      <c r="F2889" s="1392">
        <v>5.0</v>
      </c>
      <c r="G2889" s="1384">
        <v>14.0</v>
      </c>
      <c r="H2889" s="1363"/>
      <c r="I2889" s="1388" t="s">
        <v>1783</v>
      </c>
      <c r="J2889" s="1389">
        <f t="shared" si="19"/>
        <v>64</v>
      </c>
      <c r="K2889" s="1363"/>
      <c r="L2889" s="1363"/>
      <c r="M2889" s="1052"/>
    </row>
    <row r="2890">
      <c r="A2890" s="1381">
        <v>2023.0</v>
      </c>
      <c r="B2890" s="1381" t="s">
        <v>4207</v>
      </c>
      <c r="C2890" s="1381" t="s">
        <v>1760</v>
      </c>
      <c r="D2890" s="1392" t="s">
        <v>4225</v>
      </c>
      <c r="E2890" s="1392" t="s">
        <v>4226</v>
      </c>
      <c r="F2890" s="1392">
        <v>3.0</v>
      </c>
      <c r="G2890" s="1384">
        <v>6.0</v>
      </c>
      <c r="H2890" s="1363"/>
      <c r="I2890" s="1388" t="s">
        <v>1784</v>
      </c>
      <c r="J2890" s="1389">
        <f t="shared" si="19"/>
        <v>1</v>
      </c>
      <c r="K2890" s="1363"/>
      <c r="L2890" s="1363"/>
      <c r="M2890" s="1052"/>
    </row>
    <row r="2891">
      <c r="A2891" s="1381">
        <v>2023.0</v>
      </c>
      <c r="B2891" s="1381" t="s">
        <v>4207</v>
      </c>
      <c r="C2891" s="1381" t="s">
        <v>74</v>
      </c>
      <c r="D2891" s="1392" t="s">
        <v>4225</v>
      </c>
      <c r="E2891" s="1392" t="s">
        <v>4226</v>
      </c>
      <c r="F2891" s="1392">
        <v>6.0</v>
      </c>
      <c r="G2891" s="1384">
        <v>13.0</v>
      </c>
      <c r="H2891" s="1363"/>
      <c r="I2891" s="1388" t="s">
        <v>1785</v>
      </c>
      <c r="J2891" s="1389" t="str">
        <f t="shared" si="19"/>
        <v>NULL</v>
      </c>
      <c r="K2891" s="1363"/>
      <c r="L2891" s="1363"/>
      <c r="M2891" s="1052"/>
    </row>
    <row r="2892">
      <c r="A2892" s="1381">
        <v>2023.0</v>
      </c>
      <c r="B2892" s="1381" t="s">
        <v>4207</v>
      </c>
      <c r="C2892" s="1381" t="s">
        <v>1765</v>
      </c>
      <c r="D2892" s="1392" t="s">
        <v>4225</v>
      </c>
      <c r="E2892" s="1392" t="s">
        <v>4227</v>
      </c>
      <c r="F2892" s="1392">
        <v>2.0</v>
      </c>
      <c r="G2892" s="1384">
        <v>3.0</v>
      </c>
      <c r="H2892" s="1363"/>
      <c r="I2892" s="1388" t="s">
        <v>841</v>
      </c>
      <c r="J2892" s="1389">
        <f t="shared" si="19"/>
        <v>2</v>
      </c>
      <c r="K2892" s="1363"/>
      <c r="L2892" s="1363"/>
      <c r="M2892" s="1052"/>
    </row>
    <row r="2893">
      <c r="A2893" s="1381">
        <v>2023.0</v>
      </c>
      <c r="B2893" s="1381" t="s">
        <v>4207</v>
      </c>
      <c r="C2893" s="1381" t="s">
        <v>1765</v>
      </c>
      <c r="D2893" s="1392" t="s">
        <v>4225</v>
      </c>
      <c r="E2893" s="1392" t="s">
        <v>4226</v>
      </c>
      <c r="F2893" s="1392">
        <v>81.0</v>
      </c>
      <c r="G2893" s="1384">
        <v>160.0</v>
      </c>
      <c r="H2893" s="1363"/>
      <c r="I2893" s="1388" t="s">
        <v>1786</v>
      </c>
      <c r="J2893" s="1389" t="str">
        <f t="shared" si="19"/>
        <v>NULL</v>
      </c>
      <c r="K2893" s="1363"/>
      <c r="L2893" s="1363"/>
      <c r="M2893" s="1052"/>
    </row>
    <row r="2894">
      <c r="A2894" s="1381">
        <v>2023.0</v>
      </c>
      <c r="B2894" s="1381" t="s">
        <v>4207</v>
      </c>
      <c r="C2894" s="1381" t="s">
        <v>1769</v>
      </c>
      <c r="D2894" s="1392" t="s">
        <v>4225</v>
      </c>
      <c r="E2894" s="1392" t="s">
        <v>4226</v>
      </c>
      <c r="F2894" s="1392">
        <v>7.0</v>
      </c>
      <c r="G2894" s="1384">
        <v>11.0</v>
      </c>
      <c r="H2894" s="1363"/>
      <c r="I2894" s="1388" t="s">
        <v>1787</v>
      </c>
      <c r="J2894" s="1389">
        <f t="shared" si="19"/>
        <v>1</v>
      </c>
      <c r="K2894" s="1363"/>
      <c r="L2894" s="1363"/>
      <c r="M2894" s="1052"/>
    </row>
    <row r="2895">
      <c r="A2895" s="1381">
        <v>2023.0</v>
      </c>
      <c r="B2895" s="1381" t="s">
        <v>4207</v>
      </c>
      <c r="C2895" s="1381" t="s">
        <v>667</v>
      </c>
      <c r="D2895" s="1392" t="s">
        <v>4225</v>
      </c>
      <c r="E2895" s="1392" t="s">
        <v>4226</v>
      </c>
      <c r="F2895" s="1392">
        <v>1.0</v>
      </c>
      <c r="G2895" s="1384">
        <v>3.0</v>
      </c>
      <c r="H2895" s="1363"/>
      <c r="I2895" s="1388" t="s">
        <v>1632</v>
      </c>
      <c r="J2895" s="1389">
        <f t="shared" si="19"/>
        <v>1</v>
      </c>
      <c r="K2895" s="1363"/>
      <c r="L2895" s="1363"/>
      <c r="M2895" s="1052"/>
    </row>
    <row r="2896">
      <c r="A2896" s="1381">
        <v>2023.0</v>
      </c>
      <c r="B2896" s="1381" t="s">
        <v>4207</v>
      </c>
      <c r="C2896" s="1381" t="s">
        <v>804</v>
      </c>
      <c r="D2896" s="1392" t="s">
        <v>4225</v>
      </c>
      <c r="E2896" s="1392" t="s">
        <v>4226</v>
      </c>
      <c r="F2896" s="1392">
        <v>2.0</v>
      </c>
      <c r="G2896" s="1384">
        <v>2.0</v>
      </c>
      <c r="H2896" s="1363"/>
      <c r="I2896" s="1388" t="s">
        <v>804</v>
      </c>
      <c r="J2896" s="1389">
        <f t="shared" si="19"/>
        <v>2</v>
      </c>
      <c r="K2896" s="1363"/>
      <c r="L2896" s="1363"/>
      <c r="M2896" s="1052"/>
    </row>
    <row r="2897">
      <c r="A2897" s="1381">
        <v>2023.0</v>
      </c>
      <c r="B2897" s="1381" t="s">
        <v>4207</v>
      </c>
      <c r="C2897" s="1381" t="s">
        <v>1794</v>
      </c>
      <c r="D2897" s="1392" t="s">
        <v>4225</v>
      </c>
      <c r="E2897" s="1392" t="s">
        <v>4226</v>
      </c>
      <c r="F2897" s="1392">
        <v>3.0</v>
      </c>
      <c r="G2897" s="1384">
        <v>7.0</v>
      </c>
      <c r="H2897" s="1363"/>
      <c r="I2897" s="1388" t="s">
        <v>1788</v>
      </c>
      <c r="J2897" s="1389">
        <f t="shared" si="19"/>
        <v>49</v>
      </c>
      <c r="K2897" s="1363"/>
      <c r="L2897" s="1363"/>
      <c r="M2897" s="1052"/>
    </row>
    <row r="2898">
      <c r="A2898" s="1381">
        <v>2023.0</v>
      </c>
      <c r="B2898" s="1381" t="s">
        <v>4207</v>
      </c>
      <c r="C2898" s="1381" t="s">
        <v>1809</v>
      </c>
      <c r="D2898" s="1392" t="s">
        <v>4225</v>
      </c>
      <c r="E2898" s="1392" t="s">
        <v>4227</v>
      </c>
      <c r="F2898" s="1392">
        <v>5.0</v>
      </c>
      <c r="G2898" s="1384">
        <v>9.0</v>
      </c>
      <c r="H2898" s="1363"/>
      <c r="I2898" s="1388" t="s">
        <v>1789</v>
      </c>
      <c r="J2898" s="1389">
        <f t="shared" si="19"/>
        <v>5</v>
      </c>
      <c r="K2898" s="1363"/>
      <c r="L2898" s="1363"/>
      <c r="M2898" s="1052"/>
    </row>
    <row r="2899">
      <c r="A2899" s="1381">
        <v>2023.0</v>
      </c>
      <c r="B2899" s="1381" t="s">
        <v>4207</v>
      </c>
      <c r="C2899" s="1381" t="s">
        <v>1809</v>
      </c>
      <c r="D2899" s="1392" t="s">
        <v>4225</v>
      </c>
      <c r="E2899" s="1392" t="s">
        <v>4226</v>
      </c>
      <c r="F2899" s="1392">
        <v>215.0</v>
      </c>
      <c r="G2899" s="1384">
        <v>475.0</v>
      </c>
      <c r="H2899" s="1363"/>
      <c r="I2899" s="1388" t="s">
        <v>1790</v>
      </c>
      <c r="J2899" s="1389">
        <f t="shared" si="19"/>
        <v>20</v>
      </c>
      <c r="K2899" s="1363"/>
      <c r="L2899" s="1363"/>
      <c r="M2899" s="1052"/>
    </row>
    <row r="2900">
      <c r="A2900" s="1381">
        <v>2023.0</v>
      </c>
      <c r="B2900" s="1381" t="s">
        <v>4207</v>
      </c>
      <c r="C2900" s="1381" t="s">
        <v>94</v>
      </c>
      <c r="D2900" s="1392" t="s">
        <v>4225</v>
      </c>
      <c r="E2900" s="1392" t="s">
        <v>4226</v>
      </c>
      <c r="F2900" s="1392">
        <v>8.0</v>
      </c>
      <c r="G2900" s="1384">
        <v>17.0</v>
      </c>
      <c r="H2900" s="1363"/>
      <c r="I2900" s="1388" t="s">
        <v>842</v>
      </c>
      <c r="J2900" s="1389">
        <f t="shared" si="19"/>
        <v>2</v>
      </c>
      <c r="K2900" s="1363"/>
      <c r="L2900" s="1363"/>
      <c r="M2900" s="1052"/>
    </row>
    <row r="2901">
      <c r="A2901" s="1381">
        <v>2023.0</v>
      </c>
      <c r="B2901" s="1381" t="s">
        <v>4207</v>
      </c>
      <c r="C2901" s="1381" t="s">
        <v>94</v>
      </c>
      <c r="D2901" s="1392" t="s">
        <v>4225</v>
      </c>
      <c r="E2901" s="1392" t="s">
        <v>4227</v>
      </c>
      <c r="F2901" s="1392">
        <v>1.0</v>
      </c>
      <c r="G2901" s="1384">
        <v>4.0</v>
      </c>
      <c r="H2901" s="1363"/>
      <c r="I2901" s="1388" t="s">
        <v>1791</v>
      </c>
      <c r="J2901" s="1389">
        <f t="shared" si="19"/>
        <v>3</v>
      </c>
      <c r="K2901" s="1363"/>
      <c r="L2901" s="1363"/>
      <c r="M2901" s="1052"/>
    </row>
    <row r="2902">
      <c r="A2902" s="1381">
        <v>2023.0</v>
      </c>
      <c r="B2902" s="1381" t="s">
        <v>4207</v>
      </c>
      <c r="C2902" s="1381" t="s">
        <v>594</v>
      </c>
      <c r="D2902" s="1392" t="s">
        <v>4225</v>
      </c>
      <c r="E2902" s="1392" t="s">
        <v>4227</v>
      </c>
      <c r="F2902" s="1392">
        <v>8.0</v>
      </c>
      <c r="G2902" s="1384">
        <v>17.0</v>
      </c>
      <c r="H2902" s="1363"/>
      <c r="I2902" s="1388" t="s">
        <v>1792</v>
      </c>
      <c r="J2902" s="1389">
        <f t="shared" si="19"/>
        <v>5</v>
      </c>
      <c r="K2902" s="1363"/>
      <c r="L2902" s="1363"/>
      <c r="M2902" s="1052"/>
    </row>
    <row r="2903">
      <c r="A2903" s="1381">
        <v>2023.0</v>
      </c>
      <c r="B2903" s="1381" t="s">
        <v>4207</v>
      </c>
      <c r="C2903" s="1381" t="s">
        <v>594</v>
      </c>
      <c r="D2903" s="1392" t="s">
        <v>4225</v>
      </c>
      <c r="E2903" s="1392" t="s">
        <v>4226</v>
      </c>
      <c r="F2903" s="1392">
        <v>170.0</v>
      </c>
      <c r="G2903" s="1384">
        <v>379.0</v>
      </c>
      <c r="H2903" s="1363"/>
      <c r="I2903" s="1388" t="s">
        <v>1793</v>
      </c>
      <c r="J2903" s="1389">
        <f t="shared" si="19"/>
        <v>21</v>
      </c>
      <c r="K2903" s="1363"/>
      <c r="L2903" s="1363"/>
      <c r="M2903" s="1052"/>
    </row>
    <row r="2904">
      <c r="A2904" s="1381">
        <v>2023.0</v>
      </c>
      <c r="B2904" s="1381" t="s">
        <v>4205</v>
      </c>
      <c r="C2904" s="1381" t="s">
        <v>1674</v>
      </c>
      <c r="D2904" s="1392" t="s">
        <v>4225</v>
      </c>
      <c r="E2904" s="1392" t="s">
        <v>4226</v>
      </c>
      <c r="F2904" s="1392">
        <v>11.0</v>
      </c>
      <c r="G2904" s="1384">
        <v>25.0</v>
      </c>
      <c r="H2904" s="1363"/>
      <c r="I2904" s="1388" t="s">
        <v>1794</v>
      </c>
      <c r="J2904" s="1389">
        <f t="shared" si="19"/>
        <v>3</v>
      </c>
      <c r="K2904" s="1363"/>
      <c r="L2904" s="1363"/>
      <c r="M2904" s="1052"/>
    </row>
    <row r="2905">
      <c r="A2905" s="1381">
        <v>2023.0</v>
      </c>
      <c r="B2905" s="1381" t="s">
        <v>4205</v>
      </c>
      <c r="C2905" s="1381" t="s">
        <v>1677</v>
      </c>
      <c r="D2905" s="1392" t="s">
        <v>4225</v>
      </c>
      <c r="E2905" s="1392" t="s">
        <v>4226</v>
      </c>
      <c r="F2905" s="1392">
        <v>9.0</v>
      </c>
      <c r="G2905" s="1384">
        <v>21.0</v>
      </c>
      <c r="H2905" s="1363"/>
      <c r="I2905" s="1388" t="s">
        <v>1795</v>
      </c>
      <c r="J2905" s="1389">
        <f t="shared" si="19"/>
        <v>1</v>
      </c>
      <c r="K2905" s="1363"/>
      <c r="L2905" s="1363"/>
      <c r="M2905" s="1052"/>
    </row>
    <row r="2906">
      <c r="A2906" s="1381">
        <v>2023.0</v>
      </c>
      <c r="B2906" s="1381" t="s">
        <v>4205</v>
      </c>
      <c r="C2906" s="1381" t="s">
        <v>1681</v>
      </c>
      <c r="D2906" s="1392" t="s">
        <v>4225</v>
      </c>
      <c r="E2906" s="1392" t="s">
        <v>4227</v>
      </c>
      <c r="F2906" s="1392">
        <v>9.0</v>
      </c>
      <c r="G2906" s="1384">
        <v>16.0</v>
      </c>
      <c r="H2906" s="1363"/>
      <c r="I2906" s="1388" t="s">
        <v>1796</v>
      </c>
      <c r="J2906" s="1389">
        <f t="shared" si="19"/>
        <v>8</v>
      </c>
      <c r="K2906" s="1363"/>
      <c r="L2906" s="1363"/>
      <c r="M2906" s="1052"/>
    </row>
    <row r="2907">
      <c r="A2907" s="1381">
        <v>2023.0</v>
      </c>
      <c r="B2907" s="1381" t="s">
        <v>4205</v>
      </c>
      <c r="C2907" s="1381" t="s">
        <v>1681</v>
      </c>
      <c r="D2907" s="1393" t="s">
        <v>4225</v>
      </c>
      <c r="E2907" s="1393" t="s">
        <v>4226</v>
      </c>
      <c r="F2907" s="1393">
        <v>648.0</v>
      </c>
      <c r="G2907" s="1394">
        <v>1478.0</v>
      </c>
      <c r="H2907" s="1363"/>
      <c r="I2907" s="1388" t="s">
        <v>1797</v>
      </c>
      <c r="J2907" s="1389">
        <f t="shared" si="19"/>
        <v>2</v>
      </c>
      <c r="K2907" s="1363"/>
      <c r="L2907" s="1363"/>
      <c r="M2907" s="1052"/>
    </row>
    <row r="2908">
      <c r="A2908" s="1381">
        <v>2023.0</v>
      </c>
      <c r="B2908" s="1381" t="s">
        <v>4205</v>
      </c>
      <c r="C2908" s="1381" t="s">
        <v>37</v>
      </c>
      <c r="D2908" s="1393" t="s">
        <v>4225</v>
      </c>
      <c r="E2908" s="1393" t="s">
        <v>4226</v>
      </c>
      <c r="F2908" s="1393">
        <v>5.0</v>
      </c>
      <c r="G2908" s="1393">
        <v>9.0</v>
      </c>
      <c r="H2908" s="1363"/>
      <c r="I2908" s="1388" t="s">
        <v>88</v>
      </c>
      <c r="J2908" s="1389">
        <f t="shared" si="19"/>
        <v>18</v>
      </c>
      <c r="K2908" s="1363"/>
      <c r="L2908" s="1363"/>
      <c r="M2908" s="1052"/>
    </row>
    <row r="2909">
      <c r="A2909" s="1381">
        <v>2023.0</v>
      </c>
      <c r="B2909" s="1381" t="s">
        <v>4205</v>
      </c>
      <c r="C2909" s="1381" t="s">
        <v>1702</v>
      </c>
      <c r="D2909" s="1393" t="s">
        <v>4225</v>
      </c>
      <c r="E2909" s="1393" t="s">
        <v>4226</v>
      </c>
      <c r="F2909" s="1393">
        <v>87.0</v>
      </c>
      <c r="G2909" s="1393">
        <v>222.0</v>
      </c>
      <c r="H2909" s="1363"/>
      <c r="I2909" s="1388" t="s">
        <v>742</v>
      </c>
      <c r="J2909" s="1389" t="str">
        <f t="shared" si="19"/>
        <v>NULL</v>
      </c>
      <c r="K2909" s="1363"/>
      <c r="L2909" s="1363"/>
      <c r="M2909" s="1052"/>
    </row>
    <row r="2910">
      <c r="A2910" s="1381">
        <v>2023.0</v>
      </c>
      <c r="B2910" s="1381" t="s">
        <v>4205</v>
      </c>
      <c r="C2910" s="1381" t="s">
        <v>1715</v>
      </c>
      <c r="D2910" s="1393" t="s">
        <v>4225</v>
      </c>
      <c r="E2910" s="1393" t="s">
        <v>4226</v>
      </c>
      <c r="F2910" s="1393">
        <v>1.0</v>
      </c>
      <c r="G2910" s="1393">
        <v>1.0</v>
      </c>
      <c r="H2910" s="1363"/>
      <c r="I2910" s="1388" t="s">
        <v>743</v>
      </c>
      <c r="J2910" s="1389">
        <f t="shared" si="19"/>
        <v>112</v>
      </c>
      <c r="K2910" s="1363"/>
      <c r="L2910" s="1363"/>
      <c r="M2910" s="1052"/>
    </row>
    <row r="2911">
      <c r="A2911" s="1381">
        <v>2023.0</v>
      </c>
      <c r="B2911" s="1381" t="s">
        <v>4205</v>
      </c>
      <c r="C2911" s="1381" t="s">
        <v>1725</v>
      </c>
      <c r="D2911" s="1393" t="s">
        <v>4225</v>
      </c>
      <c r="E2911" s="1393" t="s">
        <v>4226</v>
      </c>
      <c r="F2911" s="1393">
        <v>2.0</v>
      </c>
      <c r="G2911" s="1393">
        <v>9.0</v>
      </c>
      <c r="H2911" s="1363"/>
      <c r="I2911" s="1388" t="s">
        <v>1798</v>
      </c>
      <c r="J2911" s="1389" t="str">
        <f t="shared" si="19"/>
        <v>NULL</v>
      </c>
      <c r="K2911" s="1363"/>
      <c r="L2911" s="1363"/>
      <c r="M2911" s="1052"/>
    </row>
    <row r="2912">
      <c r="A2912" s="1381">
        <v>2023.0</v>
      </c>
      <c r="B2912" s="1381" t="s">
        <v>4205</v>
      </c>
      <c r="C2912" s="1381" t="s">
        <v>1729</v>
      </c>
      <c r="D2912" s="1393" t="s">
        <v>4225</v>
      </c>
      <c r="E2912" s="1393" t="s">
        <v>4226</v>
      </c>
      <c r="F2912" s="1393">
        <v>3.0</v>
      </c>
      <c r="G2912" s="1393">
        <v>5.0</v>
      </c>
      <c r="H2912" s="1363"/>
      <c r="I2912" s="1388" t="s">
        <v>1799</v>
      </c>
      <c r="J2912" s="1389">
        <f t="shared" si="19"/>
        <v>5</v>
      </c>
      <c r="K2912" s="1363"/>
      <c r="L2912" s="1363"/>
      <c r="M2912" s="1052"/>
    </row>
    <row r="2913">
      <c r="A2913" s="1381">
        <v>2023.0</v>
      </c>
      <c r="B2913" s="1381" t="s">
        <v>4205</v>
      </c>
      <c r="C2913" s="1381" t="s">
        <v>1731</v>
      </c>
      <c r="D2913" s="1393" t="s">
        <v>4225</v>
      </c>
      <c r="E2913" s="1393" t="s">
        <v>4226</v>
      </c>
      <c r="F2913" s="1393">
        <v>1.0</v>
      </c>
      <c r="G2913" s="1393">
        <v>6.0</v>
      </c>
      <c r="H2913" s="1363"/>
      <c r="I2913" s="1388" t="s">
        <v>476</v>
      </c>
      <c r="J2913" s="1389">
        <f t="shared" si="19"/>
        <v>2</v>
      </c>
      <c r="K2913" s="1363"/>
      <c r="L2913" s="1363"/>
      <c r="M2913" s="1052"/>
    </row>
    <row r="2914">
      <c r="A2914" s="1381">
        <v>2023.0</v>
      </c>
      <c r="B2914" s="1381" t="s">
        <v>4205</v>
      </c>
      <c r="C2914" s="1381" t="s">
        <v>1732</v>
      </c>
      <c r="D2914" s="1393" t="s">
        <v>4225</v>
      </c>
      <c r="E2914" s="1393" t="s">
        <v>4226</v>
      </c>
      <c r="F2914" s="1393">
        <v>4.0</v>
      </c>
      <c r="G2914" s="1393">
        <v>9.0</v>
      </c>
      <c r="H2914" s="1363"/>
      <c r="I2914" s="1388" t="s">
        <v>1800</v>
      </c>
      <c r="J2914" s="1389">
        <f t="shared" si="19"/>
        <v>1</v>
      </c>
      <c r="K2914" s="1363"/>
      <c r="L2914" s="1363"/>
      <c r="M2914" s="1052"/>
    </row>
    <row r="2915">
      <c r="A2915" s="1381">
        <v>2023.0</v>
      </c>
      <c r="B2915" s="1381" t="s">
        <v>4205</v>
      </c>
      <c r="C2915" s="1381" t="s">
        <v>1271</v>
      </c>
      <c r="D2915" s="1393" t="s">
        <v>4225</v>
      </c>
      <c r="E2915" s="1393" t="s">
        <v>4226</v>
      </c>
      <c r="F2915" s="1393">
        <v>64.0</v>
      </c>
      <c r="G2915" s="1393">
        <v>131.0</v>
      </c>
      <c r="H2915" s="1363"/>
      <c r="I2915" s="1388" t="s">
        <v>1801</v>
      </c>
      <c r="J2915" s="1389">
        <f t="shared" si="19"/>
        <v>1</v>
      </c>
      <c r="K2915" s="1363"/>
      <c r="L2915" s="1363"/>
      <c r="M2915" s="1052"/>
    </row>
    <row r="2916">
      <c r="A2916" s="1381">
        <v>2023.0</v>
      </c>
      <c r="B2916" s="1381" t="s">
        <v>4205</v>
      </c>
      <c r="C2916" s="1381" t="s">
        <v>65</v>
      </c>
      <c r="D2916" s="1393" t="s">
        <v>4225</v>
      </c>
      <c r="E2916" s="1393" t="s">
        <v>4226</v>
      </c>
      <c r="F2916" s="1393">
        <v>1.0</v>
      </c>
      <c r="G2916" s="1393">
        <v>5.0</v>
      </c>
      <c r="H2916" s="1363"/>
      <c r="I2916" s="1388" t="s">
        <v>1802</v>
      </c>
      <c r="J2916" s="1389">
        <f t="shared" si="19"/>
        <v>1</v>
      </c>
      <c r="K2916" s="1363"/>
      <c r="L2916" s="1363"/>
      <c r="M2916" s="1052"/>
    </row>
    <row r="2917">
      <c r="A2917" s="1381">
        <v>2023.0</v>
      </c>
      <c r="B2917" s="1381" t="s">
        <v>4205</v>
      </c>
      <c r="C2917" s="1381" t="s">
        <v>1747</v>
      </c>
      <c r="D2917" s="1393" t="s">
        <v>4225</v>
      </c>
      <c r="E2917" s="1393" t="s">
        <v>4226</v>
      </c>
      <c r="F2917" s="1393">
        <v>2.0</v>
      </c>
      <c r="G2917" s="1393">
        <v>2.0</v>
      </c>
      <c r="H2917" s="1363"/>
      <c r="I2917" s="1388" t="s">
        <v>1803</v>
      </c>
      <c r="J2917" s="1389">
        <f t="shared" si="19"/>
        <v>3</v>
      </c>
      <c r="K2917" s="1363"/>
      <c r="L2917" s="1363"/>
      <c r="M2917" s="1052"/>
    </row>
    <row r="2918">
      <c r="A2918" s="1381">
        <v>2023.0</v>
      </c>
      <c r="B2918" s="1381" t="s">
        <v>4205</v>
      </c>
      <c r="C2918" s="1381" t="s">
        <v>567</v>
      </c>
      <c r="D2918" s="1393" t="s">
        <v>4225</v>
      </c>
      <c r="E2918" s="1393" t="s">
        <v>4226</v>
      </c>
      <c r="F2918" s="1393">
        <v>29.0</v>
      </c>
      <c r="G2918" s="1393">
        <v>63.0</v>
      </c>
      <c r="H2918" s="1363"/>
      <c r="I2918" s="1388" t="s">
        <v>1804</v>
      </c>
      <c r="J2918" s="1389">
        <f t="shared" si="19"/>
        <v>471</v>
      </c>
      <c r="K2918" s="1363"/>
      <c r="L2918" s="1363"/>
      <c r="M2918" s="1052"/>
    </row>
    <row r="2919">
      <c r="A2919" s="1381">
        <v>2023.0</v>
      </c>
      <c r="B2919" s="1381" t="s">
        <v>4205</v>
      </c>
      <c r="C2919" s="1381" t="s">
        <v>1750</v>
      </c>
      <c r="D2919" s="1393" t="s">
        <v>4225</v>
      </c>
      <c r="E2919" s="1393" t="s">
        <v>4226</v>
      </c>
      <c r="F2919" s="1393">
        <v>14.0</v>
      </c>
      <c r="G2919" s="1393">
        <v>33.0</v>
      </c>
      <c r="H2919" s="1363"/>
      <c r="I2919" s="1388" t="s">
        <v>387</v>
      </c>
      <c r="J2919" s="1389">
        <f t="shared" si="19"/>
        <v>95</v>
      </c>
      <c r="K2919" s="1363"/>
      <c r="L2919" s="1363"/>
      <c r="M2919" s="1052"/>
    </row>
    <row r="2920">
      <c r="A2920" s="1381">
        <v>2023.0</v>
      </c>
      <c r="B2920" s="1381" t="s">
        <v>4205</v>
      </c>
      <c r="C2920" s="1381" t="s">
        <v>1757</v>
      </c>
      <c r="D2920" s="1393" t="s">
        <v>4225</v>
      </c>
      <c r="E2920" s="1393" t="s">
        <v>4226</v>
      </c>
      <c r="F2920" s="1393">
        <v>1.0</v>
      </c>
      <c r="G2920" s="1393">
        <v>2.0</v>
      </c>
      <c r="H2920" s="1363"/>
      <c r="I2920" s="1388" t="s">
        <v>482</v>
      </c>
      <c r="J2920" s="1389" t="str">
        <f t="shared" si="19"/>
        <v>NULL</v>
      </c>
      <c r="K2920" s="1363"/>
      <c r="L2920" s="1363"/>
      <c r="M2920" s="1052"/>
    </row>
    <row r="2921">
      <c r="A2921" s="1381">
        <v>2023.0</v>
      </c>
      <c r="B2921" s="1381" t="s">
        <v>4205</v>
      </c>
      <c r="C2921" s="1381" t="s">
        <v>1768</v>
      </c>
      <c r="D2921" s="1393" t="s">
        <v>4225</v>
      </c>
      <c r="E2921" s="1393" t="s">
        <v>4226</v>
      </c>
      <c r="F2921" s="1393">
        <v>5.0</v>
      </c>
      <c r="G2921" s="1393">
        <v>16.0</v>
      </c>
      <c r="H2921" s="1363"/>
      <c r="I2921" s="1388" t="s">
        <v>1805</v>
      </c>
      <c r="J2921" s="1389">
        <f t="shared" si="19"/>
        <v>3</v>
      </c>
      <c r="K2921" s="1363"/>
      <c r="L2921" s="1363"/>
      <c r="M2921" s="1052"/>
    </row>
    <row r="2922">
      <c r="A2922" s="1381">
        <v>2023.0</v>
      </c>
      <c r="B2922" s="1381" t="s">
        <v>4205</v>
      </c>
      <c r="C2922" s="1381" t="s">
        <v>1437</v>
      </c>
      <c r="D2922" s="1393" t="s">
        <v>4225</v>
      </c>
      <c r="E2922" s="1393" t="s">
        <v>4226</v>
      </c>
      <c r="F2922" s="1393">
        <v>20.0</v>
      </c>
      <c r="G2922" s="1393">
        <v>40.0</v>
      </c>
      <c r="H2922" s="1363"/>
      <c r="I2922" s="1388" t="s">
        <v>1806</v>
      </c>
      <c r="J2922" s="1389" t="str">
        <f t="shared" si="19"/>
        <v>NULL</v>
      </c>
      <c r="K2922" s="1363"/>
      <c r="L2922" s="1363"/>
      <c r="M2922" s="1052"/>
    </row>
    <row r="2923">
      <c r="A2923" s="1381">
        <v>2023.0</v>
      </c>
      <c r="B2923" s="1381" t="s">
        <v>4205</v>
      </c>
      <c r="C2923" s="1381" t="s">
        <v>1813</v>
      </c>
      <c r="D2923" s="1393" t="s">
        <v>4225</v>
      </c>
      <c r="E2923" s="1393" t="s">
        <v>4226</v>
      </c>
      <c r="F2923" s="1393">
        <v>5.0</v>
      </c>
      <c r="G2923" s="1393">
        <v>10.0</v>
      </c>
      <c r="H2923" s="1363"/>
      <c r="I2923" s="1388" t="s">
        <v>1807</v>
      </c>
      <c r="J2923" s="1389">
        <f t="shared" si="19"/>
        <v>6</v>
      </c>
      <c r="K2923" s="1363"/>
      <c r="L2923" s="1363"/>
      <c r="M2923" s="1052"/>
    </row>
    <row r="2924">
      <c r="A2924" s="1381">
        <v>2023.0</v>
      </c>
      <c r="B2924" s="1381" t="s">
        <v>4205</v>
      </c>
      <c r="C2924" s="1381" t="s">
        <v>1814</v>
      </c>
      <c r="D2924" s="1393" t="s">
        <v>4225</v>
      </c>
      <c r="E2924" s="1393" t="s">
        <v>4226</v>
      </c>
      <c r="F2924" s="1393">
        <v>4.0</v>
      </c>
      <c r="G2924" s="1393">
        <v>6.0</v>
      </c>
      <c r="H2924" s="1363"/>
      <c r="I2924" s="1388" t="s">
        <v>1808</v>
      </c>
      <c r="J2924" s="1389">
        <f t="shared" si="19"/>
        <v>55</v>
      </c>
      <c r="K2924" s="1363"/>
      <c r="L2924" s="1363"/>
      <c r="M2924" s="1052"/>
    </row>
    <row r="2925">
      <c r="A2925" s="1381">
        <v>2023.0</v>
      </c>
      <c r="B2925" s="1381" t="s">
        <v>4205</v>
      </c>
      <c r="C2925" s="1381" t="s">
        <v>1816</v>
      </c>
      <c r="D2925" s="1393" t="s">
        <v>4225</v>
      </c>
      <c r="E2925" s="1393" t="s">
        <v>4226</v>
      </c>
      <c r="F2925" s="1393">
        <v>15.0</v>
      </c>
      <c r="G2925" s="1393">
        <v>45.0</v>
      </c>
      <c r="H2925" s="1363"/>
      <c r="I2925" s="1388" t="s">
        <v>1809</v>
      </c>
      <c r="J2925" s="1389">
        <f t="shared" si="19"/>
        <v>220</v>
      </c>
      <c r="K2925" s="1363"/>
      <c r="L2925" s="1363"/>
      <c r="M2925" s="1052"/>
    </row>
    <row r="2926">
      <c r="A2926" s="1381">
        <v>2023.0</v>
      </c>
      <c r="B2926" s="1381" t="s">
        <v>4205</v>
      </c>
      <c r="C2926" s="1381" t="s">
        <v>752</v>
      </c>
      <c r="D2926" s="1393" t="s">
        <v>4225</v>
      </c>
      <c r="E2926" s="1393" t="s">
        <v>4226</v>
      </c>
      <c r="F2926" s="1393">
        <v>16.0</v>
      </c>
      <c r="G2926" s="1393">
        <v>36.0</v>
      </c>
      <c r="H2926" s="1363"/>
      <c r="I2926" s="1388" t="s">
        <v>259</v>
      </c>
      <c r="J2926" s="1389">
        <f t="shared" si="19"/>
        <v>5</v>
      </c>
      <c r="K2926" s="1363"/>
      <c r="L2926" s="1363"/>
      <c r="M2926" s="1052"/>
    </row>
    <row r="2927">
      <c r="A2927" s="1381">
        <v>2023.0</v>
      </c>
      <c r="B2927" s="1381" t="s">
        <v>4205</v>
      </c>
      <c r="C2927" s="1381" t="s">
        <v>1827</v>
      </c>
      <c r="D2927" s="1393" t="s">
        <v>4225</v>
      </c>
      <c r="E2927" s="1393" t="s">
        <v>4226</v>
      </c>
      <c r="F2927" s="1393">
        <v>3.0</v>
      </c>
      <c r="G2927" s="1393">
        <v>4.0</v>
      </c>
      <c r="H2927" s="1363"/>
      <c r="I2927" s="1388" t="s">
        <v>1810</v>
      </c>
      <c r="J2927" s="1389">
        <f t="shared" si="19"/>
        <v>6</v>
      </c>
      <c r="K2927" s="1363"/>
      <c r="L2927" s="1363"/>
      <c r="M2927" s="1052"/>
    </row>
    <row r="2928">
      <c r="A2928" s="1381">
        <v>2023.0</v>
      </c>
      <c r="B2928" s="1381" t="s">
        <v>4196</v>
      </c>
      <c r="C2928" s="1381" t="s">
        <v>1670</v>
      </c>
      <c r="D2928" s="1393" t="s">
        <v>4225</v>
      </c>
      <c r="E2928" s="1393" t="s">
        <v>4226</v>
      </c>
      <c r="F2928" s="1393">
        <v>2.0</v>
      </c>
      <c r="G2928" s="1393">
        <v>4.0</v>
      </c>
      <c r="H2928" s="1363"/>
      <c r="I2928" s="1388" t="s">
        <v>1811</v>
      </c>
      <c r="J2928" s="1389">
        <f t="shared" si="19"/>
        <v>15</v>
      </c>
      <c r="K2928" s="1363"/>
      <c r="L2928" s="1363"/>
      <c r="M2928" s="1052"/>
    </row>
    <row r="2929">
      <c r="A2929" s="1381">
        <v>2023.0</v>
      </c>
      <c r="B2929" s="1381" t="s">
        <v>4196</v>
      </c>
      <c r="C2929" s="1381" t="s">
        <v>423</v>
      </c>
      <c r="D2929" s="1393" t="s">
        <v>4225</v>
      </c>
      <c r="E2929" s="1393" t="s">
        <v>4226</v>
      </c>
      <c r="F2929" s="1393">
        <v>2.0</v>
      </c>
      <c r="G2929" s="1393">
        <v>7.0</v>
      </c>
      <c r="H2929" s="1363"/>
      <c r="I2929" s="1388" t="s">
        <v>1812</v>
      </c>
      <c r="J2929" s="1389" t="str">
        <f t="shared" si="19"/>
        <v>NULL</v>
      </c>
      <c r="K2929" s="1363"/>
      <c r="L2929" s="1363"/>
      <c r="M2929" s="1052"/>
    </row>
    <row r="2930">
      <c r="A2930" s="1381">
        <v>2023.0</v>
      </c>
      <c r="B2930" s="1381" t="s">
        <v>4196</v>
      </c>
      <c r="C2930" s="1381" t="s">
        <v>1718</v>
      </c>
      <c r="D2930" s="1393" t="s">
        <v>4225</v>
      </c>
      <c r="E2930" s="1393" t="s">
        <v>4226</v>
      </c>
      <c r="F2930" s="1393">
        <v>18.0</v>
      </c>
      <c r="G2930" s="1393">
        <v>36.0</v>
      </c>
      <c r="H2930" s="1363"/>
      <c r="I2930" s="1388" t="s">
        <v>1813</v>
      </c>
      <c r="J2930" s="1389">
        <f t="shared" si="19"/>
        <v>5</v>
      </c>
      <c r="K2930" s="1363"/>
      <c r="L2930" s="1363"/>
      <c r="M2930" s="1052"/>
    </row>
    <row r="2931">
      <c r="A2931" s="1381">
        <v>2023.0</v>
      </c>
      <c r="B2931" s="1381" t="s">
        <v>4196</v>
      </c>
      <c r="C2931" s="1381" t="s">
        <v>1718</v>
      </c>
      <c r="D2931" s="1393" t="s">
        <v>4225</v>
      </c>
      <c r="E2931" s="1393" t="s">
        <v>4227</v>
      </c>
      <c r="F2931" s="1393">
        <v>4.0</v>
      </c>
      <c r="G2931" s="1393">
        <v>9.0</v>
      </c>
      <c r="H2931" s="1363"/>
      <c r="I2931" s="1388" t="s">
        <v>1814</v>
      </c>
      <c r="J2931" s="1389">
        <f t="shared" si="19"/>
        <v>4</v>
      </c>
      <c r="K2931" s="1363"/>
      <c r="L2931" s="1363"/>
      <c r="M2931" s="1052"/>
    </row>
    <row r="2932">
      <c r="A2932" s="1381">
        <v>2023.0</v>
      </c>
      <c r="B2932" s="1381" t="s">
        <v>4196</v>
      </c>
      <c r="C2932" s="1381" t="s">
        <v>1726</v>
      </c>
      <c r="D2932" s="1393" t="s">
        <v>4225</v>
      </c>
      <c r="E2932" s="1393" t="s">
        <v>4227</v>
      </c>
      <c r="F2932" s="1393">
        <v>1.0</v>
      </c>
      <c r="G2932" s="1393">
        <v>2.0</v>
      </c>
      <c r="H2932" s="1363"/>
      <c r="I2932" s="1388" t="s">
        <v>1815</v>
      </c>
      <c r="J2932" s="1389">
        <f t="shared" si="19"/>
        <v>21</v>
      </c>
      <c r="K2932" s="1363"/>
      <c r="L2932" s="1363"/>
      <c r="M2932" s="1052"/>
    </row>
    <row r="2933">
      <c r="A2933" s="1381">
        <v>2023.0</v>
      </c>
      <c r="B2933" s="1381" t="s">
        <v>4196</v>
      </c>
      <c r="C2933" s="1381" t="s">
        <v>1726</v>
      </c>
      <c r="D2933" s="1393" t="s">
        <v>4225</v>
      </c>
      <c r="E2933" s="1393" t="s">
        <v>4226</v>
      </c>
      <c r="F2933" s="1393">
        <v>11.0</v>
      </c>
      <c r="G2933" s="1393">
        <v>17.0</v>
      </c>
      <c r="H2933" s="1363"/>
      <c r="I2933" s="1388" t="s">
        <v>1816</v>
      </c>
      <c r="J2933" s="1389">
        <f t="shared" si="19"/>
        <v>15</v>
      </c>
      <c r="K2933" s="1363"/>
      <c r="L2933" s="1363"/>
      <c r="M2933" s="1052"/>
    </row>
    <row r="2934">
      <c r="A2934" s="1381">
        <v>2023.0</v>
      </c>
      <c r="B2934" s="1381" t="s">
        <v>4196</v>
      </c>
      <c r="C2934" s="1381" t="s">
        <v>1730</v>
      </c>
      <c r="D2934" s="1393" t="s">
        <v>4225</v>
      </c>
      <c r="E2934" s="1393" t="s">
        <v>4226</v>
      </c>
      <c r="F2934" s="1393">
        <v>1.0</v>
      </c>
      <c r="G2934" s="1393">
        <v>2.0</v>
      </c>
      <c r="H2934" s="1363"/>
      <c r="I2934" s="1388" t="s">
        <v>93</v>
      </c>
      <c r="J2934" s="1389">
        <f t="shared" si="19"/>
        <v>12</v>
      </c>
      <c r="K2934" s="1363"/>
      <c r="L2934" s="1363"/>
      <c r="M2934" s="1052"/>
    </row>
    <row r="2935">
      <c r="A2935" s="1381">
        <v>2023.0</v>
      </c>
      <c r="B2935" s="1381" t="s">
        <v>4196</v>
      </c>
      <c r="C2935" s="1381" t="s">
        <v>171</v>
      </c>
      <c r="D2935" s="1393" t="s">
        <v>4225</v>
      </c>
      <c r="E2935" s="1393" t="s">
        <v>4227</v>
      </c>
      <c r="F2935" s="1393">
        <v>1.0</v>
      </c>
      <c r="G2935" s="1393">
        <v>6.0</v>
      </c>
      <c r="H2935" s="1363"/>
      <c r="I2935" s="1388" t="s">
        <v>1817</v>
      </c>
      <c r="J2935" s="1389">
        <f t="shared" si="19"/>
        <v>16</v>
      </c>
      <c r="K2935" s="1363"/>
      <c r="L2935" s="1363"/>
      <c r="M2935" s="1052"/>
    </row>
    <row r="2936">
      <c r="A2936" s="1381">
        <v>2023.0</v>
      </c>
      <c r="B2936" s="1381" t="s">
        <v>4196</v>
      </c>
      <c r="C2936" s="1381" t="s">
        <v>171</v>
      </c>
      <c r="D2936" s="1393" t="s">
        <v>4225</v>
      </c>
      <c r="E2936" s="1393" t="s">
        <v>4226</v>
      </c>
      <c r="F2936" s="1393">
        <v>4.0</v>
      </c>
      <c r="G2936" s="1393">
        <v>6.0</v>
      </c>
      <c r="H2936" s="1363"/>
      <c r="I2936" s="1388" t="s">
        <v>1415</v>
      </c>
      <c r="J2936" s="1389">
        <f t="shared" si="19"/>
        <v>1</v>
      </c>
      <c r="K2936" s="1363"/>
      <c r="L2936" s="1363"/>
      <c r="M2936" s="1052"/>
    </row>
    <row r="2937">
      <c r="A2937" s="1381">
        <v>2023.0</v>
      </c>
      <c r="B2937" s="1381" t="s">
        <v>4196</v>
      </c>
      <c r="C2937" s="1381" t="s">
        <v>371</v>
      </c>
      <c r="D2937" s="1393" t="s">
        <v>4225</v>
      </c>
      <c r="E2937" s="1393" t="s">
        <v>4227</v>
      </c>
      <c r="F2937" s="1393">
        <v>1.0</v>
      </c>
      <c r="G2937" s="1393">
        <v>4.0</v>
      </c>
      <c r="H2937" s="1363"/>
      <c r="I2937" s="1388" t="s">
        <v>94</v>
      </c>
      <c r="J2937" s="1389">
        <f t="shared" si="19"/>
        <v>9</v>
      </c>
      <c r="K2937" s="1363"/>
      <c r="L2937" s="1363"/>
      <c r="M2937" s="1052"/>
    </row>
    <row r="2938">
      <c r="A2938" s="1381">
        <v>2023.0</v>
      </c>
      <c r="B2938" s="1381" t="s">
        <v>4196</v>
      </c>
      <c r="C2938" s="1381" t="s">
        <v>371</v>
      </c>
      <c r="D2938" s="1393" t="s">
        <v>4225</v>
      </c>
      <c r="E2938" s="1393" t="s">
        <v>4226</v>
      </c>
      <c r="F2938" s="1393">
        <v>1.0</v>
      </c>
      <c r="G2938" s="1393">
        <v>3.0</v>
      </c>
      <c r="H2938" s="1363"/>
      <c r="I2938" s="1388" t="s">
        <v>1818</v>
      </c>
      <c r="J2938" s="1389">
        <f t="shared" si="19"/>
        <v>64</v>
      </c>
      <c r="K2938" s="1363"/>
      <c r="L2938" s="1363"/>
      <c r="M2938" s="1052"/>
    </row>
    <row r="2939">
      <c r="A2939" s="1381">
        <v>2023.0</v>
      </c>
      <c r="B2939" s="1381" t="s">
        <v>4196</v>
      </c>
      <c r="C2939" s="1381" t="s">
        <v>1764</v>
      </c>
      <c r="D2939" s="1393" t="s">
        <v>4225</v>
      </c>
      <c r="E2939" s="1393" t="s">
        <v>4226</v>
      </c>
      <c r="F2939" s="1393">
        <v>7.0</v>
      </c>
      <c r="G2939" s="1393">
        <v>24.0</v>
      </c>
      <c r="H2939" s="1363"/>
      <c r="I2939" s="1388" t="s">
        <v>1819</v>
      </c>
      <c r="J2939" s="1389">
        <f t="shared" si="19"/>
        <v>10</v>
      </c>
      <c r="K2939" s="1363"/>
      <c r="L2939" s="1363"/>
      <c r="M2939" s="1052"/>
    </row>
    <row r="2940">
      <c r="A2940" s="1381">
        <v>2023.0</v>
      </c>
      <c r="B2940" s="1381" t="s">
        <v>4196</v>
      </c>
      <c r="C2940" s="1381" t="s">
        <v>946</v>
      </c>
      <c r="D2940" s="1393" t="s">
        <v>4225</v>
      </c>
      <c r="E2940" s="1393" t="s">
        <v>4226</v>
      </c>
      <c r="F2940" s="1393">
        <v>30.0</v>
      </c>
      <c r="G2940" s="1393">
        <v>59.0</v>
      </c>
      <c r="H2940" s="1363"/>
      <c r="I2940" s="1388" t="s">
        <v>496</v>
      </c>
      <c r="J2940" s="1389" t="str">
        <f t="shared" si="19"/>
        <v>NULL</v>
      </c>
      <c r="K2940" s="1363"/>
      <c r="L2940" s="1363"/>
      <c r="M2940" s="1052"/>
    </row>
    <row r="2941">
      <c r="A2941" s="1381">
        <v>2023.0</v>
      </c>
      <c r="B2941" s="1381" t="s">
        <v>4196</v>
      </c>
      <c r="C2941" s="1381" t="s">
        <v>946</v>
      </c>
      <c r="D2941" s="1393" t="s">
        <v>4225</v>
      </c>
      <c r="E2941" s="1393" t="s">
        <v>4227</v>
      </c>
      <c r="F2941" s="1393">
        <v>9.0</v>
      </c>
      <c r="G2941" s="1393">
        <v>25.0</v>
      </c>
      <c r="H2941" s="1363"/>
      <c r="I2941" s="1388" t="s">
        <v>751</v>
      </c>
      <c r="J2941" s="1389">
        <f t="shared" si="19"/>
        <v>77</v>
      </c>
      <c r="K2941" s="1363"/>
      <c r="L2941" s="1363"/>
      <c r="M2941" s="1052"/>
    </row>
    <row r="2942">
      <c r="A2942" s="1381">
        <v>2023.0</v>
      </c>
      <c r="B2942" s="1381" t="s">
        <v>4196</v>
      </c>
      <c r="C2942" s="1381" t="s">
        <v>1780</v>
      </c>
      <c r="D2942" s="1393" t="s">
        <v>4225</v>
      </c>
      <c r="E2942" s="1393" t="s">
        <v>4227</v>
      </c>
      <c r="F2942" s="1393">
        <v>1.0</v>
      </c>
      <c r="G2942" s="1393">
        <v>2.0</v>
      </c>
      <c r="H2942" s="1363"/>
      <c r="I2942" s="1388" t="s">
        <v>1820</v>
      </c>
      <c r="J2942" s="1389">
        <f t="shared" si="19"/>
        <v>7</v>
      </c>
      <c r="K2942" s="1363"/>
      <c r="L2942" s="1363"/>
      <c r="M2942" s="1052"/>
    </row>
    <row r="2943">
      <c r="A2943" s="1381">
        <v>2023.0</v>
      </c>
      <c r="B2943" s="1381" t="s">
        <v>4196</v>
      </c>
      <c r="C2943" s="1381" t="s">
        <v>1780</v>
      </c>
      <c r="D2943" s="1393" t="s">
        <v>4225</v>
      </c>
      <c r="E2943" s="1393" t="s">
        <v>4226</v>
      </c>
      <c r="F2943" s="1393">
        <v>1.0</v>
      </c>
      <c r="G2943" s="1393">
        <v>2.0</v>
      </c>
      <c r="H2943" s="1363"/>
      <c r="I2943" s="1388" t="s">
        <v>1821</v>
      </c>
      <c r="J2943" s="1389" t="str">
        <f t="shared" si="19"/>
        <v>NULL</v>
      </c>
      <c r="K2943" s="1363"/>
      <c r="L2943" s="1363"/>
      <c r="M2943" s="1052"/>
    </row>
    <row r="2944">
      <c r="A2944" s="1381">
        <v>2023.0</v>
      </c>
      <c r="B2944" s="1381" t="s">
        <v>4196</v>
      </c>
      <c r="C2944" s="1381" t="s">
        <v>1784</v>
      </c>
      <c r="D2944" s="1393" t="s">
        <v>4225</v>
      </c>
      <c r="E2944" s="1393" t="s">
        <v>4226</v>
      </c>
      <c r="F2944" s="1393">
        <v>1.0</v>
      </c>
      <c r="G2944" s="1393">
        <v>2.0</v>
      </c>
      <c r="H2944" s="1363"/>
      <c r="I2944" s="1388" t="s">
        <v>594</v>
      </c>
      <c r="J2944" s="1389">
        <f t="shared" si="19"/>
        <v>178</v>
      </c>
      <c r="K2944" s="1363"/>
      <c r="L2944" s="1363"/>
      <c r="M2944" s="1052"/>
    </row>
    <row r="2945">
      <c r="A2945" s="1381">
        <v>2023.0</v>
      </c>
      <c r="B2945" s="1381" t="s">
        <v>4196</v>
      </c>
      <c r="C2945" s="1381" t="s">
        <v>1795</v>
      </c>
      <c r="D2945" s="1393" t="s">
        <v>4225</v>
      </c>
      <c r="E2945" s="1393" t="s">
        <v>4226</v>
      </c>
      <c r="F2945" s="1393">
        <v>1.0</v>
      </c>
      <c r="G2945" s="1393">
        <v>4.0</v>
      </c>
      <c r="H2945" s="1363"/>
      <c r="I2945" s="1388" t="s">
        <v>752</v>
      </c>
      <c r="J2945" s="1389">
        <f t="shared" si="19"/>
        <v>16</v>
      </c>
      <c r="K2945" s="1363"/>
      <c r="L2945" s="1363"/>
      <c r="M2945" s="1052"/>
    </row>
    <row r="2946">
      <c r="A2946" s="1381">
        <v>2023.0</v>
      </c>
      <c r="B2946" s="1381" t="s">
        <v>4196</v>
      </c>
      <c r="C2946" s="1381" t="s">
        <v>1800</v>
      </c>
      <c r="D2946" s="1393" t="s">
        <v>4225</v>
      </c>
      <c r="E2946" s="1393" t="s">
        <v>4226</v>
      </c>
      <c r="F2946" s="1393">
        <v>1.0</v>
      </c>
      <c r="G2946" s="1393">
        <v>5.0</v>
      </c>
      <c r="H2946" s="1363"/>
      <c r="I2946" s="1388" t="s">
        <v>1822</v>
      </c>
      <c r="J2946" s="1389" t="str">
        <f t="shared" si="19"/>
        <v>NULL</v>
      </c>
      <c r="K2946" s="1363"/>
      <c r="L2946" s="1363"/>
      <c r="M2946" s="1052"/>
    </row>
    <row r="2947">
      <c r="A2947" s="1381">
        <v>2023.0</v>
      </c>
      <c r="B2947" s="1381" t="s">
        <v>4196</v>
      </c>
      <c r="C2947" s="1381" t="s">
        <v>1802</v>
      </c>
      <c r="D2947" s="1393" t="s">
        <v>4225</v>
      </c>
      <c r="E2947" s="1393" t="s">
        <v>4226</v>
      </c>
      <c r="F2947" s="1393">
        <v>1.0</v>
      </c>
      <c r="G2947" s="1393">
        <v>5.0</v>
      </c>
      <c r="H2947" s="1363"/>
      <c r="I2947" s="1388" t="s">
        <v>1823</v>
      </c>
      <c r="J2947" s="1389">
        <f t="shared" si="19"/>
        <v>22</v>
      </c>
      <c r="K2947" s="1363"/>
      <c r="L2947" s="1363"/>
      <c r="M2947" s="1052"/>
    </row>
    <row r="2948">
      <c r="A2948" s="1381">
        <v>2023.0</v>
      </c>
      <c r="B2948" s="1381" t="s">
        <v>4196</v>
      </c>
      <c r="C2948" s="1381" t="s">
        <v>1808</v>
      </c>
      <c r="D2948" s="1393" t="s">
        <v>4225</v>
      </c>
      <c r="E2948" s="1393" t="s">
        <v>4226</v>
      </c>
      <c r="F2948" s="1393">
        <v>52.0</v>
      </c>
      <c r="G2948" s="1393">
        <v>153.0</v>
      </c>
      <c r="H2948" s="1363"/>
      <c r="I2948" s="1388" t="s">
        <v>1451</v>
      </c>
      <c r="J2948" s="1389">
        <f t="shared" si="19"/>
        <v>13</v>
      </c>
      <c r="K2948" s="1363"/>
      <c r="L2948" s="1363"/>
      <c r="M2948" s="1052"/>
    </row>
    <row r="2949">
      <c r="A2949" s="1381">
        <v>2023.0</v>
      </c>
      <c r="B2949" s="1381" t="s">
        <v>4196</v>
      </c>
      <c r="C2949" s="1381" t="s">
        <v>1808</v>
      </c>
      <c r="D2949" s="1393" t="s">
        <v>4225</v>
      </c>
      <c r="E2949" s="1393" t="s">
        <v>4227</v>
      </c>
      <c r="F2949" s="1393">
        <v>3.0</v>
      </c>
      <c r="G2949" s="1393">
        <v>15.0</v>
      </c>
      <c r="H2949" s="1363"/>
      <c r="I2949" s="1388" t="s">
        <v>1824</v>
      </c>
      <c r="J2949" s="1389" t="str">
        <f t="shared" si="19"/>
        <v>NULL</v>
      </c>
      <c r="K2949" s="1363"/>
      <c r="L2949" s="1363"/>
      <c r="M2949" s="1052"/>
    </row>
    <row r="2950">
      <c r="A2950" s="1381">
        <v>2023.0</v>
      </c>
      <c r="B2950" s="1381" t="s">
        <v>4196</v>
      </c>
      <c r="C2950" s="1381" t="s">
        <v>1415</v>
      </c>
      <c r="D2950" s="1393" t="s">
        <v>4225</v>
      </c>
      <c r="E2950" s="1393" t="s">
        <v>4227</v>
      </c>
      <c r="F2950" s="1393">
        <v>1.0</v>
      </c>
      <c r="G2950" s="1393">
        <v>4.0</v>
      </c>
      <c r="H2950" s="1363"/>
      <c r="I2950" s="1388" t="s">
        <v>1825</v>
      </c>
      <c r="J2950" s="1389">
        <f t="shared" si="19"/>
        <v>21</v>
      </c>
      <c r="K2950" s="1363"/>
      <c r="L2950" s="1363"/>
      <c r="M2950" s="1052"/>
    </row>
    <row r="2951">
      <c r="A2951" s="1381">
        <v>2023.0</v>
      </c>
      <c r="B2951" s="1381" t="s">
        <v>4209</v>
      </c>
      <c r="C2951" s="1381" t="s">
        <v>289</v>
      </c>
      <c r="D2951" s="1393" t="s">
        <v>4225</v>
      </c>
      <c r="E2951" s="1393" t="s">
        <v>4227</v>
      </c>
      <c r="F2951" s="1393">
        <v>21.0</v>
      </c>
      <c r="G2951" s="1393">
        <v>63.0</v>
      </c>
      <c r="H2951" s="1363"/>
      <c r="I2951" s="1388" t="s">
        <v>1826</v>
      </c>
      <c r="J2951" s="1389">
        <f t="shared" si="19"/>
        <v>1</v>
      </c>
      <c r="K2951" s="1363"/>
      <c r="L2951" s="1363"/>
      <c r="M2951" s="1052"/>
    </row>
    <row r="2952">
      <c r="A2952" s="1381">
        <v>2023.0</v>
      </c>
      <c r="B2952" s="1381" t="s">
        <v>4209</v>
      </c>
      <c r="C2952" s="1381" t="s">
        <v>289</v>
      </c>
      <c r="D2952" s="1393" t="s">
        <v>4225</v>
      </c>
      <c r="E2952" s="1393" t="s">
        <v>4226</v>
      </c>
      <c r="F2952" s="1393">
        <v>75.0</v>
      </c>
      <c r="G2952" s="1393">
        <v>268.0</v>
      </c>
      <c r="H2952" s="1363"/>
      <c r="I2952" s="1395" t="s">
        <v>1827</v>
      </c>
      <c r="J2952" s="1396">
        <f t="shared" si="19"/>
        <v>3</v>
      </c>
      <c r="K2952" s="1363"/>
      <c r="L2952" s="1363"/>
      <c r="M2952" s="1052"/>
    </row>
    <row r="2953">
      <c r="A2953" s="1381">
        <v>2023.0</v>
      </c>
      <c r="B2953" s="1381" t="s">
        <v>4209</v>
      </c>
      <c r="C2953" s="1381" t="s">
        <v>1741</v>
      </c>
      <c r="D2953" s="1393" t="s">
        <v>4225</v>
      </c>
      <c r="E2953" s="1393" t="s">
        <v>4226</v>
      </c>
      <c r="F2953" s="1393">
        <v>1.0</v>
      </c>
      <c r="G2953" s="1393">
        <v>4.0</v>
      </c>
      <c r="H2953" s="1363"/>
      <c r="I2953" s="1363"/>
      <c r="J2953" s="1363"/>
      <c r="K2953" s="1363"/>
      <c r="L2953" s="1363"/>
      <c r="M2953" s="1052"/>
    </row>
    <row r="2954">
      <c r="A2954" s="1381">
        <v>2023.0</v>
      </c>
      <c r="B2954" s="1381" t="s">
        <v>4202</v>
      </c>
      <c r="C2954" s="1381" t="s">
        <v>1672</v>
      </c>
      <c r="D2954" s="1393" t="s">
        <v>4225</v>
      </c>
      <c r="E2954" s="1393" t="s">
        <v>4226</v>
      </c>
      <c r="F2954" s="1393">
        <v>3.0</v>
      </c>
      <c r="G2954" s="1393">
        <v>8.0</v>
      </c>
      <c r="H2954" s="1363"/>
      <c r="I2954" s="1363"/>
      <c r="J2954" s="1363"/>
      <c r="K2954" s="1363"/>
      <c r="L2954" s="1363"/>
      <c r="M2954" s="1052"/>
    </row>
    <row r="2955">
      <c r="A2955" s="1381">
        <v>2023.0</v>
      </c>
      <c r="B2955" s="1381" t="s">
        <v>4202</v>
      </c>
      <c r="C2955" s="1381" t="s">
        <v>1680</v>
      </c>
      <c r="D2955" s="1393" t="s">
        <v>4225</v>
      </c>
      <c r="E2955" s="1393" t="s">
        <v>4226</v>
      </c>
      <c r="F2955" s="1393">
        <v>5.0</v>
      </c>
      <c r="G2955" s="1393">
        <v>11.0</v>
      </c>
      <c r="H2955" s="1363"/>
      <c r="I2955" s="1363"/>
      <c r="J2955" s="1363"/>
      <c r="K2955" s="1363"/>
      <c r="L2955" s="1363"/>
      <c r="M2955" s="1052"/>
    </row>
    <row r="2956">
      <c r="A2956" s="1381">
        <v>2023.0</v>
      </c>
      <c r="B2956" s="1381" t="s">
        <v>4202</v>
      </c>
      <c r="C2956" s="1381" t="s">
        <v>403</v>
      </c>
      <c r="D2956" s="1393" t="s">
        <v>4225</v>
      </c>
      <c r="E2956" s="1393" t="s">
        <v>4226</v>
      </c>
      <c r="F2956" s="1393">
        <v>1.0</v>
      </c>
      <c r="G2956" s="1393">
        <v>5.0</v>
      </c>
      <c r="H2956" s="1363"/>
      <c r="I2956" s="1363"/>
      <c r="J2956" s="1363"/>
      <c r="K2956" s="1363"/>
      <c r="L2956" s="1363"/>
      <c r="M2956" s="1052"/>
    </row>
    <row r="2957">
      <c r="A2957" s="1381">
        <v>2023.0</v>
      </c>
      <c r="B2957" s="1381" t="s">
        <v>4202</v>
      </c>
      <c r="C2957" s="1381" t="s">
        <v>823</v>
      </c>
      <c r="D2957" s="1393" t="s">
        <v>4225</v>
      </c>
      <c r="E2957" s="1393" t="s">
        <v>4226</v>
      </c>
      <c r="F2957" s="1393">
        <v>112.0</v>
      </c>
      <c r="G2957" s="1393">
        <v>360.0</v>
      </c>
      <c r="H2957" s="1363"/>
      <c r="I2957" s="1363"/>
      <c r="J2957" s="1363"/>
      <c r="K2957" s="1363"/>
      <c r="L2957" s="1363"/>
      <c r="M2957" s="1052"/>
    </row>
    <row r="2958">
      <c r="A2958" s="1381">
        <v>2023.0</v>
      </c>
      <c r="B2958" s="1381" t="s">
        <v>4202</v>
      </c>
      <c r="C2958" s="1381" t="s">
        <v>823</v>
      </c>
      <c r="D2958" s="1393" t="s">
        <v>4225</v>
      </c>
      <c r="E2958" s="1393" t="s">
        <v>4227</v>
      </c>
      <c r="F2958" s="1393">
        <v>4.0</v>
      </c>
      <c r="G2958" s="1393">
        <v>12.0</v>
      </c>
      <c r="H2958" s="1363"/>
      <c r="I2958" s="1363"/>
      <c r="J2958" s="1363"/>
      <c r="K2958" s="1363"/>
      <c r="L2958" s="1363"/>
      <c r="M2958" s="1052"/>
    </row>
    <row r="2959">
      <c r="A2959" s="1381">
        <v>2023.0</v>
      </c>
      <c r="B2959" s="1381" t="s">
        <v>4202</v>
      </c>
      <c r="C2959" s="1381" t="s">
        <v>353</v>
      </c>
      <c r="D2959" s="1393" t="s">
        <v>4225</v>
      </c>
      <c r="E2959" s="1393" t="s">
        <v>4226</v>
      </c>
      <c r="F2959" s="1393">
        <v>1.0</v>
      </c>
      <c r="G2959" s="1393">
        <v>2.0</v>
      </c>
      <c r="H2959" s="1363"/>
      <c r="I2959" s="1363"/>
      <c r="J2959" s="1363"/>
      <c r="K2959" s="1363"/>
      <c r="L2959" s="1363"/>
      <c r="M2959" s="1052"/>
    </row>
    <row r="2960">
      <c r="A2960" s="1381">
        <v>2023.0</v>
      </c>
      <c r="B2960" s="1381" t="s">
        <v>4202</v>
      </c>
      <c r="C2960" s="1381" t="s">
        <v>1273</v>
      </c>
      <c r="D2960" s="1393" t="s">
        <v>4225</v>
      </c>
      <c r="E2960" s="1393" t="s">
        <v>4227</v>
      </c>
      <c r="F2960" s="1393">
        <v>4.0</v>
      </c>
      <c r="G2960" s="1393">
        <v>13.0</v>
      </c>
      <c r="H2960" s="1363"/>
      <c r="I2960" s="1363"/>
      <c r="J2960" s="1363"/>
      <c r="K2960" s="1363"/>
      <c r="L2960" s="1363"/>
      <c r="M2960" s="1052"/>
    </row>
    <row r="2961">
      <c r="A2961" s="1381">
        <v>2023.0</v>
      </c>
      <c r="B2961" s="1381" t="s">
        <v>4202</v>
      </c>
      <c r="C2961" s="1381" t="s">
        <v>1273</v>
      </c>
      <c r="D2961" s="1393" t="s">
        <v>4225</v>
      </c>
      <c r="E2961" s="1393" t="s">
        <v>4226</v>
      </c>
      <c r="F2961" s="1393">
        <v>96.0</v>
      </c>
      <c r="G2961" s="1393">
        <v>272.0</v>
      </c>
      <c r="H2961" s="1363"/>
      <c r="I2961" s="1363"/>
      <c r="J2961" s="1363"/>
      <c r="K2961" s="1363"/>
      <c r="L2961" s="1363"/>
      <c r="M2961" s="1052"/>
    </row>
    <row r="2962">
      <c r="A2962" s="1381">
        <v>2023.0</v>
      </c>
      <c r="B2962" s="1381" t="s">
        <v>4202</v>
      </c>
      <c r="C2962" s="1381" t="s">
        <v>1746</v>
      </c>
      <c r="D2962" s="1393" t="s">
        <v>4225</v>
      </c>
      <c r="E2962" s="1393" t="s">
        <v>4226</v>
      </c>
      <c r="F2962" s="1393">
        <v>3.0</v>
      </c>
      <c r="G2962" s="1393">
        <v>9.0</v>
      </c>
      <c r="H2962" s="1363"/>
      <c r="I2962" s="1363"/>
      <c r="J2962" s="1363"/>
      <c r="K2962" s="1363"/>
      <c r="L2962" s="1363"/>
      <c r="M2962" s="1052"/>
    </row>
    <row r="2963">
      <c r="A2963" s="1381">
        <v>2023.0</v>
      </c>
      <c r="B2963" s="1381" t="s">
        <v>4202</v>
      </c>
      <c r="C2963" s="1381" t="s">
        <v>1754</v>
      </c>
      <c r="D2963" s="1393" t="s">
        <v>4225</v>
      </c>
      <c r="E2963" s="1393" t="s">
        <v>4227</v>
      </c>
      <c r="F2963" s="1393">
        <v>1.0</v>
      </c>
      <c r="G2963" s="1393">
        <v>1.0</v>
      </c>
      <c r="H2963" s="1363"/>
      <c r="I2963" s="1363"/>
      <c r="J2963" s="1363"/>
      <c r="K2963" s="1363"/>
      <c r="L2963" s="1363"/>
      <c r="M2963" s="1052"/>
    </row>
    <row r="2964">
      <c r="A2964" s="1381">
        <v>2023.0</v>
      </c>
      <c r="B2964" s="1381" t="s">
        <v>4202</v>
      </c>
      <c r="C2964" s="1381" t="s">
        <v>1754</v>
      </c>
      <c r="D2964" s="1393" t="s">
        <v>4225</v>
      </c>
      <c r="E2964" s="1393" t="s">
        <v>4226</v>
      </c>
      <c r="F2964" s="1393">
        <v>6.0</v>
      </c>
      <c r="G2964" s="1393">
        <v>18.0</v>
      </c>
      <c r="H2964" s="1363"/>
      <c r="I2964" s="1363"/>
      <c r="J2964" s="1363"/>
      <c r="K2964" s="1363"/>
      <c r="L2964" s="1363"/>
      <c r="M2964" s="1052"/>
    </row>
    <row r="2965">
      <c r="A2965" s="1381">
        <v>2023.0</v>
      </c>
      <c r="B2965" s="1381" t="s">
        <v>4202</v>
      </c>
      <c r="C2965" s="1381" t="s">
        <v>1759</v>
      </c>
      <c r="D2965" s="1393" t="s">
        <v>4225</v>
      </c>
      <c r="E2965" s="1393" t="s">
        <v>4226</v>
      </c>
      <c r="F2965" s="1393">
        <v>2.0</v>
      </c>
      <c r="G2965" s="1393">
        <v>3.0</v>
      </c>
      <c r="H2965" s="1363"/>
      <c r="I2965" s="1363"/>
      <c r="J2965" s="1363"/>
      <c r="K2965" s="1363"/>
      <c r="L2965" s="1363"/>
      <c r="M2965" s="1052"/>
    </row>
    <row r="2966">
      <c r="A2966" s="1381">
        <v>2023.0</v>
      </c>
      <c r="B2966" s="1381" t="s">
        <v>4202</v>
      </c>
      <c r="C2966" s="1381" t="s">
        <v>1775</v>
      </c>
      <c r="D2966" s="1393" t="s">
        <v>4225</v>
      </c>
      <c r="E2966" s="1393" t="s">
        <v>4226</v>
      </c>
      <c r="F2966" s="1393">
        <v>99.0</v>
      </c>
      <c r="G2966" s="1393">
        <v>278.0</v>
      </c>
      <c r="H2966" s="1363"/>
      <c r="I2966" s="1363"/>
      <c r="J2966" s="1363"/>
      <c r="K2966" s="1363"/>
      <c r="L2966" s="1363"/>
      <c r="M2966" s="1052"/>
    </row>
    <row r="2967">
      <c r="A2967" s="1381">
        <v>2023.0</v>
      </c>
      <c r="B2967" s="1381" t="s">
        <v>4202</v>
      </c>
      <c r="C2967" s="1381" t="s">
        <v>1775</v>
      </c>
      <c r="D2967" s="1393" t="s">
        <v>4225</v>
      </c>
      <c r="E2967" s="1393" t="s">
        <v>4227</v>
      </c>
      <c r="F2967" s="1393">
        <v>6.0</v>
      </c>
      <c r="G2967" s="1393">
        <v>28.0</v>
      </c>
      <c r="H2967" s="1363"/>
      <c r="I2967" s="1363"/>
      <c r="J2967" s="1363"/>
      <c r="K2967" s="1363"/>
      <c r="L2967" s="1363"/>
      <c r="M2967" s="1052"/>
    </row>
    <row r="2968">
      <c r="A2968" s="1381">
        <v>2023.0</v>
      </c>
      <c r="B2968" s="1381" t="s">
        <v>4202</v>
      </c>
      <c r="C2968" s="1381" t="s">
        <v>1787</v>
      </c>
      <c r="D2968" s="1393" t="s">
        <v>4225</v>
      </c>
      <c r="E2968" s="1393" t="s">
        <v>4226</v>
      </c>
      <c r="F2968" s="1393">
        <v>1.0</v>
      </c>
      <c r="G2968" s="1393">
        <v>4.0</v>
      </c>
      <c r="H2968" s="1363"/>
      <c r="I2968" s="1363"/>
      <c r="J2968" s="1363"/>
      <c r="K2968" s="1363"/>
      <c r="L2968" s="1363"/>
      <c r="M2968" s="1052"/>
    </row>
    <row r="2969">
      <c r="A2969" s="1381">
        <v>2023.0</v>
      </c>
      <c r="B2969" s="1381" t="s">
        <v>4202</v>
      </c>
      <c r="C2969" s="1381" t="s">
        <v>1793</v>
      </c>
      <c r="D2969" s="1393" t="s">
        <v>4225</v>
      </c>
      <c r="E2969" s="1393" t="s">
        <v>4226</v>
      </c>
      <c r="F2969" s="1393">
        <v>21.0</v>
      </c>
      <c r="G2969" s="1393">
        <v>57.0</v>
      </c>
      <c r="H2969" s="1363"/>
      <c r="I2969" s="1363"/>
      <c r="J2969" s="1363"/>
      <c r="K2969" s="1363"/>
      <c r="L2969" s="1363"/>
      <c r="M2969" s="1052"/>
    </row>
    <row r="2970">
      <c r="A2970" s="1381">
        <v>2023.0</v>
      </c>
      <c r="B2970" s="1381" t="s">
        <v>4202</v>
      </c>
      <c r="C2970" s="1381" t="s">
        <v>1799</v>
      </c>
      <c r="D2970" s="1393" t="s">
        <v>4225</v>
      </c>
      <c r="E2970" s="1393" t="s">
        <v>4226</v>
      </c>
      <c r="F2970" s="1393">
        <v>5.0</v>
      </c>
      <c r="G2970" s="1393">
        <v>18.0</v>
      </c>
      <c r="H2970" s="1363"/>
      <c r="I2970" s="1363"/>
      <c r="J2970" s="1363"/>
      <c r="K2970" s="1363"/>
      <c r="L2970" s="1363"/>
      <c r="M2970" s="1052"/>
    </row>
    <row r="2971">
      <c r="A2971" s="1381">
        <v>2023.0</v>
      </c>
      <c r="B2971" s="1381" t="s">
        <v>4202</v>
      </c>
      <c r="C2971" s="1381" t="s">
        <v>1818</v>
      </c>
      <c r="D2971" s="1393" t="s">
        <v>4225</v>
      </c>
      <c r="E2971" s="1393" t="s">
        <v>4226</v>
      </c>
      <c r="F2971" s="1393">
        <v>59.0</v>
      </c>
      <c r="G2971" s="1393">
        <v>177.0</v>
      </c>
      <c r="H2971" s="1363"/>
      <c r="I2971" s="1363"/>
      <c r="J2971" s="1363"/>
      <c r="K2971" s="1363"/>
      <c r="L2971" s="1363"/>
      <c r="M2971" s="1052"/>
    </row>
    <row r="2972">
      <c r="A2972" s="1381">
        <v>2023.0</v>
      </c>
      <c r="B2972" s="1381" t="s">
        <v>4202</v>
      </c>
      <c r="C2972" s="1381" t="s">
        <v>1818</v>
      </c>
      <c r="D2972" s="1393" t="s">
        <v>4225</v>
      </c>
      <c r="E2972" s="1393" t="s">
        <v>4227</v>
      </c>
      <c r="F2972" s="1393">
        <v>5.0</v>
      </c>
      <c r="G2972" s="1393">
        <v>15.0</v>
      </c>
      <c r="H2972" s="1363"/>
      <c r="I2972" s="1363"/>
      <c r="J2972" s="1363"/>
      <c r="K2972" s="1363"/>
      <c r="L2972" s="1363"/>
      <c r="M2972" s="1052"/>
    </row>
    <row r="2973">
      <c r="A2973" s="1381">
        <v>2023.0</v>
      </c>
      <c r="B2973" s="1381" t="s">
        <v>4202</v>
      </c>
      <c r="C2973" s="1381" t="s">
        <v>1826</v>
      </c>
      <c r="D2973" s="1393" t="s">
        <v>4225</v>
      </c>
      <c r="E2973" s="1393" t="s">
        <v>4226</v>
      </c>
      <c r="F2973" s="1393">
        <v>1.0</v>
      </c>
      <c r="G2973" s="1393">
        <v>1.0</v>
      </c>
      <c r="H2973" s="1363"/>
      <c r="I2973" s="1363"/>
      <c r="J2973" s="1363"/>
      <c r="K2973" s="1363"/>
      <c r="L2973" s="1363"/>
      <c r="M2973" s="1052"/>
    </row>
    <row r="2974">
      <c r="A2974" s="1381">
        <v>2023.0</v>
      </c>
      <c r="B2974" s="1381" t="s">
        <v>4228</v>
      </c>
      <c r="C2974" s="1381" t="s">
        <v>4228</v>
      </c>
      <c r="D2974" s="1393" t="s">
        <v>4225</v>
      </c>
      <c r="E2974" s="1393" t="s">
        <v>4226</v>
      </c>
      <c r="F2974" s="1393">
        <v>12.0</v>
      </c>
      <c r="G2974" s="1393">
        <v>29.0</v>
      </c>
      <c r="H2974" s="1363"/>
      <c r="I2974" s="1363"/>
      <c r="J2974" s="1363"/>
      <c r="K2974" s="1363"/>
      <c r="L2974" s="1363"/>
      <c r="M2974" s="1052"/>
    </row>
    <row r="2975">
      <c r="A2975" s="1381">
        <v>2023.0</v>
      </c>
      <c r="B2975" s="1381" t="s">
        <v>2551</v>
      </c>
      <c r="C2975" s="1381" t="s">
        <v>2551</v>
      </c>
      <c r="D2975" s="1393" t="s">
        <v>4225</v>
      </c>
      <c r="E2975" s="1393" t="s">
        <v>4227</v>
      </c>
      <c r="F2975" s="1393">
        <v>94.0</v>
      </c>
      <c r="G2975" s="1393">
        <v>209.0</v>
      </c>
      <c r="H2975" s="1363"/>
      <c r="I2975" s="1363"/>
      <c r="J2975" s="1363"/>
      <c r="K2975" s="1363"/>
      <c r="L2975" s="1363"/>
      <c r="M2975" s="1052"/>
    </row>
    <row r="2976">
      <c r="A2976" s="1363"/>
      <c r="B2976" s="1363"/>
      <c r="C2976" s="1363"/>
      <c r="D2976" s="1363"/>
      <c r="E2976" s="1363"/>
      <c r="F2976" s="1363"/>
      <c r="G2976" s="1363"/>
      <c r="H2976" s="1363"/>
      <c r="I2976" s="1363"/>
      <c r="J2976" s="1363"/>
      <c r="K2976" s="1363"/>
      <c r="L2976" s="1363"/>
      <c r="M2976" s="1052"/>
    </row>
    <row r="2977">
      <c r="A2977" s="1363"/>
      <c r="B2977" s="1363"/>
      <c r="C2977" s="1363"/>
      <c r="D2977" s="1363"/>
      <c r="E2977" s="1363"/>
      <c r="F2977" s="1363"/>
      <c r="G2977" s="1363"/>
      <c r="H2977" s="1363"/>
      <c r="I2977" s="1363"/>
      <c r="J2977" s="1363"/>
      <c r="K2977" s="1363"/>
      <c r="L2977" s="1363"/>
      <c r="M2977" s="1052"/>
    </row>
    <row r="2978">
      <c r="A2978" s="1363"/>
      <c r="B2978" s="1363"/>
      <c r="C2978" s="1363"/>
      <c r="D2978" s="1363"/>
      <c r="E2978" s="1363"/>
      <c r="F2978" s="1363"/>
      <c r="G2978" s="1363"/>
      <c r="H2978" s="1363"/>
      <c r="I2978" s="1363"/>
      <c r="J2978" s="1363"/>
      <c r="K2978" s="1363"/>
      <c r="L2978" s="1363"/>
      <c r="M2978" s="1052"/>
    </row>
    <row r="2979">
      <c r="A2979" s="1363"/>
      <c r="B2979" s="1363"/>
      <c r="C2979" s="1363"/>
      <c r="D2979" s="1363"/>
      <c r="E2979" s="1363"/>
      <c r="F2979" s="1363"/>
      <c r="G2979" s="1363"/>
      <c r="H2979" s="1363"/>
      <c r="I2979" s="1363"/>
      <c r="J2979" s="1363"/>
      <c r="K2979" s="1363"/>
      <c r="L2979" s="1363"/>
      <c r="M2979" s="1052"/>
    </row>
    <row r="2980">
      <c r="A2980" s="1363"/>
      <c r="B2980" s="1363"/>
      <c r="C2980" s="1363"/>
      <c r="D2980" s="1363"/>
      <c r="E2980" s="1363"/>
      <c r="F2980" s="1363"/>
      <c r="G2980" s="1363"/>
      <c r="H2980" s="1363"/>
      <c r="I2980" s="1363"/>
      <c r="J2980" s="1363"/>
      <c r="K2980" s="1363"/>
      <c r="L2980" s="1363"/>
      <c r="M2980" s="1052"/>
    </row>
    <row r="2981">
      <c r="A2981" s="1363"/>
      <c r="B2981" s="1363"/>
      <c r="C2981" s="1363"/>
      <c r="D2981" s="1363"/>
      <c r="E2981" s="1363"/>
      <c r="F2981" s="1363"/>
      <c r="G2981" s="1363"/>
      <c r="H2981" s="1363"/>
      <c r="I2981" s="1363"/>
      <c r="J2981" s="1363"/>
      <c r="K2981" s="1363"/>
      <c r="L2981" s="1363"/>
      <c r="M2981" s="1052"/>
    </row>
    <row r="2982">
      <c r="A2982" s="1363"/>
      <c r="B2982" s="1363"/>
      <c r="C2982" s="1363"/>
      <c r="D2982" s="1363"/>
      <c r="E2982" s="1363"/>
      <c r="F2982" s="1363"/>
      <c r="G2982" s="1363"/>
      <c r="H2982" s="1363"/>
      <c r="I2982" s="1363"/>
      <c r="J2982" s="1363"/>
      <c r="K2982" s="1363"/>
      <c r="L2982" s="1363"/>
      <c r="M2982" s="1052"/>
    </row>
    <row r="2983">
      <c r="A2983" s="1363"/>
      <c r="B2983" s="1363"/>
      <c r="C2983" s="1363"/>
      <c r="D2983" s="1363"/>
      <c r="E2983" s="1363"/>
      <c r="F2983" s="1363"/>
      <c r="G2983" s="1363"/>
      <c r="H2983" s="1363"/>
      <c r="I2983" s="1363"/>
      <c r="J2983" s="1363"/>
      <c r="K2983" s="1363"/>
      <c r="L2983" s="1363"/>
      <c r="M2983" s="1052"/>
    </row>
    <row r="2984">
      <c r="A2984" s="1363"/>
      <c r="B2984" s="1363"/>
      <c r="C2984" s="1363"/>
      <c r="D2984" s="1363"/>
      <c r="E2984" s="1363"/>
      <c r="F2984" s="1363"/>
      <c r="G2984" s="1363"/>
      <c r="H2984" s="1363"/>
      <c r="I2984" s="1363"/>
      <c r="J2984" s="1363"/>
      <c r="K2984" s="1363"/>
      <c r="L2984" s="1363"/>
      <c r="M2984" s="1052"/>
    </row>
    <row r="2985">
      <c r="A2985" s="1363"/>
      <c r="B2985" s="1363"/>
      <c r="C2985" s="1363"/>
      <c r="D2985" s="1363"/>
      <c r="E2985" s="1363"/>
      <c r="F2985" s="1363"/>
      <c r="G2985" s="1363"/>
      <c r="H2985" s="1363"/>
      <c r="I2985" s="1363"/>
      <c r="J2985" s="1363"/>
      <c r="K2985" s="1363"/>
      <c r="L2985" s="1363"/>
      <c r="M2985" s="1052"/>
    </row>
    <row r="2986">
      <c r="A2986" s="1363"/>
      <c r="B2986" s="1363"/>
      <c r="C2986" s="1363"/>
      <c r="D2986" s="1363"/>
      <c r="E2986" s="1363"/>
      <c r="F2986" s="1363"/>
      <c r="G2986" s="1363"/>
      <c r="H2986" s="1363"/>
      <c r="I2986" s="1363"/>
      <c r="J2986" s="1363"/>
      <c r="K2986" s="1363"/>
      <c r="L2986" s="1363"/>
      <c r="M2986" s="1052"/>
    </row>
    <row r="2987">
      <c r="A2987" s="1363"/>
      <c r="B2987" s="1363"/>
      <c r="C2987" s="1363"/>
      <c r="D2987" s="1363"/>
      <c r="E2987" s="1363"/>
      <c r="F2987" s="1363"/>
      <c r="G2987" s="1363"/>
      <c r="H2987" s="1363"/>
      <c r="I2987" s="1363"/>
      <c r="J2987" s="1363"/>
      <c r="K2987" s="1363"/>
      <c r="L2987" s="1363"/>
      <c r="M2987" s="1052"/>
    </row>
    <row r="2988">
      <c r="A2988" s="1363"/>
      <c r="B2988" s="1363"/>
      <c r="C2988" s="1363"/>
      <c r="D2988" s="1363"/>
      <c r="E2988" s="1363"/>
      <c r="F2988" s="1363"/>
      <c r="G2988" s="1363"/>
      <c r="H2988" s="1363"/>
      <c r="I2988" s="1363"/>
      <c r="J2988" s="1363"/>
      <c r="K2988" s="1363"/>
      <c r="L2988" s="1363"/>
      <c r="M2988" s="1052"/>
    </row>
    <row r="2989">
      <c r="A2989" s="1363"/>
      <c r="B2989" s="1363"/>
      <c r="C2989" s="1363"/>
      <c r="D2989" s="1363"/>
      <c r="E2989" s="1363"/>
      <c r="F2989" s="1363"/>
      <c r="G2989" s="1363"/>
      <c r="H2989" s="1363"/>
      <c r="I2989" s="1363"/>
      <c r="J2989" s="1363"/>
      <c r="K2989" s="1363"/>
      <c r="L2989" s="1363"/>
      <c r="M2989" s="1052"/>
    </row>
    <row r="2990">
      <c r="A2990" s="1363"/>
      <c r="B2990" s="1363"/>
      <c r="C2990" s="1363"/>
      <c r="D2990" s="1363"/>
      <c r="E2990" s="1363"/>
      <c r="F2990" s="1363"/>
      <c r="G2990" s="1363"/>
      <c r="H2990" s="1363"/>
      <c r="I2990" s="1363"/>
      <c r="J2990" s="1363"/>
      <c r="K2990" s="1363"/>
      <c r="L2990" s="1363"/>
      <c r="M2990" s="1052"/>
    </row>
    <row r="2991">
      <c r="A2991" s="1363"/>
      <c r="B2991" s="1363"/>
      <c r="C2991" s="1363"/>
      <c r="D2991" s="1363"/>
      <c r="E2991" s="1363"/>
      <c r="F2991" s="1363"/>
      <c r="G2991" s="1363"/>
      <c r="H2991" s="1363"/>
      <c r="I2991" s="1363"/>
      <c r="J2991" s="1363"/>
      <c r="K2991" s="1363"/>
      <c r="L2991" s="1363"/>
      <c r="M2991" s="1052"/>
    </row>
    <row r="2992">
      <c r="A2992" s="1363"/>
      <c r="B2992" s="1363"/>
      <c r="C2992" s="1363"/>
      <c r="D2992" s="1363"/>
      <c r="E2992" s="1363"/>
      <c r="F2992" s="1363"/>
      <c r="G2992" s="1363"/>
      <c r="H2992" s="1363"/>
      <c r="I2992" s="1363"/>
      <c r="J2992" s="1363"/>
      <c r="K2992" s="1363"/>
      <c r="L2992" s="1363"/>
      <c r="M2992" s="1052"/>
    </row>
    <row r="2993">
      <c r="A2993" s="1363"/>
      <c r="B2993" s="1363"/>
      <c r="C2993" s="1363"/>
      <c r="D2993" s="1363"/>
      <c r="E2993" s="1363"/>
      <c r="F2993" s="1363"/>
      <c r="G2993" s="1363"/>
      <c r="H2993" s="1363"/>
      <c r="I2993" s="1363"/>
      <c r="J2993" s="1363"/>
      <c r="K2993" s="1363"/>
      <c r="L2993" s="1363"/>
      <c r="M2993" s="1052"/>
    </row>
    <row r="2994">
      <c r="A2994" s="1363"/>
      <c r="B2994" s="1363"/>
      <c r="C2994" s="1363"/>
      <c r="D2994" s="1363"/>
      <c r="E2994" s="1363"/>
      <c r="F2994" s="1363"/>
      <c r="G2994" s="1363"/>
      <c r="H2994" s="1363"/>
      <c r="I2994" s="1363"/>
      <c r="J2994" s="1363"/>
      <c r="K2994" s="1363"/>
      <c r="L2994" s="1363"/>
      <c r="M2994" s="1052"/>
    </row>
    <row r="2995">
      <c r="A2995" s="1363"/>
      <c r="B2995" s="1363"/>
      <c r="C2995" s="1363"/>
      <c r="D2995" s="1363"/>
      <c r="E2995" s="1363"/>
      <c r="F2995" s="1363"/>
      <c r="G2995" s="1363"/>
      <c r="H2995" s="1363"/>
      <c r="I2995" s="1363"/>
      <c r="J2995" s="1363"/>
      <c r="K2995" s="1363"/>
      <c r="L2995" s="1363"/>
      <c r="M2995" s="1052"/>
    </row>
    <row r="2996">
      <c r="A2996" s="1363"/>
      <c r="B2996" s="1363"/>
      <c r="C2996" s="1363"/>
      <c r="D2996" s="1363"/>
      <c r="E2996" s="1363"/>
      <c r="F2996" s="1363"/>
      <c r="G2996" s="1363"/>
      <c r="H2996" s="1363"/>
      <c r="I2996" s="1363"/>
      <c r="J2996" s="1363"/>
      <c r="K2996" s="1363"/>
      <c r="L2996" s="1363"/>
      <c r="M2996" s="1052"/>
    </row>
    <row r="2997">
      <c r="A2997" s="1363"/>
      <c r="B2997" s="1363"/>
      <c r="C2997" s="1363"/>
      <c r="D2997" s="1363"/>
      <c r="E2997" s="1363"/>
      <c r="F2997" s="1363"/>
      <c r="G2997" s="1363"/>
      <c r="H2997" s="1363"/>
      <c r="I2997" s="1363"/>
      <c r="J2997" s="1363"/>
      <c r="K2997" s="1363"/>
      <c r="L2997" s="1363"/>
      <c r="M2997" s="1052"/>
    </row>
    <row r="2998">
      <c r="A2998" s="1363"/>
      <c r="B2998" s="1363"/>
      <c r="C2998" s="1363"/>
      <c r="D2998" s="1363"/>
      <c r="E2998" s="1363"/>
      <c r="F2998" s="1363"/>
      <c r="G2998" s="1363"/>
      <c r="H2998" s="1363"/>
      <c r="I2998" s="1363"/>
      <c r="J2998" s="1363"/>
      <c r="K2998" s="1363"/>
      <c r="L2998" s="1363"/>
      <c r="M2998" s="1052"/>
    </row>
    <row r="2999">
      <c r="A2999" s="1363"/>
      <c r="B2999" s="1363"/>
      <c r="C2999" s="1363"/>
      <c r="D2999" s="1363"/>
      <c r="E2999" s="1363"/>
      <c r="F2999" s="1363"/>
      <c r="G2999" s="1363"/>
      <c r="H2999" s="1363"/>
      <c r="I2999" s="1363"/>
      <c r="J2999" s="1363"/>
      <c r="K2999" s="1363"/>
      <c r="L2999" s="1363"/>
      <c r="M2999" s="1052"/>
    </row>
    <row r="3000">
      <c r="A3000" s="1363"/>
      <c r="B3000" s="1363"/>
      <c r="C3000" s="1363"/>
      <c r="D3000" s="1363"/>
      <c r="E3000" s="1363"/>
      <c r="F3000" s="1363"/>
      <c r="G3000" s="1363"/>
      <c r="H3000" s="1363"/>
      <c r="I3000" s="1363"/>
      <c r="J3000" s="1363"/>
      <c r="K3000" s="1363"/>
      <c r="L3000" s="1363"/>
      <c r="M3000" s="1052"/>
    </row>
    <row r="3001">
      <c r="A3001" s="1363"/>
      <c r="B3001" s="1363"/>
      <c r="C3001" s="1363"/>
      <c r="D3001" s="1363"/>
      <c r="E3001" s="1363"/>
      <c r="F3001" s="1363"/>
      <c r="G3001" s="1363"/>
      <c r="H3001" s="1363"/>
      <c r="I3001" s="1363"/>
      <c r="J3001" s="1363"/>
      <c r="K3001" s="1363"/>
      <c r="L3001" s="1363"/>
      <c r="M3001" s="1052"/>
    </row>
    <row r="3002">
      <c r="A3002" s="1363"/>
      <c r="B3002" s="1363"/>
      <c r="C3002" s="1363"/>
      <c r="D3002" s="1363"/>
      <c r="E3002" s="1363"/>
      <c r="F3002" s="1363"/>
      <c r="G3002" s="1363"/>
      <c r="H3002" s="1363"/>
      <c r="I3002" s="1363"/>
      <c r="J3002" s="1363"/>
      <c r="K3002" s="1363"/>
      <c r="L3002" s="1363"/>
      <c r="M3002" s="1052"/>
    </row>
    <row r="3003">
      <c r="A3003" s="1363"/>
      <c r="B3003" s="1363"/>
      <c r="C3003" s="1363"/>
      <c r="D3003" s="1363"/>
      <c r="E3003" s="1363"/>
      <c r="F3003" s="1363"/>
      <c r="G3003" s="1363"/>
      <c r="H3003" s="1363"/>
      <c r="I3003" s="1363"/>
      <c r="J3003" s="1363"/>
      <c r="K3003" s="1363"/>
      <c r="L3003" s="1363"/>
      <c r="M3003" s="1052"/>
    </row>
    <row r="3004">
      <c r="A3004" s="1363"/>
      <c r="B3004" s="1363"/>
      <c r="C3004" s="1363"/>
      <c r="D3004" s="1363"/>
      <c r="E3004" s="1363"/>
      <c r="F3004" s="1363"/>
      <c r="G3004" s="1363"/>
      <c r="H3004" s="1363"/>
      <c r="I3004" s="1363"/>
      <c r="J3004" s="1363"/>
      <c r="K3004" s="1363"/>
      <c r="L3004" s="1363"/>
      <c r="M3004" s="1052"/>
    </row>
    <row r="3005">
      <c r="A3005" s="1363"/>
      <c r="B3005" s="1363"/>
      <c r="C3005" s="1363"/>
      <c r="D3005" s="1363"/>
      <c r="E3005" s="1363"/>
      <c r="F3005" s="1363"/>
      <c r="G3005" s="1363"/>
      <c r="H3005" s="1363"/>
      <c r="I3005" s="1363"/>
      <c r="J3005" s="1363"/>
      <c r="K3005" s="1363"/>
      <c r="L3005" s="1363"/>
      <c r="M3005" s="1052"/>
    </row>
    <row r="3006">
      <c r="A3006" s="1363"/>
      <c r="B3006" s="1363"/>
      <c r="C3006" s="1363"/>
      <c r="D3006" s="1363"/>
      <c r="E3006" s="1363"/>
      <c r="F3006" s="1363"/>
      <c r="G3006" s="1363"/>
      <c r="H3006" s="1363"/>
      <c r="I3006" s="1363"/>
      <c r="J3006" s="1363"/>
      <c r="K3006" s="1363"/>
      <c r="L3006" s="1363"/>
      <c r="M3006" s="1052"/>
    </row>
    <row r="3007">
      <c r="A3007" s="1363"/>
      <c r="B3007" s="1363"/>
      <c r="C3007" s="1363"/>
      <c r="D3007" s="1363"/>
      <c r="E3007" s="1363"/>
      <c r="F3007" s="1363"/>
      <c r="G3007" s="1363"/>
      <c r="H3007" s="1363"/>
      <c r="I3007" s="1363"/>
      <c r="J3007" s="1363"/>
      <c r="K3007" s="1363"/>
      <c r="L3007" s="1363"/>
      <c r="M3007" s="1052"/>
    </row>
    <row r="3008">
      <c r="A3008" s="1363"/>
      <c r="B3008" s="1363"/>
      <c r="C3008" s="1363"/>
      <c r="D3008" s="1363"/>
      <c r="E3008" s="1363"/>
      <c r="F3008" s="1363"/>
      <c r="G3008" s="1363"/>
      <c r="H3008" s="1363"/>
      <c r="I3008" s="1363"/>
      <c r="J3008" s="1363"/>
      <c r="K3008" s="1363"/>
      <c r="L3008" s="1363"/>
      <c r="M3008" s="1052"/>
    </row>
    <row r="3009">
      <c r="A3009" s="1363"/>
      <c r="B3009" s="1363"/>
      <c r="C3009" s="1363"/>
      <c r="D3009" s="1363"/>
      <c r="E3009" s="1363"/>
      <c r="F3009" s="1363"/>
      <c r="G3009" s="1363"/>
      <c r="H3009" s="1363"/>
      <c r="I3009" s="1363"/>
      <c r="J3009" s="1363"/>
      <c r="K3009" s="1363"/>
      <c r="L3009" s="1363"/>
      <c r="M3009" s="1052"/>
    </row>
    <row r="3010">
      <c r="A3010" s="1363"/>
      <c r="B3010" s="1363"/>
      <c r="C3010" s="1363"/>
      <c r="D3010" s="1363"/>
      <c r="E3010" s="1363"/>
      <c r="F3010" s="1363"/>
      <c r="G3010" s="1363"/>
      <c r="H3010" s="1363"/>
      <c r="I3010" s="1363"/>
      <c r="J3010" s="1363"/>
      <c r="K3010" s="1363"/>
      <c r="L3010" s="1363"/>
      <c r="M3010" s="1052"/>
    </row>
    <row r="3011">
      <c r="A3011" s="1363"/>
      <c r="B3011" s="1363"/>
      <c r="C3011" s="1363"/>
      <c r="D3011" s="1363"/>
      <c r="E3011" s="1363"/>
      <c r="F3011" s="1363"/>
      <c r="G3011" s="1363"/>
      <c r="H3011" s="1363"/>
      <c r="I3011" s="1363"/>
      <c r="J3011" s="1363"/>
      <c r="K3011" s="1363"/>
      <c r="L3011" s="1363"/>
      <c r="M3011" s="1052"/>
    </row>
    <row r="3012">
      <c r="A3012" s="1363"/>
      <c r="B3012" s="1363"/>
      <c r="C3012" s="1363"/>
      <c r="D3012" s="1363"/>
      <c r="E3012" s="1363"/>
      <c r="F3012" s="1363"/>
      <c r="G3012" s="1363"/>
      <c r="H3012" s="1363"/>
      <c r="I3012" s="1363"/>
      <c r="J3012" s="1363"/>
      <c r="K3012" s="1363"/>
      <c r="L3012" s="1363"/>
      <c r="M3012" s="1052"/>
    </row>
    <row r="3013">
      <c r="A3013" s="1363"/>
      <c r="B3013" s="1363"/>
      <c r="C3013" s="1363"/>
      <c r="D3013" s="1363"/>
      <c r="E3013" s="1363"/>
      <c r="F3013" s="1363"/>
      <c r="G3013" s="1363"/>
      <c r="H3013" s="1363"/>
      <c r="I3013" s="1363"/>
      <c r="J3013" s="1363"/>
      <c r="K3013" s="1363"/>
      <c r="L3013" s="1363"/>
      <c r="M3013" s="1052"/>
    </row>
    <row r="3014">
      <c r="A3014" s="1363"/>
      <c r="B3014" s="1363"/>
      <c r="C3014" s="1363"/>
      <c r="D3014" s="1363"/>
      <c r="E3014" s="1363"/>
      <c r="F3014" s="1363"/>
      <c r="G3014" s="1363"/>
      <c r="H3014" s="1363"/>
      <c r="I3014" s="1363"/>
      <c r="J3014" s="1363"/>
      <c r="K3014" s="1363"/>
      <c r="L3014" s="1363"/>
      <c r="M3014" s="1052"/>
    </row>
    <row r="3015">
      <c r="A3015" s="1363"/>
      <c r="B3015" s="1363"/>
      <c r="C3015" s="1363"/>
      <c r="D3015" s="1363"/>
      <c r="E3015" s="1363"/>
      <c r="F3015" s="1363"/>
      <c r="G3015" s="1363"/>
      <c r="H3015" s="1363"/>
      <c r="I3015" s="1363"/>
      <c r="J3015" s="1363"/>
      <c r="K3015" s="1363"/>
      <c r="L3015" s="1363"/>
      <c r="M3015" s="1052"/>
    </row>
    <row r="3016">
      <c r="A3016" s="1363"/>
      <c r="B3016" s="1363"/>
      <c r="C3016" s="1363"/>
      <c r="D3016" s="1363"/>
      <c r="E3016" s="1363"/>
      <c r="F3016" s="1363"/>
      <c r="G3016" s="1363"/>
      <c r="H3016" s="1363"/>
      <c r="I3016" s="1363"/>
      <c r="J3016" s="1363"/>
      <c r="K3016" s="1363"/>
      <c r="L3016" s="1363"/>
      <c r="M3016" s="1052"/>
    </row>
    <row r="3017">
      <c r="A3017" s="1363"/>
      <c r="B3017" s="1363"/>
      <c r="C3017" s="1363"/>
      <c r="D3017" s="1363"/>
      <c r="E3017" s="1363"/>
      <c r="F3017" s="1363"/>
      <c r="G3017" s="1363"/>
      <c r="H3017" s="1363"/>
      <c r="I3017" s="1363"/>
      <c r="J3017" s="1363"/>
      <c r="K3017" s="1363"/>
      <c r="L3017" s="1363"/>
      <c r="M3017" s="1052"/>
    </row>
    <row r="3018">
      <c r="A3018" s="1363"/>
      <c r="B3018" s="1363"/>
      <c r="C3018" s="1363"/>
      <c r="D3018" s="1363"/>
      <c r="E3018" s="1363"/>
      <c r="F3018" s="1363"/>
      <c r="G3018" s="1363"/>
      <c r="H3018" s="1363"/>
      <c r="I3018" s="1363"/>
      <c r="J3018" s="1363"/>
      <c r="K3018" s="1363"/>
      <c r="L3018" s="1363"/>
      <c r="M3018" s="1052"/>
    </row>
    <row r="3019">
      <c r="A3019" s="1363"/>
      <c r="B3019" s="1363"/>
      <c r="C3019" s="1363"/>
      <c r="D3019" s="1363"/>
      <c r="E3019" s="1363"/>
      <c r="F3019" s="1363"/>
      <c r="G3019" s="1363"/>
      <c r="H3019" s="1363"/>
      <c r="I3019" s="1363"/>
      <c r="J3019" s="1363"/>
      <c r="K3019" s="1363"/>
      <c r="L3019" s="1363"/>
      <c r="M3019" s="1052"/>
    </row>
    <row r="3020">
      <c r="A3020" s="1363"/>
      <c r="B3020" s="1363"/>
      <c r="C3020" s="1363"/>
      <c r="D3020" s="1363"/>
      <c r="E3020" s="1363"/>
      <c r="F3020" s="1363"/>
      <c r="G3020" s="1363"/>
      <c r="H3020" s="1363"/>
      <c r="I3020" s="1363"/>
      <c r="J3020" s="1363"/>
      <c r="K3020" s="1363"/>
      <c r="L3020" s="1363"/>
      <c r="M3020" s="1052"/>
    </row>
    <row r="3021">
      <c r="A3021" s="1363"/>
      <c r="B3021" s="1363"/>
      <c r="C3021" s="1363"/>
      <c r="D3021" s="1363"/>
      <c r="E3021" s="1363"/>
      <c r="F3021" s="1363"/>
      <c r="G3021" s="1363"/>
      <c r="H3021" s="1363"/>
      <c r="I3021" s="1363"/>
      <c r="J3021" s="1363"/>
      <c r="K3021" s="1363"/>
      <c r="L3021" s="1363"/>
      <c r="M3021" s="1052"/>
    </row>
    <row r="3022">
      <c r="A3022" s="1363"/>
      <c r="B3022" s="1363"/>
      <c r="C3022" s="1363"/>
      <c r="D3022" s="1363"/>
      <c r="E3022" s="1363"/>
      <c r="F3022" s="1363"/>
      <c r="G3022" s="1363"/>
      <c r="H3022" s="1363"/>
      <c r="I3022" s="1363"/>
      <c r="J3022" s="1363"/>
      <c r="K3022" s="1363"/>
      <c r="L3022" s="1363"/>
      <c r="M3022" s="1052"/>
    </row>
    <row r="3023">
      <c r="A3023" s="1363"/>
      <c r="B3023" s="1363"/>
      <c r="C3023" s="1363"/>
      <c r="D3023" s="1363"/>
      <c r="E3023" s="1363"/>
      <c r="F3023" s="1363"/>
      <c r="G3023" s="1363"/>
      <c r="H3023" s="1363"/>
      <c r="I3023" s="1363"/>
      <c r="J3023" s="1363"/>
      <c r="K3023" s="1363"/>
      <c r="L3023" s="1363"/>
      <c r="M3023" s="1052"/>
    </row>
    <row r="3024">
      <c r="A3024" s="1363"/>
      <c r="B3024" s="1363"/>
      <c r="C3024" s="1363"/>
      <c r="D3024" s="1363"/>
      <c r="E3024" s="1363"/>
      <c r="F3024" s="1363"/>
      <c r="G3024" s="1363"/>
      <c r="H3024" s="1363"/>
      <c r="I3024" s="1363"/>
      <c r="J3024" s="1363"/>
      <c r="K3024" s="1363"/>
      <c r="L3024" s="1363"/>
      <c r="M3024" s="1052"/>
    </row>
    <row r="3025">
      <c r="A3025" s="1363"/>
      <c r="B3025" s="1363"/>
      <c r="C3025" s="1363"/>
      <c r="D3025" s="1363"/>
      <c r="E3025" s="1363"/>
      <c r="F3025" s="1363"/>
      <c r="G3025" s="1363"/>
      <c r="H3025" s="1363"/>
      <c r="I3025" s="1363"/>
      <c r="J3025" s="1363"/>
      <c r="K3025" s="1363"/>
      <c r="L3025" s="1363"/>
      <c r="M3025" s="1052"/>
    </row>
    <row r="3026">
      <c r="A3026" s="1363"/>
      <c r="B3026" s="1363"/>
      <c r="C3026" s="1363"/>
      <c r="D3026" s="1363"/>
      <c r="E3026" s="1363"/>
      <c r="F3026" s="1363"/>
      <c r="G3026" s="1363"/>
      <c r="H3026" s="1363"/>
      <c r="I3026" s="1363"/>
      <c r="J3026" s="1363"/>
      <c r="K3026" s="1363"/>
      <c r="L3026" s="1363"/>
      <c r="M3026" s="1052"/>
    </row>
    <row r="3027">
      <c r="A3027" s="1363"/>
      <c r="B3027" s="1363"/>
      <c r="C3027" s="1363"/>
      <c r="D3027" s="1363"/>
      <c r="E3027" s="1363"/>
      <c r="F3027" s="1363"/>
      <c r="G3027" s="1363"/>
      <c r="H3027" s="1363"/>
      <c r="I3027" s="1363"/>
      <c r="J3027" s="1363"/>
      <c r="K3027" s="1363"/>
      <c r="L3027" s="1363"/>
      <c r="M3027" s="1052"/>
    </row>
    <row r="3028">
      <c r="A3028" s="1363"/>
      <c r="B3028" s="1363"/>
      <c r="C3028" s="1363"/>
      <c r="D3028" s="1363"/>
      <c r="E3028" s="1363"/>
      <c r="F3028" s="1363"/>
      <c r="G3028" s="1363"/>
      <c r="H3028" s="1363"/>
      <c r="I3028" s="1363"/>
      <c r="J3028" s="1363"/>
      <c r="K3028" s="1363"/>
      <c r="L3028" s="1363"/>
      <c r="M3028" s="1052"/>
    </row>
    <row r="3029">
      <c r="A3029" s="1363"/>
      <c r="B3029" s="1363"/>
      <c r="C3029" s="1363"/>
      <c r="D3029" s="1363"/>
      <c r="E3029" s="1363"/>
      <c r="F3029" s="1363"/>
      <c r="G3029" s="1363"/>
      <c r="H3029" s="1363"/>
      <c r="I3029" s="1363"/>
      <c r="J3029" s="1363"/>
      <c r="K3029" s="1363"/>
      <c r="L3029" s="1363"/>
      <c r="M3029" s="1052"/>
    </row>
    <row r="3030">
      <c r="A3030" s="1363"/>
      <c r="B3030" s="1363"/>
      <c r="C3030" s="1363"/>
      <c r="D3030" s="1363"/>
      <c r="E3030" s="1363"/>
      <c r="F3030" s="1363"/>
      <c r="G3030" s="1363"/>
      <c r="H3030" s="1363"/>
      <c r="I3030" s="1363"/>
      <c r="J3030" s="1363"/>
      <c r="K3030" s="1363"/>
      <c r="L3030" s="1363"/>
      <c r="M3030" s="1052"/>
    </row>
    <row r="3031">
      <c r="A3031" s="1363"/>
      <c r="B3031" s="1363"/>
      <c r="C3031" s="1363"/>
      <c r="D3031" s="1363"/>
      <c r="E3031" s="1363"/>
      <c r="F3031" s="1363"/>
      <c r="G3031" s="1363"/>
      <c r="H3031" s="1363"/>
      <c r="I3031" s="1363"/>
      <c r="J3031" s="1363"/>
      <c r="K3031" s="1363"/>
      <c r="L3031" s="1363"/>
      <c r="M3031" s="1052"/>
    </row>
    <row r="3032">
      <c r="A3032" s="1363"/>
      <c r="B3032" s="1363"/>
      <c r="C3032" s="1363"/>
      <c r="D3032" s="1363"/>
      <c r="E3032" s="1363"/>
      <c r="F3032" s="1363"/>
      <c r="G3032" s="1363"/>
      <c r="H3032" s="1363"/>
      <c r="I3032" s="1363"/>
      <c r="J3032" s="1363"/>
      <c r="K3032" s="1363"/>
      <c r="L3032" s="1363"/>
      <c r="M3032" s="1052"/>
    </row>
    <row r="3033">
      <c r="A3033" s="1363"/>
      <c r="B3033" s="1363"/>
      <c r="C3033" s="1363"/>
      <c r="D3033" s="1363"/>
      <c r="E3033" s="1363"/>
      <c r="F3033" s="1363"/>
      <c r="G3033" s="1363"/>
      <c r="H3033" s="1363"/>
      <c r="I3033" s="1363"/>
      <c r="J3033" s="1363"/>
      <c r="K3033" s="1363"/>
      <c r="L3033" s="1363"/>
      <c r="M3033" s="1052"/>
    </row>
    <row r="3034">
      <c r="A3034" s="1363"/>
      <c r="B3034" s="1363"/>
      <c r="C3034" s="1363"/>
      <c r="D3034" s="1363"/>
      <c r="E3034" s="1363"/>
      <c r="F3034" s="1363"/>
      <c r="G3034" s="1363"/>
      <c r="H3034" s="1363"/>
      <c r="I3034" s="1363"/>
      <c r="J3034" s="1363"/>
      <c r="K3034" s="1363"/>
      <c r="L3034" s="1363"/>
      <c r="M3034" s="1052"/>
    </row>
    <row r="3035">
      <c r="A3035" s="1363"/>
      <c r="B3035" s="1363"/>
      <c r="C3035" s="1363"/>
      <c r="D3035" s="1363"/>
      <c r="E3035" s="1363"/>
      <c r="F3035" s="1363"/>
      <c r="G3035" s="1363"/>
      <c r="H3035" s="1363"/>
      <c r="I3035" s="1363"/>
      <c r="J3035" s="1363"/>
      <c r="K3035" s="1363"/>
      <c r="L3035" s="1363"/>
      <c r="M3035" s="1052"/>
    </row>
    <row r="3036">
      <c r="A3036" s="1363"/>
      <c r="B3036" s="1363"/>
      <c r="C3036" s="1363"/>
      <c r="D3036" s="1363"/>
      <c r="E3036" s="1363"/>
      <c r="F3036" s="1363"/>
      <c r="G3036" s="1363"/>
      <c r="H3036" s="1363"/>
      <c r="I3036" s="1363"/>
      <c r="J3036" s="1363"/>
      <c r="K3036" s="1363"/>
      <c r="L3036" s="1363"/>
      <c r="M3036" s="1052"/>
    </row>
    <row r="3037">
      <c r="A3037" s="1363"/>
      <c r="B3037" s="1363"/>
      <c r="C3037" s="1363"/>
      <c r="D3037" s="1363"/>
      <c r="E3037" s="1363"/>
      <c r="F3037" s="1363"/>
      <c r="G3037" s="1363"/>
      <c r="H3037" s="1363"/>
      <c r="I3037" s="1363"/>
      <c r="J3037" s="1363"/>
      <c r="K3037" s="1363"/>
      <c r="L3037" s="1363"/>
      <c r="M3037" s="1052"/>
    </row>
    <row r="3038">
      <c r="A3038" s="1363"/>
      <c r="B3038" s="1363"/>
      <c r="C3038" s="1363"/>
      <c r="D3038" s="1363"/>
      <c r="E3038" s="1363"/>
      <c r="F3038" s="1363"/>
      <c r="G3038" s="1363"/>
      <c r="H3038" s="1363"/>
      <c r="I3038" s="1363"/>
      <c r="J3038" s="1363"/>
      <c r="K3038" s="1363"/>
      <c r="L3038" s="1363"/>
      <c r="M3038" s="1052"/>
    </row>
    <row r="3039">
      <c r="A3039" s="1363"/>
      <c r="B3039" s="1363"/>
      <c r="C3039" s="1363"/>
      <c r="D3039" s="1363"/>
      <c r="E3039" s="1363"/>
      <c r="F3039" s="1363"/>
      <c r="G3039" s="1363"/>
      <c r="H3039" s="1363"/>
      <c r="I3039" s="1363"/>
      <c r="J3039" s="1363"/>
      <c r="K3039" s="1363"/>
      <c r="L3039" s="1363"/>
      <c r="M3039" s="1052"/>
    </row>
    <row r="3040">
      <c r="A3040" s="1363"/>
      <c r="B3040" s="1363"/>
      <c r="C3040" s="1363"/>
      <c r="D3040" s="1363"/>
      <c r="E3040" s="1363"/>
      <c r="F3040" s="1363"/>
      <c r="G3040" s="1363"/>
      <c r="H3040" s="1363"/>
      <c r="I3040" s="1363"/>
      <c r="J3040" s="1363"/>
      <c r="K3040" s="1363"/>
      <c r="L3040" s="1363"/>
      <c r="M3040" s="1052"/>
    </row>
    <row r="3041">
      <c r="A3041" s="1363"/>
      <c r="B3041" s="1363"/>
      <c r="C3041" s="1363"/>
      <c r="D3041" s="1363"/>
      <c r="E3041" s="1363"/>
      <c r="F3041" s="1363"/>
      <c r="G3041" s="1363"/>
      <c r="H3041" s="1363"/>
      <c r="I3041" s="1363"/>
      <c r="J3041" s="1363"/>
      <c r="K3041" s="1363"/>
      <c r="L3041" s="1363"/>
      <c r="M3041" s="1052"/>
    </row>
    <row r="3042">
      <c r="A3042" s="1363"/>
      <c r="B3042" s="1363"/>
      <c r="C3042" s="1363"/>
      <c r="D3042" s="1363"/>
      <c r="E3042" s="1363"/>
      <c r="F3042" s="1363"/>
      <c r="G3042" s="1363"/>
      <c r="H3042" s="1363"/>
      <c r="I3042" s="1363"/>
      <c r="J3042" s="1363"/>
      <c r="K3042" s="1363"/>
      <c r="L3042" s="1363"/>
      <c r="M3042" s="1052"/>
    </row>
    <row r="3043">
      <c r="A3043" s="1363"/>
      <c r="B3043" s="1363"/>
      <c r="C3043" s="1363"/>
      <c r="D3043" s="1363"/>
      <c r="E3043" s="1363"/>
      <c r="F3043" s="1363"/>
      <c r="G3043" s="1363"/>
      <c r="H3043" s="1363"/>
      <c r="I3043" s="1363"/>
      <c r="J3043" s="1363"/>
      <c r="K3043" s="1363"/>
      <c r="L3043" s="1363"/>
      <c r="M3043" s="1052"/>
    </row>
    <row r="3044">
      <c r="A3044" s="1363"/>
      <c r="B3044" s="1363"/>
      <c r="C3044" s="1363"/>
      <c r="D3044" s="1363"/>
      <c r="E3044" s="1363"/>
      <c r="F3044" s="1363"/>
      <c r="G3044" s="1363"/>
      <c r="H3044" s="1363"/>
      <c r="I3044" s="1363"/>
      <c r="J3044" s="1363"/>
      <c r="K3044" s="1363"/>
      <c r="L3044" s="1363"/>
      <c r="M3044" s="1052"/>
    </row>
    <row r="3045">
      <c r="A3045" s="1363"/>
      <c r="B3045" s="1363"/>
      <c r="C3045" s="1363"/>
      <c r="D3045" s="1363"/>
      <c r="E3045" s="1363"/>
      <c r="F3045" s="1363"/>
      <c r="G3045" s="1363"/>
      <c r="H3045" s="1363"/>
      <c r="I3045" s="1363"/>
      <c r="J3045" s="1363"/>
      <c r="K3045" s="1363"/>
      <c r="L3045" s="1363"/>
      <c r="M3045" s="1052"/>
    </row>
    <row r="3046">
      <c r="A3046" s="1363"/>
      <c r="B3046" s="1363"/>
      <c r="C3046" s="1363"/>
      <c r="D3046" s="1363"/>
      <c r="E3046" s="1363"/>
      <c r="F3046" s="1363"/>
      <c r="G3046" s="1363"/>
      <c r="H3046" s="1363"/>
      <c r="I3046" s="1363"/>
      <c r="J3046" s="1363"/>
      <c r="K3046" s="1363"/>
      <c r="L3046" s="1363"/>
      <c r="M3046" s="1052"/>
    </row>
    <row r="3047">
      <c r="A3047" s="1363"/>
      <c r="B3047" s="1363"/>
      <c r="C3047" s="1363"/>
      <c r="D3047" s="1363"/>
      <c r="E3047" s="1363"/>
      <c r="F3047" s="1363"/>
      <c r="G3047" s="1363"/>
      <c r="H3047" s="1363"/>
      <c r="I3047" s="1363"/>
      <c r="J3047" s="1363"/>
      <c r="K3047" s="1363"/>
      <c r="L3047" s="1363"/>
      <c r="M3047" s="1052"/>
    </row>
    <row r="3048">
      <c r="A3048" s="1363"/>
      <c r="B3048" s="1363"/>
      <c r="C3048" s="1363"/>
      <c r="D3048" s="1363"/>
      <c r="E3048" s="1363"/>
      <c r="F3048" s="1363"/>
      <c r="G3048" s="1363"/>
      <c r="H3048" s="1363"/>
      <c r="I3048" s="1363"/>
      <c r="J3048" s="1363"/>
      <c r="K3048" s="1363"/>
      <c r="L3048" s="1363"/>
      <c r="M3048" s="1052"/>
    </row>
    <row r="3049">
      <c r="A3049" s="1363"/>
      <c r="B3049" s="1363"/>
      <c r="C3049" s="1363"/>
      <c r="D3049" s="1363"/>
      <c r="E3049" s="1363"/>
      <c r="F3049" s="1363"/>
      <c r="G3049" s="1363"/>
      <c r="H3049" s="1363"/>
      <c r="I3049" s="1363"/>
      <c r="J3049" s="1363"/>
      <c r="K3049" s="1363"/>
      <c r="L3049" s="1363"/>
      <c r="M3049" s="1052"/>
    </row>
    <row r="3050">
      <c r="A3050" s="1363"/>
      <c r="B3050" s="1363"/>
      <c r="C3050" s="1363"/>
      <c r="D3050" s="1363"/>
      <c r="E3050" s="1363"/>
      <c r="F3050" s="1363"/>
      <c r="G3050" s="1363"/>
      <c r="H3050" s="1363"/>
      <c r="I3050" s="1363"/>
      <c r="J3050" s="1363"/>
      <c r="K3050" s="1363"/>
      <c r="L3050" s="1363"/>
      <c r="M3050" s="1052"/>
    </row>
    <row r="3051">
      <c r="A3051" s="1363"/>
      <c r="B3051" s="1363"/>
      <c r="C3051" s="1363"/>
      <c r="D3051" s="1363"/>
      <c r="E3051" s="1363"/>
      <c r="F3051" s="1363"/>
      <c r="G3051" s="1363"/>
      <c r="H3051" s="1363"/>
      <c r="I3051" s="1363"/>
      <c r="J3051" s="1363"/>
      <c r="K3051" s="1363"/>
      <c r="L3051" s="1363"/>
      <c r="M3051" s="1052"/>
    </row>
    <row r="3052">
      <c r="A3052" s="1363"/>
      <c r="B3052" s="1363"/>
      <c r="C3052" s="1363"/>
      <c r="D3052" s="1363"/>
      <c r="E3052" s="1363"/>
      <c r="F3052" s="1363"/>
      <c r="G3052" s="1363"/>
      <c r="H3052" s="1363"/>
      <c r="I3052" s="1363"/>
      <c r="J3052" s="1363"/>
      <c r="K3052" s="1363"/>
      <c r="L3052" s="1363"/>
      <c r="M3052" s="1052"/>
    </row>
    <row r="3053">
      <c r="A3053" s="1363"/>
      <c r="B3053" s="1363"/>
      <c r="C3053" s="1363"/>
      <c r="D3053" s="1363"/>
      <c r="E3053" s="1363"/>
      <c r="F3053" s="1363"/>
      <c r="G3053" s="1363"/>
      <c r="H3053" s="1363"/>
      <c r="I3053" s="1363"/>
      <c r="J3053" s="1363"/>
      <c r="K3053" s="1363"/>
      <c r="L3053" s="1363"/>
      <c r="M3053" s="1052"/>
    </row>
    <row r="3054">
      <c r="A3054" s="1363"/>
      <c r="B3054" s="1363"/>
      <c r="C3054" s="1363"/>
      <c r="D3054" s="1363"/>
      <c r="E3054" s="1363"/>
      <c r="F3054" s="1363"/>
      <c r="G3054" s="1363"/>
      <c r="H3054" s="1363"/>
      <c r="I3054" s="1363"/>
      <c r="J3054" s="1363"/>
      <c r="K3054" s="1363"/>
      <c r="L3054" s="1363"/>
      <c r="M3054" s="1052"/>
    </row>
    <row r="3055">
      <c r="A3055" s="1363"/>
      <c r="B3055" s="1363"/>
      <c r="C3055" s="1363"/>
      <c r="D3055" s="1363"/>
      <c r="E3055" s="1363"/>
      <c r="F3055" s="1363"/>
      <c r="G3055" s="1363"/>
      <c r="H3055" s="1363"/>
      <c r="I3055" s="1363"/>
      <c r="J3055" s="1363"/>
      <c r="K3055" s="1363"/>
      <c r="L3055" s="1363"/>
      <c r="M3055" s="1052"/>
    </row>
    <row r="3056">
      <c r="A3056" s="1363"/>
      <c r="B3056" s="1363"/>
      <c r="C3056" s="1363"/>
      <c r="D3056" s="1363"/>
      <c r="E3056" s="1363"/>
      <c r="F3056" s="1363"/>
      <c r="G3056" s="1363"/>
      <c r="H3056" s="1363"/>
      <c r="I3056" s="1363"/>
      <c r="J3056" s="1363"/>
      <c r="K3056" s="1363"/>
      <c r="L3056" s="1363"/>
      <c r="M3056" s="1052"/>
    </row>
    <row r="3057">
      <c r="A3057" s="1363"/>
      <c r="B3057" s="1363"/>
      <c r="C3057" s="1363"/>
      <c r="D3057" s="1363"/>
      <c r="E3057" s="1363"/>
      <c r="F3057" s="1363"/>
      <c r="G3057" s="1363"/>
      <c r="H3057" s="1363"/>
      <c r="I3057" s="1363"/>
      <c r="J3057" s="1363"/>
      <c r="K3057" s="1363"/>
      <c r="L3057" s="1363"/>
      <c r="M3057" s="1052"/>
    </row>
    <row r="3058">
      <c r="A3058" s="1363"/>
      <c r="B3058" s="1363"/>
      <c r="C3058" s="1363"/>
      <c r="D3058" s="1363"/>
      <c r="E3058" s="1363"/>
      <c r="F3058" s="1363"/>
      <c r="G3058" s="1363"/>
      <c r="H3058" s="1363"/>
      <c r="I3058" s="1363"/>
      <c r="J3058" s="1363"/>
      <c r="K3058" s="1363"/>
      <c r="L3058" s="1363"/>
      <c r="M3058" s="1052"/>
    </row>
    <row r="3059">
      <c r="A3059" s="1363"/>
      <c r="B3059" s="1363"/>
      <c r="C3059" s="1363"/>
      <c r="D3059" s="1363"/>
      <c r="E3059" s="1363"/>
      <c r="F3059" s="1363"/>
      <c r="G3059" s="1363"/>
      <c r="H3059" s="1363"/>
      <c r="I3059" s="1363"/>
      <c r="J3059" s="1363"/>
      <c r="K3059" s="1363"/>
      <c r="L3059" s="1363"/>
      <c r="M3059" s="1052"/>
    </row>
    <row r="3060">
      <c r="A3060" s="1363"/>
      <c r="B3060" s="1363"/>
      <c r="C3060" s="1363"/>
      <c r="D3060" s="1363"/>
      <c r="E3060" s="1363"/>
      <c r="F3060" s="1363"/>
      <c r="G3060" s="1363"/>
      <c r="H3060" s="1363"/>
      <c r="I3060" s="1363"/>
      <c r="J3060" s="1363"/>
      <c r="K3060" s="1363"/>
      <c r="L3060" s="1363"/>
      <c r="M3060" s="1052"/>
    </row>
    <row r="3061">
      <c r="A3061" s="1363"/>
      <c r="B3061" s="1363"/>
      <c r="C3061" s="1363"/>
      <c r="D3061" s="1363"/>
      <c r="E3061" s="1363"/>
      <c r="F3061" s="1363"/>
      <c r="G3061" s="1363"/>
      <c r="H3061" s="1363"/>
      <c r="I3061" s="1363"/>
      <c r="J3061" s="1363"/>
      <c r="K3061" s="1363"/>
      <c r="L3061" s="1363"/>
      <c r="M3061" s="1052"/>
    </row>
    <row r="3062">
      <c r="A3062" s="1363"/>
      <c r="B3062" s="1363"/>
      <c r="C3062" s="1363"/>
      <c r="D3062" s="1363"/>
      <c r="E3062" s="1363"/>
      <c r="F3062" s="1363"/>
      <c r="G3062" s="1363"/>
      <c r="H3062" s="1363"/>
      <c r="I3062" s="1363"/>
      <c r="J3062" s="1363"/>
      <c r="K3062" s="1363"/>
      <c r="L3062" s="1363"/>
      <c r="M3062" s="1052"/>
    </row>
    <row r="3063">
      <c r="A3063" s="1363"/>
      <c r="B3063" s="1363"/>
      <c r="C3063" s="1363"/>
      <c r="D3063" s="1363"/>
      <c r="E3063" s="1363"/>
      <c r="F3063" s="1363"/>
      <c r="G3063" s="1363"/>
      <c r="H3063" s="1363"/>
      <c r="I3063" s="1363"/>
      <c r="J3063" s="1363"/>
      <c r="K3063" s="1363"/>
      <c r="L3063" s="1363"/>
      <c r="M3063" s="1052"/>
    </row>
    <row r="3064">
      <c r="A3064" s="1363"/>
      <c r="B3064" s="1363"/>
      <c r="C3064" s="1363"/>
      <c r="D3064" s="1363"/>
      <c r="E3064" s="1363"/>
      <c r="F3064" s="1363"/>
      <c r="G3064" s="1363"/>
      <c r="H3064" s="1363"/>
      <c r="I3064" s="1363"/>
      <c r="J3064" s="1363"/>
      <c r="K3064" s="1363"/>
      <c r="L3064" s="1363"/>
      <c r="M3064" s="1052"/>
    </row>
    <row r="3065">
      <c r="A3065" s="1363"/>
      <c r="B3065" s="1363"/>
      <c r="C3065" s="1363"/>
      <c r="D3065" s="1363"/>
      <c r="E3065" s="1363"/>
      <c r="F3065" s="1363"/>
      <c r="G3065" s="1363"/>
      <c r="H3065" s="1363"/>
      <c r="I3065" s="1363"/>
      <c r="J3065" s="1363"/>
      <c r="K3065" s="1363"/>
      <c r="L3065" s="1363"/>
      <c r="M3065" s="1052"/>
    </row>
    <row r="3066">
      <c r="A3066" s="1363"/>
      <c r="B3066" s="1363"/>
      <c r="C3066" s="1363"/>
      <c r="D3066" s="1363"/>
      <c r="E3066" s="1363"/>
      <c r="F3066" s="1363"/>
      <c r="G3066" s="1363"/>
      <c r="H3066" s="1363"/>
      <c r="I3066" s="1363"/>
      <c r="J3066" s="1363"/>
      <c r="K3066" s="1363"/>
      <c r="L3066" s="1363"/>
      <c r="M3066" s="1052"/>
    </row>
    <row r="3067">
      <c r="A3067" s="1363"/>
      <c r="B3067" s="1363"/>
      <c r="C3067" s="1363"/>
      <c r="D3067" s="1363"/>
      <c r="E3067" s="1363"/>
      <c r="F3067" s="1363"/>
      <c r="G3067" s="1363"/>
      <c r="H3067" s="1363"/>
      <c r="I3067" s="1363"/>
      <c r="J3067" s="1363"/>
      <c r="K3067" s="1363"/>
      <c r="L3067" s="1363"/>
      <c r="M3067" s="1052"/>
    </row>
    <row r="3068">
      <c r="A3068" s="1363"/>
      <c r="B3068" s="1363"/>
      <c r="C3068" s="1363"/>
      <c r="D3068" s="1363"/>
      <c r="E3068" s="1363"/>
      <c r="F3068" s="1363"/>
      <c r="G3068" s="1363"/>
      <c r="H3068" s="1363"/>
      <c r="I3068" s="1363"/>
      <c r="J3068" s="1363"/>
      <c r="K3068" s="1363"/>
      <c r="L3068" s="1363"/>
      <c r="M3068" s="1052"/>
    </row>
    <row r="3069">
      <c r="A3069" s="1363"/>
      <c r="B3069" s="1363"/>
      <c r="C3069" s="1363"/>
      <c r="D3069" s="1363"/>
      <c r="E3069" s="1363"/>
      <c r="F3069" s="1363"/>
      <c r="G3069" s="1363"/>
      <c r="H3069" s="1363"/>
      <c r="I3069" s="1363"/>
      <c r="J3069" s="1363"/>
      <c r="K3069" s="1363"/>
      <c r="L3069" s="1363"/>
      <c r="M3069" s="1052"/>
    </row>
    <row r="3070">
      <c r="A3070" s="1363"/>
      <c r="B3070" s="1363"/>
      <c r="C3070" s="1363"/>
      <c r="D3070" s="1363"/>
      <c r="E3070" s="1363"/>
      <c r="F3070" s="1363"/>
      <c r="G3070" s="1363"/>
      <c r="H3070" s="1363"/>
      <c r="I3070" s="1363"/>
      <c r="J3070" s="1363"/>
      <c r="K3070" s="1363"/>
      <c r="L3070" s="1363"/>
      <c r="M3070" s="1052"/>
    </row>
    <row r="3071">
      <c r="A3071" s="1363"/>
      <c r="B3071" s="1363"/>
      <c r="C3071" s="1363"/>
      <c r="D3071" s="1363"/>
      <c r="E3071" s="1363"/>
      <c r="F3071" s="1363"/>
      <c r="G3071" s="1363"/>
      <c r="H3071" s="1363"/>
      <c r="I3071" s="1363"/>
      <c r="J3071" s="1363"/>
      <c r="K3071" s="1363"/>
      <c r="L3071" s="1363"/>
      <c r="M3071" s="1052"/>
    </row>
    <row r="3072">
      <c r="A3072" s="1363"/>
      <c r="B3072" s="1363"/>
      <c r="C3072" s="1363"/>
      <c r="D3072" s="1363"/>
      <c r="E3072" s="1363"/>
      <c r="F3072" s="1363"/>
      <c r="G3072" s="1363"/>
      <c r="H3072" s="1363"/>
      <c r="I3072" s="1363"/>
      <c r="J3072" s="1363"/>
      <c r="K3072" s="1363"/>
      <c r="L3072" s="1363"/>
      <c r="M3072" s="1052"/>
    </row>
    <row r="3073">
      <c r="A3073" s="1363"/>
      <c r="B3073" s="1363"/>
      <c r="C3073" s="1363"/>
      <c r="D3073" s="1363"/>
      <c r="E3073" s="1363"/>
      <c r="F3073" s="1363"/>
      <c r="G3073" s="1363"/>
      <c r="H3073" s="1363"/>
      <c r="I3073" s="1363"/>
      <c r="J3073" s="1363"/>
      <c r="K3073" s="1363"/>
      <c r="L3073" s="1363"/>
      <c r="M3073" s="1052"/>
    </row>
    <row r="3074">
      <c r="A3074" s="1363"/>
      <c r="B3074" s="1363"/>
      <c r="C3074" s="1363"/>
      <c r="D3074" s="1363"/>
      <c r="E3074" s="1363"/>
      <c r="F3074" s="1363"/>
      <c r="G3074" s="1363"/>
      <c r="H3074" s="1363"/>
      <c r="I3074" s="1363"/>
      <c r="J3074" s="1363"/>
      <c r="K3074" s="1363"/>
      <c r="L3074" s="1363"/>
      <c r="M3074" s="1052"/>
    </row>
    <row r="3075">
      <c r="A3075" s="1363"/>
      <c r="B3075" s="1363"/>
      <c r="C3075" s="1363"/>
      <c r="D3075" s="1363"/>
      <c r="E3075" s="1363"/>
      <c r="F3075" s="1363"/>
      <c r="G3075" s="1363"/>
      <c r="H3075" s="1363"/>
      <c r="I3075" s="1363"/>
      <c r="J3075" s="1363"/>
      <c r="K3075" s="1363"/>
      <c r="L3075" s="1363"/>
      <c r="M3075" s="1052"/>
    </row>
    <row r="3076">
      <c r="A3076" s="1363"/>
      <c r="B3076" s="1363"/>
      <c r="C3076" s="1363"/>
      <c r="D3076" s="1363"/>
      <c r="E3076" s="1363"/>
      <c r="F3076" s="1363"/>
      <c r="G3076" s="1363"/>
      <c r="H3076" s="1363"/>
      <c r="I3076" s="1363"/>
      <c r="J3076" s="1363"/>
      <c r="K3076" s="1363"/>
      <c r="L3076" s="1363"/>
      <c r="M3076" s="1052"/>
    </row>
    <row r="3077">
      <c r="A3077" s="1363"/>
      <c r="B3077" s="1363"/>
      <c r="C3077" s="1363"/>
      <c r="D3077" s="1363"/>
      <c r="E3077" s="1363"/>
      <c r="F3077" s="1363"/>
      <c r="G3077" s="1363"/>
      <c r="H3077" s="1363"/>
      <c r="I3077" s="1363"/>
      <c r="J3077" s="1363"/>
      <c r="K3077" s="1363"/>
      <c r="L3077" s="1363"/>
      <c r="M3077" s="1052"/>
    </row>
    <row r="3078">
      <c r="A3078" s="1363"/>
      <c r="B3078" s="1363"/>
      <c r="C3078" s="1363"/>
      <c r="D3078" s="1363"/>
      <c r="E3078" s="1363"/>
      <c r="F3078" s="1363"/>
      <c r="G3078" s="1363"/>
      <c r="H3078" s="1363"/>
      <c r="I3078" s="1363"/>
      <c r="J3078" s="1363"/>
      <c r="K3078" s="1363"/>
      <c r="L3078" s="1363"/>
      <c r="M3078" s="1052"/>
    </row>
    <row r="3079">
      <c r="A3079" s="1363"/>
      <c r="B3079" s="1363"/>
      <c r="C3079" s="1363"/>
      <c r="D3079" s="1363"/>
      <c r="E3079" s="1363"/>
      <c r="F3079" s="1363"/>
      <c r="G3079" s="1363"/>
      <c r="H3079" s="1363"/>
      <c r="I3079" s="1363"/>
      <c r="J3079" s="1363"/>
      <c r="K3079" s="1363"/>
      <c r="L3079" s="1363"/>
      <c r="M3079" s="1052"/>
    </row>
    <row r="3080">
      <c r="A3080" s="1363"/>
      <c r="B3080" s="1363"/>
      <c r="C3080" s="1363"/>
      <c r="D3080" s="1363"/>
      <c r="E3080" s="1363"/>
      <c r="F3080" s="1363"/>
      <c r="G3080" s="1363"/>
      <c r="H3080" s="1363"/>
      <c r="I3080" s="1363"/>
      <c r="J3080" s="1363"/>
      <c r="K3080" s="1363"/>
      <c r="L3080" s="1363"/>
      <c r="M3080" s="1052"/>
    </row>
    <row r="3081">
      <c r="A3081" s="1363"/>
      <c r="B3081" s="1363"/>
      <c r="C3081" s="1363"/>
      <c r="D3081" s="1363"/>
      <c r="E3081" s="1363"/>
      <c r="F3081" s="1363"/>
      <c r="G3081" s="1363"/>
      <c r="H3081" s="1363"/>
      <c r="I3081" s="1363"/>
      <c r="J3081" s="1363"/>
      <c r="K3081" s="1363"/>
      <c r="L3081" s="1363"/>
      <c r="M3081" s="1052"/>
    </row>
    <row r="3082">
      <c r="A3082" s="1363"/>
      <c r="B3082" s="1363"/>
      <c r="C3082" s="1363"/>
      <c r="D3082" s="1363"/>
      <c r="E3082" s="1363"/>
      <c r="F3082" s="1363"/>
      <c r="G3082" s="1363"/>
      <c r="H3082" s="1363"/>
      <c r="I3082" s="1363"/>
      <c r="J3082" s="1363"/>
      <c r="K3082" s="1363"/>
      <c r="L3082" s="1363"/>
      <c r="M3082" s="1052"/>
    </row>
    <row r="3083">
      <c r="A3083" s="1363"/>
      <c r="B3083" s="1363"/>
      <c r="C3083" s="1363"/>
      <c r="D3083" s="1363"/>
      <c r="E3083" s="1363"/>
      <c r="F3083" s="1363"/>
      <c r="G3083" s="1363"/>
      <c r="H3083" s="1363"/>
      <c r="I3083" s="1363"/>
      <c r="J3083" s="1363"/>
      <c r="K3083" s="1363"/>
      <c r="L3083" s="1363"/>
      <c r="M3083" s="1052"/>
    </row>
    <row r="3084">
      <c r="A3084" s="1363"/>
      <c r="B3084" s="1363"/>
      <c r="C3084" s="1363"/>
      <c r="D3084" s="1363"/>
      <c r="E3084" s="1363"/>
      <c r="F3084" s="1363"/>
      <c r="G3084" s="1363"/>
      <c r="H3084" s="1363"/>
      <c r="I3084" s="1363"/>
      <c r="J3084" s="1363"/>
      <c r="K3084" s="1363"/>
      <c r="L3084" s="1363"/>
      <c r="M3084" s="1052"/>
    </row>
    <row r="3085">
      <c r="A3085" s="1363"/>
      <c r="B3085" s="1363"/>
      <c r="C3085" s="1363"/>
      <c r="D3085" s="1363"/>
      <c r="E3085" s="1363"/>
      <c r="F3085" s="1363"/>
      <c r="G3085" s="1363"/>
      <c r="H3085" s="1363"/>
      <c r="I3085" s="1363"/>
      <c r="J3085" s="1363"/>
      <c r="K3085" s="1363"/>
      <c r="L3085" s="1363"/>
      <c r="M3085" s="1052"/>
    </row>
    <row r="3086">
      <c r="A3086" s="1363"/>
      <c r="B3086" s="1363"/>
      <c r="C3086" s="1363"/>
      <c r="D3086" s="1363"/>
      <c r="E3086" s="1363"/>
      <c r="F3086" s="1363"/>
      <c r="G3086" s="1363"/>
      <c r="H3086" s="1363"/>
      <c r="I3086" s="1363"/>
      <c r="J3086" s="1363"/>
      <c r="K3086" s="1363"/>
      <c r="L3086" s="1363"/>
      <c r="M3086" s="1052"/>
    </row>
    <row r="3087">
      <c r="A3087" s="1363"/>
      <c r="B3087" s="1363"/>
      <c r="C3087" s="1363"/>
      <c r="D3087" s="1363"/>
      <c r="E3087" s="1363"/>
      <c r="F3087" s="1363"/>
      <c r="G3087" s="1363"/>
      <c r="H3087" s="1363"/>
      <c r="I3087" s="1363"/>
      <c r="J3087" s="1363"/>
      <c r="K3087" s="1363"/>
      <c r="L3087" s="1363"/>
      <c r="M3087" s="1052"/>
    </row>
    <row r="3088">
      <c r="A3088" s="1363"/>
      <c r="B3088" s="1363"/>
      <c r="C3088" s="1363"/>
      <c r="D3088" s="1363"/>
      <c r="E3088" s="1363"/>
      <c r="F3088" s="1363"/>
      <c r="G3088" s="1363"/>
      <c r="H3088" s="1363"/>
      <c r="I3088" s="1363"/>
      <c r="J3088" s="1363"/>
      <c r="K3088" s="1363"/>
      <c r="L3088" s="1363"/>
      <c r="M3088" s="1052"/>
    </row>
    <row r="3089">
      <c r="A3089" s="1363"/>
      <c r="B3089" s="1363"/>
      <c r="C3089" s="1363"/>
      <c r="D3089" s="1363"/>
      <c r="E3089" s="1363"/>
      <c r="F3089" s="1363"/>
      <c r="G3089" s="1363"/>
      <c r="H3089" s="1363"/>
      <c r="I3089" s="1363"/>
      <c r="J3089" s="1363"/>
      <c r="K3089" s="1363"/>
      <c r="L3089" s="1363"/>
      <c r="M3089" s="1052"/>
    </row>
    <row r="3090">
      <c r="A3090" s="1363"/>
      <c r="B3090" s="1363"/>
      <c r="C3090" s="1363"/>
      <c r="D3090" s="1363"/>
      <c r="E3090" s="1363"/>
      <c r="F3090" s="1363"/>
      <c r="G3090" s="1363"/>
      <c r="H3090" s="1363"/>
      <c r="I3090" s="1363"/>
      <c r="J3090" s="1363"/>
      <c r="K3090" s="1363"/>
      <c r="L3090" s="1363"/>
      <c r="M3090" s="1052"/>
    </row>
    <row r="3091">
      <c r="A3091" s="1363"/>
      <c r="B3091" s="1363"/>
      <c r="C3091" s="1363"/>
      <c r="D3091" s="1363"/>
      <c r="E3091" s="1363"/>
      <c r="F3091" s="1363"/>
      <c r="G3091" s="1363"/>
      <c r="H3091" s="1363"/>
      <c r="I3091" s="1363"/>
      <c r="J3091" s="1363"/>
      <c r="K3091" s="1363"/>
      <c r="L3091" s="1363"/>
      <c r="M3091" s="1052"/>
    </row>
    <row r="3092">
      <c r="A3092" s="1363"/>
      <c r="B3092" s="1363"/>
      <c r="C3092" s="1363"/>
      <c r="D3092" s="1363"/>
      <c r="E3092" s="1363"/>
      <c r="F3092" s="1363"/>
      <c r="G3092" s="1363"/>
      <c r="H3092" s="1363"/>
      <c r="I3092" s="1363"/>
      <c r="J3092" s="1363"/>
      <c r="K3092" s="1363"/>
      <c r="L3092" s="1363"/>
      <c r="M3092" s="1052"/>
    </row>
    <row r="3093">
      <c r="A3093" s="1363"/>
      <c r="B3093" s="1363"/>
      <c r="C3093" s="1363"/>
      <c r="D3093" s="1363"/>
      <c r="E3093" s="1363"/>
      <c r="F3093" s="1363"/>
      <c r="G3093" s="1363"/>
      <c r="H3093" s="1363"/>
      <c r="I3093" s="1363"/>
      <c r="J3093" s="1363"/>
      <c r="K3093" s="1363"/>
      <c r="L3093" s="1363"/>
      <c r="M3093" s="1052"/>
    </row>
    <row r="3094">
      <c r="A3094" s="1363"/>
      <c r="B3094" s="1363"/>
      <c r="C3094" s="1363"/>
      <c r="D3094" s="1363"/>
      <c r="E3094" s="1363"/>
      <c r="F3094" s="1363"/>
      <c r="G3094" s="1363"/>
      <c r="H3094" s="1363"/>
      <c r="I3094" s="1363"/>
      <c r="J3094" s="1363"/>
      <c r="K3094" s="1363"/>
      <c r="L3094" s="1363"/>
      <c r="M3094" s="1052"/>
    </row>
    <row r="3095">
      <c r="A3095" s="1363"/>
      <c r="B3095" s="1363"/>
      <c r="C3095" s="1363"/>
      <c r="D3095" s="1363"/>
      <c r="E3095" s="1363"/>
      <c r="F3095" s="1363"/>
      <c r="G3095" s="1363"/>
      <c r="H3095" s="1363"/>
      <c r="I3095" s="1363"/>
      <c r="J3095" s="1363"/>
      <c r="K3095" s="1363"/>
      <c r="L3095" s="1363"/>
      <c r="M3095" s="1052"/>
    </row>
    <row r="3096">
      <c r="A3096" s="1363"/>
      <c r="B3096" s="1363"/>
      <c r="C3096" s="1363"/>
      <c r="D3096" s="1363"/>
      <c r="E3096" s="1363"/>
      <c r="F3096" s="1363"/>
      <c r="G3096" s="1363"/>
      <c r="H3096" s="1363"/>
      <c r="I3096" s="1363"/>
      <c r="J3096" s="1363"/>
      <c r="K3096" s="1363"/>
      <c r="L3096" s="1363"/>
      <c r="M3096" s="1052"/>
    </row>
    <row r="3097">
      <c r="A3097" s="1363"/>
      <c r="B3097" s="1363"/>
      <c r="C3097" s="1363"/>
      <c r="D3097" s="1363"/>
      <c r="E3097" s="1363"/>
      <c r="F3097" s="1363"/>
      <c r="G3097" s="1363"/>
      <c r="H3097" s="1363"/>
      <c r="I3097" s="1363"/>
      <c r="J3097" s="1363"/>
      <c r="K3097" s="1363"/>
      <c r="L3097" s="1363"/>
      <c r="M3097" s="1052"/>
    </row>
    <row r="3098">
      <c r="A3098" s="1363"/>
      <c r="B3098" s="1363"/>
      <c r="C3098" s="1363"/>
      <c r="D3098" s="1363"/>
      <c r="E3098" s="1363"/>
      <c r="F3098" s="1363"/>
      <c r="G3098" s="1363"/>
      <c r="H3098" s="1363"/>
      <c r="I3098" s="1363"/>
      <c r="J3098" s="1363"/>
      <c r="K3098" s="1363"/>
      <c r="L3098" s="1363"/>
      <c r="M3098" s="1052"/>
    </row>
    <row r="3099">
      <c r="A3099" s="1363"/>
      <c r="B3099" s="1363"/>
      <c r="C3099" s="1363"/>
      <c r="D3099" s="1363"/>
      <c r="E3099" s="1363"/>
      <c r="F3099" s="1363"/>
      <c r="G3099" s="1363"/>
      <c r="H3099" s="1363"/>
      <c r="I3099" s="1363"/>
      <c r="J3099" s="1363"/>
      <c r="K3099" s="1363"/>
      <c r="L3099" s="1363"/>
      <c r="M3099" s="1052"/>
    </row>
    <row r="3100">
      <c r="A3100" s="1363"/>
      <c r="B3100" s="1363"/>
      <c r="C3100" s="1363"/>
      <c r="D3100" s="1363"/>
      <c r="E3100" s="1363"/>
      <c r="F3100" s="1363"/>
      <c r="G3100" s="1363"/>
      <c r="H3100" s="1363"/>
      <c r="I3100" s="1363"/>
      <c r="J3100" s="1363"/>
      <c r="K3100" s="1363"/>
      <c r="L3100" s="1363"/>
      <c r="M3100" s="1052"/>
    </row>
    <row r="3101">
      <c r="A3101" s="1363"/>
      <c r="B3101" s="1363"/>
      <c r="C3101" s="1363"/>
      <c r="D3101" s="1363"/>
      <c r="E3101" s="1363"/>
      <c r="F3101" s="1363"/>
      <c r="G3101" s="1363"/>
      <c r="H3101" s="1363"/>
      <c r="I3101" s="1363"/>
      <c r="J3101" s="1363"/>
      <c r="K3101" s="1363"/>
      <c r="L3101" s="1363"/>
      <c r="M3101" s="1052"/>
    </row>
    <row r="3102">
      <c r="A3102" s="1363"/>
      <c r="B3102" s="1363"/>
      <c r="C3102" s="1363"/>
      <c r="D3102" s="1363"/>
      <c r="E3102" s="1363"/>
      <c r="F3102" s="1363"/>
      <c r="G3102" s="1363"/>
      <c r="H3102" s="1363"/>
      <c r="I3102" s="1363"/>
      <c r="J3102" s="1363"/>
      <c r="K3102" s="1363"/>
      <c r="L3102" s="1363"/>
      <c r="M3102" s="1052"/>
    </row>
    <row r="3103">
      <c r="A3103" s="1363"/>
      <c r="B3103" s="1363"/>
      <c r="C3103" s="1363"/>
      <c r="D3103" s="1363"/>
      <c r="E3103" s="1363"/>
      <c r="F3103" s="1363"/>
      <c r="G3103" s="1363"/>
      <c r="H3103" s="1363"/>
      <c r="I3103" s="1363"/>
      <c r="J3103" s="1363"/>
      <c r="K3103" s="1363"/>
      <c r="L3103" s="1363"/>
      <c r="M3103" s="1052"/>
    </row>
    <row r="3104">
      <c r="A3104" s="1363"/>
      <c r="B3104" s="1363"/>
      <c r="C3104" s="1363"/>
      <c r="D3104" s="1363"/>
      <c r="E3104" s="1363"/>
      <c r="F3104" s="1363"/>
      <c r="G3104" s="1363"/>
      <c r="H3104" s="1363"/>
      <c r="I3104" s="1363"/>
      <c r="J3104" s="1363"/>
      <c r="K3104" s="1363"/>
      <c r="L3104" s="1363"/>
      <c r="M3104" s="1052"/>
    </row>
    <row r="3105">
      <c r="A3105" s="1363"/>
      <c r="B3105" s="1363"/>
      <c r="C3105" s="1363"/>
      <c r="D3105" s="1363"/>
      <c r="E3105" s="1363"/>
      <c r="F3105" s="1363"/>
      <c r="G3105" s="1363"/>
      <c r="H3105" s="1363"/>
      <c r="I3105" s="1363"/>
      <c r="J3105" s="1363"/>
      <c r="K3105" s="1363"/>
      <c r="L3105" s="1363"/>
      <c r="M3105" s="1052"/>
    </row>
    <row r="3106">
      <c r="A3106" s="1363"/>
      <c r="B3106" s="1363"/>
      <c r="C3106" s="1363"/>
      <c r="D3106" s="1363"/>
      <c r="E3106" s="1363"/>
      <c r="F3106" s="1363"/>
      <c r="G3106" s="1363"/>
      <c r="H3106" s="1363"/>
      <c r="I3106" s="1363"/>
      <c r="J3106" s="1363"/>
      <c r="K3106" s="1363"/>
      <c r="L3106" s="1363"/>
      <c r="M3106" s="1052"/>
    </row>
    <row r="3107">
      <c r="A3107" s="1363"/>
      <c r="B3107" s="1363"/>
      <c r="C3107" s="1363"/>
      <c r="D3107" s="1363"/>
      <c r="E3107" s="1363"/>
      <c r="F3107" s="1363"/>
      <c r="G3107" s="1363"/>
      <c r="H3107" s="1363"/>
      <c r="I3107" s="1363"/>
      <c r="J3107" s="1363"/>
      <c r="K3107" s="1363"/>
      <c r="L3107" s="1363"/>
      <c r="M3107" s="1052"/>
    </row>
    <row r="3108">
      <c r="A3108" s="1363"/>
      <c r="B3108" s="1363"/>
      <c r="C3108" s="1363"/>
      <c r="D3108" s="1363"/>
      <c r="E3108" s="1363"/>
      <c r="F3108" s="1363"/>
      <c r="G3108" s="1363"/>
      <c r="H3108" s="1363"/>
      <c r="I3108" s="1363"/>
      <c r="J3108" s="1363"/>
      <c r="K3108" s="1363"/>
      <c r="L3108" s="1363"/>
      <c r="M3108" s="1052"/>
    </row>
    <row r="3109">
      <c r="A3109" s="1363"/>
      <c r="B3109" s="1363"/>
      <c r="C3109" s="1363"/>
      <c r="D3109" s="1363"/>
      <c r="E3109" s="1363"/>
      <c r="F3109" s="1363"/>
      <c r="G3109" s="1363"/>
      <c r="H3109" s="1363"/>
      <c r="I3109" s="1363"/>
      <c r="J3109" s="1363"/>
      <c r="K3109" s="1363"/>
      <c r="L3109" s="1363"/>
      <c r="M3109" s="1052"/>
    </row>
    <row r="3110">
      <c r="A3110" s="1363"/>
      <c r="B3110" s="1363"/>
      <c r="C3110" s="1363"/>
      <c r="D3110" s="1363"/>
      <c r="E3110" s="1363"/>
      <c r="F3110" s="1363"/>
      <c r="G3110" s="1363"/>
      <c r="H3110" s="1363"/>
      <c r="I3110" s="1363"/>
      <c r="J3110" s="1363"/>
      <c r="K3110" s="1363"/>
      <c r="L3110" s="1363"/>
      <c r="M3110" s="1052"/>
    </row>
    <row r="3111">
      <c r="A3111" s="1363"/>
      <c r="B3111" s="1363"/>
      <c r="C3111" s="1363"/>
      <c r="D3111" s="1363"/>
      <c r="E3111" s="1363"/>
      <c r="F3111" s="1363"/>
      <c r="G3111" s="1363"/>
      <c r="H3111" s="1363"/>
      <c r="I3111" s="1363"/>
      <c r="J3111" s="1363"/>
      <c r="K3111" s="1363"/>
      <c r="L3111" s="1363"/>
      <c r="M3111" s="1052"/>
    </row>
    <row r="3112">
      <c r="A3112" s="1363"/>
      <c r="B3112" s="1363"/>
      <c r="C3112" s="1363"/>
      <c r="D3112" s="1363"/>
      <c r="E3112" s="1363"/>
      <c r="F3112" s="1363"/>
      <c r="G3112" s="1363"/>
      <c r="H3112" s="1363"/>
      <c r="I3112" s="1363"/>
      <c r="J3112" s="1363"/>
      <c r="K3112" s="1363"/>
      <c r="L3112" s="1363"/>
      <c r="M3112" s="1052"/>
    </row>
    <row r="3113">
      <c r="A3113" s="1363"/>
      <c r="B3113" s="1363"/>
      <c r="C3113" s="1363"/>
      <c r="D3113" s="1363"/>
      <c r="E3113" s="1363"/>
      <c r="F3113" s="1363"/>
      <c r="G3113" s="1363"/>
      <c r="H3113" s="1363"/>
      <c r="I3113" s="1363"/>
      <c r="J3113" s="1363"/>
      <c r="K3113" s="1363"/>
      <c r="L3113" s="1363"/>
      <c r="M3113" s="1052"/>
    </row>
    <row r="3114">
      <c r="A3114" s="1363"/>
      <c r="B3114" s="1363"/>
      <c r="C3114" s="1363"/>
      <c r="D3114" s="1363"/>
      <c r="E3114" s="1363"/>
      <c r="F3114" s="1363"/>
      <c r="G3114" s="1363"/>
      <c r="H3114" s="1363"/>
      <c r="I3114" s="1363"/>
      <c r="J3114" s="1363"/>
      <c r="K3114" s="1363"/>
      <c r="L3114" s="1363"/>
      <c r="M3114" s="1052"/>
    </row>
    <row r="3115">
      <c r="A3115" s="1363"/>
      <c r="B3115" s="1363"/>
      <c r="C3115" s="1363"/>
      <c r="D3115" s="1363"/>
      <c r="E3115" s="1363"/>
      <c r="F3115" s="1363"/>
      <c r="G3115" s="1363"/>
      <c r="H3115" s="1363"/>
      <c r="I3115" s="1363"/>
      <c r="J3115" s="1363"/>
      <c r="K3115" s="1363"/>
      <c r="L3115" s="1363"/>
      <c r="M3115" s="1052"/>
    </row>
    <row r="3116">
      <c r="A3116" s="1363"/>
      <c r="B3116" s="1363"/>
      <c r="C3116" s="1363"/>
      <c r="D3116" s="1363"/>
      <c r="E3116" s="1363"/>
      <c r="F3116" s="1363"/>
      <c r="G3116" s="1363"/>
      <c r="H3116" s="1363"/>
      <c r="I3116" s="1363"/>
      <c r="J3116" s="1363"/>
      <c r="K3116" s="1363"/>
      <c r="L3116" s="1363"/>
      <c r="M3116" s="1052"/>
    </row>
    <row r="3117">
      <c r="A3117" s="1363"/>
      <c r="B3117" s="1363"/>
      <c r="C3117" s="1363"/>
      <c r="D3117" s="1363"/>
      <c r="E3117" s="1363"/>
      <c r="F3117" s="1363"/>
      <c r="G3117" s="1363"/>
      <c r="H3117" s="1363"/>
      <c r="I3117" s="1363"/>
      <c r="J3117" s="1363"/>
      <c r="K3117" s="1363"/>
      <c r="L3117" s="1363"/>
      <c r="M3117" s="1052"/>
    </row>
    <row r="3118">
      <c r="A3118" s="1363"/>
      <c r="B3118" s="1363"/>
      <c r="C3118" s="1363"/>
      <c r="D3118" s="1363"/>
      <c r="E3118" s="1363"/>
      <c r="F3118" s="1363"/>
      <c r="G3118" s="1363"/>
      <c r="H3118" s="1363"/>
      <c r="I3118" s="1363"/>
      <c r="J3118" s="1363"/>
      <c r="K3118" s="1363"/>
      <c r="L3118" s="1363"/>
      <c r="M3118" s="1052"/>
    </row>
    <row r="3119">
      <c r="A3119" s="1363"/>
      <c r="B3119" s="1363"/>
      <c r="C3119" s="1363"/>
      <c r="D3119" s="1363"/>
      <c r="E3119" s="1363"/>
      <c r="F3119" s="1363"/>
      <c r="G3119" s="1363"/>
      <c r="H3119" s="1363"/>
      <c r="I3119" s="1363"/>
      <c r="J3119" s="1363"/>
      <c r="K3119" s="1363"/>
      <c r="L3119" s="1363"/>
      <c r="M3119" s="1052"/>
    </row>
    <row r="3120">
      <c r="A3120" s="1363"/>
      <c r="B3120" s="1363"/>
      <c r="C3120" s="1363"/>
      <c r="D3120" s="1363"/>
      <c r="E3120" s="1363"/>
      <c r="F3120" s="1363"/>
      <c r="G3120" s="1363"/>
      <c r="H3120" s="1363"/>
      <c r="I3120" s="1363"/>
      <c r="J3120" s="1363"/>
      <c r="K3120" s="1363"/>
      <c r="L3120" s="1363"/>
      <c r="M3120" s="1052"/>
    </row>
    <row r="3121">
      <c r="A3121" s="1363"/>
      <c r="B3121" s="1363"/>
      <c r="C3121" s="1363"/>
      <c r="D3121" s="1363"/>
      <c r="E3121" s="1363"/>
      <c r="F3121" s="1363"/>
      <c r="G3121" s="1363"/>
      <c r="H3121" s="1363"/>
      <c r="I3121" s="1363"/>
      <c r="J3121" s="1363"/>
      <c r="K3121" s="1363"/>
      <c r="L3121" s="1363"/>
      <c r="M3121" s="1052"/>
    </row>
    <row r="3122">
      <c r="A3122" s="1363"/>
      <c r="B3122" s="1363"/>
      <c r="C3122" s="1363"/>
      <c r="D3122" s="1363"/>
      <c r="E3122" s="1363"/>
      <c r="F3122" s="1363"/>
      <c r="G3122" s="1363"/>
      <c r="H3122" s="1363"/>
      <c r="I3122" s="1363"/>
      <c r="J3122" s="1363"/>
      <c r="K3122" s="1363"/>
      <c r="L3122" s="1363"/>
      <c r="M3122" s="1052"/>
    </row>
    <row r="3123">
      <c r="A3123" s="1363"/>
      <c r="B3123" s="1363"/>
      <c r="C3123" s="1363"/>
      <c r="D3123" s="1363"/>
      <c r="E3123" s="1363"/>
      <c r="F3123" s="1363"/>
      <c r="G3123" s="1363"/>
      <c r="H3123" s="1363"/>
      <c r="I3123" s="1363"/>
      <c r="J3123" s="1363"/>
      <c r="K3123" s="1363"/>
      <c r="L3123" s="1363"/>
      <c r="M3123" s="1052"/>
    </row>
    <row r="3124">
      <c r="A3124" s="1363"/>
      <c r="B3124" s="1363"/>
      <c r="C3124" s="1363"/>
      <c r="D3124" s="1363"/>
      <c r="E3124" s="1363"/>
      <c r="F3124" s="1363"/>
      <c r="G3124" s="1363"/>
      <c r="H3124" s="1363"/>
      <c r="I3124" s="1363"/>
      <c r="J3124" s="1363"/>
      <c r="K3124" s="1363"/>
      <c r="L3124" s="1363"/>
      <c r="M3124" s="1052"/>
    </row>
    <row r="3125">
      <c r="A3125" s="1363"/>
      <c r="B3125" s="1363"/>
      <c r="C3125" s="1363"/>
      <c r="D3125" s="1363"/>
      <c r="E3125" s="1363"/>
      <c r="F3125" s="1363"/>
      <c r="G3125" s="1363"/>
      <c r="H3125" s="1363"/>
      <c r="I3125" s="1363"/>
      <c r="J3125" s="1363"/>
      <c r="K3125" s="1363"/>
      <c r="L3125" s="1363"/>
      <c r="M3125" s="1052"/>
    </row>
    <row r="3126">
      <c r="A3126" s="1363"/>
      <c r="B3126" s="1363"/>
      <c r="C3126" s="1363"/>
      <c r="D3126" s="1363"/>
      <c r="E3126" s="1363"/>
      <c r="F3126" s="1363"/>
      <c r="G3126" s="1363"/>
      <c r="H3126" s="1363"/>
      <c r="I3126" s="1363"/>
      <c r="J3126" s="1363"/>
      <c r="K3126" s="1363"/>
      <c r="L3126" s="1363"/>
      <c r="M3126" s="1052"/>
    </row>
    <row r="3127">
      <c r="A3127" s="1363"/>
      <c r="B3127" s="1363"/>
      <c r="C3127" s="1363"/>
      <c r="D3127" s="1363"/>
      <c r="E3127" s="1363"/>
      <c r="F3127" s="1363"/>
      <c r="G3127" s="1363"/>
      <c r="H3127" s="1363"/>
      <c r="I3127" s="1363"/>
      <c r="J3127" s="1363"/>
      <c r="K3127" s="1363"/>
      <c r="L3127" s="1363"/>
      <c r="M3127" s="1052"/>
    </row>
    <row r="3128">
      <c r="A3128" s="1363"/>
      <c r="B3128" s="1363"/>
      <c r="C3128" s="1363"/>
      <c r="D3128" s="1363"/>
      <c r="E3128" s="1363"/>
      <c r="F3128" s="1363"/>
      <c r="G3128" s="1363"/>
      <c r="H3128" s="1363"/>
      <c r="I3128" s="1363"/>
      <c r="J3128" s="1363"/>
      <c r="K3128" s="1363"/>
      <c r="L3128" s="1363"/>
      <c r="M3128" s="1052"/>
    </row>
    <row r="3129">
      <c r="A3129" s="1363"/>
      <c r="B3129" s="1363"/>
      <c r="C3129" s="1363"/>
      <c r="D3129" s="1363"/>
      <c r="E3129" s="1363"/>
      <c r="F3129" s="1363"/>
      <c r="G3129" s="1363"/>
      <c r="H3129" s="1363"/>
      <c r="I3129" s="1363"/>
      <c r="J3129" s="1363"/>
      <c r="K3129" s="1363"/>
      <c r="L3129" s="1363"/>
      <c r="M3129" s="1052"/>
    </row>
    <row r="3130">
      <c r="A3130" s="1363"/>
      <c r="B3130" s="1363"/>
      <c r="C3130" s="1363"/>
      <c r="D3130" s="1363"/>
      <c r="E3130" s="1363"/>
      <c r="F3130" s="1363"/>
      <c r="G3130" s="1363"/>
      <c r="H3130" s="1363"/>
      <c r="I3130" s="1363"/>
      <c r="J3130" s="1363"/>
      <c r="K3130" s="1363"/>
      <c r="L3130" s="1363"/>
      <c r="M3130" s="1052"/>
    </row>
    <row r="3131">
      <c r="A3131" s="1363"/>
      <c r="B3131" s="1363"/>
      <c r="C3131" s="1363"/>
      <c r="D3131" s="1363"/>
      <c r="E3131" s="1363"/>
      <c r="F3131" s="1363"/>
      <c r="G3131" s="1363"/>
      <c r="H3131" s="1363"/>
      <c r="I3131" s="1363"/>
      <c r="J3131" s="1363"/>
      <c r="K3131" s="1363"/>
      <c r="L3131" s="1363"/>
      <c r="M3131" s="1052"/>
    </row>
    <row r="3132">
      <c r="A3132" s="1363"/>
      <c r="B3132" s="1363"/>
      <c r="C3132" s="1363"/>
      <c r="D3132" s="1363"/>
      <c r="E3132" s="1363"/>
      <c r="F3132" s="1363"/>
      <c r="G3132" s="1363"/>
      <c r="H3132" s="1363"/>
      <c r="I3132" s="1363"/>
      <c r="J3132" s="1363"/>
      <c r="K3132" s="1363"/>
      <c r="L3132" s="1363"/>
      <c r="M3132" s="1052"/>
    </row>
    <row r="3133">
      <c r="A3133" s="1363"/>
      <c r="B3133" s="1363"/>
      <c r="C3133" s="1363"/>
      <c r="D3133" s="1363"/>
      <c r="E3133" s="1363"/>
      <c r="F3133" s="1363"/>
      <c r="G3133" s="1363"/>
      <c r="H3133" s="1363"/>
      <c r="I3133" s="1363"/>
      <c r="J3133" s="1363"/>
      <c r="K3133" s="1363"/>
      <c r="L3133" s="1363"/>
      <c r="M3133" s="1052"/>
    </row>
    <row r="3134">
      <c r="A3134" s="1363"/>
      <c r="B3134" s="1363"/>
      <c r="C3134" s="1363"/>
      <c r="D3134" s="1363"/>
      <c r="E3134" s="1363"/>
      <c r="F3134" s="1363"/>
      <c r="G3134" s="1363"/>
      <c r="H3134" s="1363"/>
      <c r="I3134" s="1363"/>
      <c r="J3134" s="1363"/>
      <c r="K3134" s="1363"/>
      <c r="L3134" s="1363"/>
      <c r="M3134" s="1052"/>
    </row>
    <row r="3135">
      <c r="A3135" s="1363"/>
      <c r="B3135" s="1363"/>
      <c r="C3135" s="1363"/>
      <c r="D3135" s="1363"/>
      <c r="E3135" s="1363"/>
      <c r="F3135" s="1363"/>
      <c r="G3135" s="1363"/>
      <c r="H3135" s="1363"/>
      <c r="I3135" s="1363"/>
      <c r="J3135" s="1363"/>
      <c r="K3135" s="1363"/>
      <c r="L3135" s="1363"/>
      <c r="M3135" s="1052"/>
    </row>
    <row r="3136">
      <c r="A3136" s="1363"/>
      <c r="B3136" s="1363"/>
      <c r="C3136" s="1363"/>
      <c r="D3136" s="1363"/>
      <c r="E3136" s="1363"/>
      <c r="F3136" s="1363"/>
      <c r="G3136" s="1363"/>
      <c r="H3136" s="1363"/>
      <c r="I3136" s="1363"/>
      <c r="J3136" s="1363"/>
      <c r="K3136" s="1363"/>
      <c r="L3136" s="1363"/>
      <c r="M3136" s="1052"/>
    </row>
    <row r="3137">
      <c r="A3137" s="1363"/>
      <c r="B3137" s="1363"/>
      <c r="C3137" s="1363"/>
      <c r="D3137" s="1363"/>
      <c r="E3137" s="1363"/>
      <c r="F3137" s="1363"/>
      <c r="G3137" s="1363"/>
      <c r="H3137" s="1363"/>
      <c r="I3137" s="1363"/>
      <c r="J3137" s="1363"/>
      <c r="K3137" s="1363"/>
      <c r="L3137" s="1363"/>
      <c r="M3137" s="1052"/>
    </row>
    <row r="3138">
      <c r="A3138" s="1363"/>
      <c r="B3138" s="1363"/>
      <c r="C3138" s="1363"/>
      <c r="D3138" s="1363"/>
      <c r="E3138" s="1363"/>
      <c r="F3138" s="1363"/>
      <c r="G3138" s="1363"/>
      <c r="H3138" s="1363"/>
      <c r="I3138" s="1363"/>
      <c r="J3138" s="1363"/>
      <c r="K3138" s="1363"/>
      <c r="L3138" s="1363"/>
      <c r="M3138" s="1052"/>
    </row>
    <row r="3139">
      <c r="A3139" s="1363"/>
      <c r="B3139" s="1363"/>
      <c r="C3139" s="1363"/>
      <c r="D3139" s="1363"/>
      <c r="E3139" s="1363"/>
      <c r="F3139" s="1363"/>
      <c r="G3139" s="1363"/>
      <c r="H3139" s="1363"/>
      <c r="I3139" s="1363"/>
      <c r="J3139" s="1363"/>
      <c r="K3139" s="1363"/>
      <c r="L3139" s="1363"/>
      <c r="M3139" s="1052"/>
    </row>
    <row r="3140">
      <c r="A3140" s="1363"/>
      <c r="B3140" s="1363"/>
      <c r="C3140" s="1363"/>
      <c r="D3140" s="1363"/>
      <c r="E3140" s="1363"/>
      <c r="F3140" s="1363"/>
      <c r="G3140" s="1363"/>
      <c r="H3140" s="1363"/>
      <c r="I3140" s="1363"/>
      <c r="J3140" s="1363"/>
      <c r="K3140" s="1363"/>
      <c r="L3140" s="1363"/>
      <c r="M3140" s="1052"/>
    </row>
    <row r="3141">
      <c r="A3141" s="1363"/>
      <c r="B3141" s="1363"/>
      <c r="C3141" s="1363"/>
      <c r="D3141" s="1363"/>
      <c r="E3141" s="1363"/>
      <c r="F3141" s="1363"/>
      <c r="G3141" s="1363"/>
      <c r="H3141" s="1363"/>
      <c r="I3141" s="1363"/>
      <c r="J3141" s="1363"/>
      <c r="K3141" s="1363"/>
      <c r="L3141" s="1363"/>
      <c r="M3141" s="1052"/>
    </row>
    <row r="3142">
      <c r="A3142" s="1363"/>
      <c r="B3142" s="1363"/>
      <c r="C3142" s="1363"/>
      <c r="D3142" s="1363"/>
      <c r="E3142" s="1363"/>
      <c r="F3142" s="1363"/>
      <c r="G3142" s="1363"/>
      <c r="H3142" s="1363"/>
      <c r="I3142" s="1363"/>
      <c r="J3142" s="1363"/>
      <c r="K3142" s="1363"/>
      <c r="L3142" s="1363"/>
      <c r="M3142" s="1052"/>
    </row>
    <row r="3143">
      <c r="A3143" s="1363"/>
      <c r="B3143" s="1363"/>
      <c r="C3143" s="1363"/>
      <c r="D3143" s="1363"/>
      <c r="E3143" s="1363"/>
      <c r="F3143" s="1363"/>
      <c r="G3143" s="1363"/>
      <c r="H3143" s="1363"/>
      <c r="I3143" s="1363"/>
      <c r="J3143" s="1363"/>
      <c r="K3143" s="1363"/>
      <c r="L3143" s="1363"/>
      <c r="M3143" s="1052"/>
    </row>
    <row r="3144">
      <c r="A3144" s="1363"/>
      <c r="B3144" s="1363"/>
      <c r="C3144" s="1363"/>
      <c r="D3144" s="1363"/>
      <c r="E3144" s="1363"/>
      <c r="F3144" s="1363"/>
      <c r="G3144" s="1363"/>
      <c r="H3144" s="1363"/>
      <c r="I3144" s="1363"/>
      <c r="J3144" s="1363"/>
      <c r="K3144" s="1363"/>
      <c r="L3144" s="1363"/>
      <c r="M3144" s="1052"/>
    </row>
    <row r="3145">
      <c r="A3145" s="1363"/>
      <c r="B3145" s="1363"/>
      <c r="C3145" s="1363"/>
      <c r="D3145" s="1363"/>
      <c r="E3145" s="1363"/>
      <c r="F3145" s="1363"/>
      <c r="G3145" s="1363"/>
      <c r="H3145" s="1363"/>
      <c r="I3145" s="1363"/>
      <c r="J3145" s="1363"/>
      <c r="K3145" s="1363"/>
      <c r="L3145" s="1363"/>
      <c r="M3145" s="1052"/>
    </row>
    <row r="3146">
      <c r="A3146" s="1363"/>
      <c r="B3146" s="1363"/>
      <c r="C3146" s="1363"/>
      <c r="D3146" s="1363"/>
      <c r="E3146" s="1363"/>
      <c r="F3146" s="1363"/>
      <c r="G3146" s="1363"/>
      <c r="H3146" s="1363"/>
      <c r="I3146" s="1363"/>
      <c r="J3146" s="1363"/>
      <c r="K3146" s="1363"/>
      <c r="L3146" s="1363"/>
      <c r="M3146" s="1052"/>
    </row>
    <row r="3147">
      <c r="A3147" s="1363"/>
      <c r="B3147" s="1363"/>
      <c r="C3147" s="1363"/>
      <c r="D3147" s="1363"/>
      <c r="E3147" s="1363"/>
      <c r="F3147" s="1363"/>
      <c r="G3147" s="1363"/>
      <c r="H3147" s="1363"/>
      <c r="I3147" s="1363"/>
      <c r="J3147" s="1363"/>
      <c r="K3147" s="1363"/>
      <c r="L3147" s="1363"/>
      <c r="M3147" s="1052"/>
    </row>
    <row r="3148">
      <c r="A3148" s="1363"/>
      <c r="B3148" s="1363"/>
      <c r="C3148" s="1363"/>
      <c r="D3148" s="1363"/>
      <c r="E3148" s="1363"/>
      <c r="F3148" s="1363"/>
      <c r="G3148" s="1363"/>
      <c r="H3148" s="1363"/>
      <c r="I3148" s="1363"/>
      <c r="J3148" s="1363"/>
      <c r="K3148" s="1363"/>
      <c r="L3148" s="1363"/>
      <c r="M3148" s="1052"/>
    </row>
    <row r="3149">
      <c r="A3149" s="1363"/>
      <c r="B3149" s="1363"/>
      <c r="C3149" s="1363"/>
      <c r="D3149" s="1363"/>
      <c r="E3149" s="1363"/>
      <c r="F3149" s="1363"/>
      <c r="G3149" s="1363"/>
      <c r="H3149" s="1363"/>
      <c r="I3149" s="1363"/>
      <c r="J3149" s="1363"/>
      <c r="K3149" s="1363"/>
      <c r="L3149" s="1363"/>
      <c r="M3149" s="1052"/>
    </row>
    <row r="3150">
      <c r="A3150" s="1363"/>
      <c r="B3150" s="1363"/>
      <c r="C3150" s="1363"/>
      <c r="D3150" s="1363"/>
      <c r="E3150" s="1363"/>
      <c r="F3150" s="1363"/>
      <c r="G3150" s="1363"/>
      <c r="H3150" s="1363"/>
      <c r="I3150" s="1363"/>
      <c r="J3150" s="1363"/>
      <c r="K3150" s="1363"/>
      <c r="L3150" s="1363"/>
      <c r="M3150" s="1052"/>
    </row>
    <row r="3151">
      <c r="A3151" s="1363"/>
      <c r="B3151" s="1363"/>
      <c r="C3151" s="1363"/>
      <c r="D3151" s="1363"/>
      <c r="E3151" s="1363"/>
      <c r="F3151" s="1363"/>
      <c r="G3151" s="1363"/>
      <c r="H3151" s="1363"/>
      <c r="I3151" s="1363"/>
      <c r="J3151" s="1363"/>
      <c r="K3151" s="1363"/>
      <c r="L3151" s="1363"/>
      <c r="M3151" s="1052"/>
    </row>
    <row r="3152">
      <c r="A3152" s="1363"/>
      <c r="B3152" s="1363"/>
      <c r="C3152" s="1363"/>
      <c r="D3152" s="1363"/>
      <c r="E3152" s="1363"/>
      <c r="F3152" s="1363"/>
      <c r="G3152" s="1363"/>
      <c r="H3152" s="1363"/>
      <c r="I3152" s="1363"/>
      <c r="J3152" s="1363"/>
      <c r="K3152" s="1363"/>
      <c r="L3152" s="1363"/>
      <c r="M3152" s="1052"/>
    </row>
    <row r="3153">
      <c r="A3153" s="1363"/>
      <c r="B3153" s="1363"/>
      <c r="C3153" s="1363"/>
      <c r="D3153" s="1363"/>
      <c r="E3153" s="1363"/>
      <c r="F3153" s="1363"/>
      <c r="G3153" s="1363"/>
      <c r="H3153" s="1363"/>
      <c r="I3153" s="1363"/>
      <c r="J3153" s="1363"/>
      <c r="K3153" s="1363"/>
      <c r="L3153" s="1363"/>
      <c r="M3153" s="1052"/>
    </row>
    <row r="3154">
      <c r="A3154" s="1363"/>
      <c r="B3154" s="1363"/>
      <c r="C3154" s="1363"/>
      <c r="D3154" s="1363"/>
      <c r="E3154" s="1363"/>
      <c r="F3154" s="1363"/>
      <c r="G3154" s="1363"/>
      <c r="H3154" s="1363"/>
      <c r="I3154" s="1363"/>
      <c r="J3154" s="1363"/>
      <c r="K3154" s="1363"/>
      <c r="L3154" s="1363"/>
      <c r="M3154" s="1052"/>
    </row>
    <row r="3155">
      <c r="A3155" s="1363"/>
      <c r="B3155" s="1363"/>
      <c r="C3155" s="1363"/>
      <c r="D3155" s="1363"/>
      <c r="E3155" s="1363"/>
      <c r="F3155" s="1363"/>
      <c r="G3155" s="1363"/>
      <c r="H3155" s="1363"/>
      <c r="I3155" s="1363"/>
      <c r="J3155" s="1363"/>
      <c r="K3155" s="1363"/>
      <c r="L3155" s="1363"/>
      <c r="M3155" s="1052"/>
    </row>
    <row r="3156">
      <c r="A3156" s="1363"/>
      <c r="B3156" s="1363"/>
      <c r="C3156" s="1363"/>
      <c r="D3156" s="1363"/>
      <c r="E3156" s="1363"/>
      <c r="F3156" s="1363"/>
      <c r="G3156" s="1363"/>
      <c r="H3156" s="1363"/>
      <c r="I3156" s="1363"/>
      <c r="J3156" s="1363"/>
      <c r="K3156" s="1363"/>
      <c r="L3156" s="1363"/>
      <c r="M3156" s="1052"/>
    </row>
    <row r="3157">
      <c r="A3157" s="1363"/>
      <c r="B3157" s="1363"/>
      <c r="C3157" s="1363"/>
      <c r="D3157" s="1363"/>
      <c r="E3157" s="1363"/>
      <c r="F3157" s="1363"/>
      <c r="G3157" s="1363"/>
      <c r="H3157" s="1363"/>
      <c r="I3157" s="1363"/>
      <c r="J3157" s="1363"/>
      <c r="K3157" s="1363"/>
      <c r="L3157" s="1363"/>
      <c r="M3157" s="1052"/>
    </row>
    <row r="3158">
      <c r="A3158" s="1363"/>
      <c r="B3158" s="1363"/>
      <c r="C3158" s="1363"/>
      <c r="I3158" s="1363"/>
      <c r="J3158" s="1363"/>
      <c r="K3158" s="1363"/>
      <c r="L3158" s="1363"/>
      <c r="M3158" s="1052"/>
    </row>
    <row r="3159">
      <c r="A3159" s="1363"/>
      <c r="B3159" s="1363"/>
      <c r="C3159" s="1363"/>
      <c r="I3159" s="1363"/>
      <c r="J3159" s="1363"/>
      <c r="K3159" s="1363"/>
      <c r="L3159" s="1363"/>
      <c r="M3159" s="1052"/>
    </row>
    <row r="3160">
      <c r="A3160" s="1363"/>
      <c r="B3160" s="1363"/>
      <c r="C3160" s="1363"/>
      <c r="I3160" s="1363"/>
      <c r="J3160" s="1363"/>
      <c r="K3160" s="1363"/>
      <c r="L3160" s="1363"/>
      <c r="M3160" s="1052"/>
    </row>
    <row r="3161">
      <c r="A3161" s="1363"/>
      <c r="B3161" s="1363"/>
      <c r="C3161" s="1363"/>
      <c r="I3161" s="1363"/>
      <c r="J3161" s="1363"/>
      <c r="K3161" s="1363"/>
      <c r="L3161" s="1363"/>
      <c r="M3161" s="1052"/>
    </row>
    <row r="3162">
      <c r="A3162" s="1363"/>
      <c r="B3162" s="1363"/>
      <c r="C3162" s="1363"/>
      <c r="I3162" s="1363"/>
      <c r="J3162" s="1363"/>
      <c r="K3162" s="1363"/>
      <c r="L3162" s="1363"/>
      <c r="M3162" s="1052"/>
    </row>
    <row r="3163">
      <c r="A3163" s="1363"/>
      <c r="B3163" s="1363"/>
      <c r="C3163" s="1363"/>
      <c r="I3163" s="1363"/>
      <c r="J3163" s="1363"/>
      <c r="K3163" s="1363"/>
      <c r="L3163" s="1363"/>
      <c r="M3163" s="1052"/>
    </row>
    <row r="3164">
      <c r="A3164" s="1363"/>
      <c r="B3164" s="1363"/>
      <c r="C3164" s="1363"/>
      <c r="I3164" s="1363"/>
      <c r="J3164" s="1363"/>
      <c r="K3164" s="1363"/>
      <c r="L3164" s="1363"/>
      <c r="M3164" s="1052"/>
    </row>
    <row r="3165">
      <c r="A3165" s="1363"/>
      <c r="B3165" s="1363"/>
      <c r="C3165" s="1363"/>
      <c r="I3165" s="1363"/>
      <c r="J3165" s="1363"/>
      <c r="K3165" s="1363"/>
      <c r="L3165" s="1363"/>
      <c r="M3165" s="1052"/>
    </row>
    <row r="3166">
      <c r="A3166" s="1363"/>
      <c r="B3166" s="1363"/>
      <c r="C3166" s="1363"/>
      <c r="I3166" s="1363"/>
      <c r="J3166" s="1363"/>
      <c r="K3166" s="1363"/>
      <c r="L3166" s="1363"/>
      <c r="M3166" s="1052"/>
    </row>
    <row r="3167">
      <c r="A3167" s="1363"/>
      <c r="B3167" s="1363"/>
      <c r="C3167" s="1363"/>
      <c r="I3167" s="1363"/>
      <c r="J3167" s="1363"/>
      <c r="K3167" s="1363"/>
      <c r="L3167" s="1363"/>
      <c r="M3167" s="1052"/>
    </row>
    <row r="3168">
      <c r="A3168" s="1363"/>
      <c r="B3168" s="1363"/>
      <c r="C3168" s="1363"/>
      <c r="I3168" s="1363"/>
      <c r="J3168" s="1363"/>
      <c r="K3168" s="1363"/>
      <c r="L3168" s="1363"/>
      <c r="M3168" s="1052"/>
    </row>
    <row r="3169">
      <c r="A3169" s="1363"/>
      <c r="B3169" s="1363"/>
      <c r="C3169" s="1363"/>
      <c r="I3169" s="1363"/>
      <c r="J3169" s="1363"/>
      <c r="K3169" s="1363"/>
      <c r="L3169" s="1363"/>
      <c r="M3169" s="1052"/>
    </row>
    <row r="3170">
      <c r="A3170" s="1363"/>
      <c r="B3170" s="1363"/>
      <c r="C3170" s="1363"/>
      <c r="I3170" s="1363"/>
      <c r="J3170" s="1363"/>
      <c r="K3170" s="1363"/>
      <c r="L3170" s="1363"/>
      <c r="M3170" s="1052"/>
    </row>
    <row r="3171">
      <c r="A3171" s="1363"/>
      <c r="B3171" s="1363"/>
      <c r="C3171" s="1363"/>
      <c r="I3171" s="1363"/>
      <c r="J3171" s="1363"/>
      <c r="K3171" s="1363"/>
      <c r="L3171" s="1363"/>
      <c r="M3171" s="1052"/>
    </row>
    <row r="3172">
      <c r="A3172" s="1363"/>
      <c r="B3172" s="1363"/>
      <c r="C3172" s="1363"/>
      <c r="I3172" s="1363"/>
      <c r="J3172" s="1363"/>
      <c r="K3172" s="1363"/>
      <c r="L3172" s="1363"/>
      <c r="M3172" s="1052"/>
    </row>
    <row r="3173">
      <c r="A3173" s="1363"/>
      <c r="B3173" s="1363"/>
      <c r="C3173" s="1363"/>
      <c r="I3173" s="1363"/>
      <c r="J3173" s="1363"/>
      <c r="K3173" s="1363"/>
      <c r="L3173" s="1363"/>
      <c r="M3173" s="1052"/>
    </row>
    <row r="3174">
      <c r="A3174" s="1363"/>
      <c r="B3174" s="1363"/>
      <c r="C3174" s="1363"/>
      <c r="I3174" s="1363"/>
      <c r="J3174" s="1363"/>
      <c r="K3174" s="1363"/>
      <c r="L3174" s="1363"/>
      <c r="M3174" s="1052"/>
    </row>
    <row r="3175">
      <c r="A3175" s="1363"/>
      <c r="B3175" s="1363"/>
      <c r="C3175" s="1363"/>
      <c r="I3175" s="1363"/>
      <c r="J3175" s="1363"/>
      <c r="K3175" s="1363"/>
      <c r="L3175" s="1363"/>
      <c r="M3175" s="1052"/>
    </row>
    <row r="3176">
      <c r="A3176" s="1363"/>
      <c r="B3176" s="1363"/>
      <c r="C3176" s="1363"/>
      <c r="I3176" s="1363"/>
      <c r="J3176" s="1363"/>
      <c r="K3176" s="1363"/>
      <c r="L3176" s="1363"/>
      <c r="M3176" s="1052"/>
    </row>
    <row r="3177">
      <c r="A3177" s="1363"/>
      <c r="B3177" s="1363"/>
      <c r="C3177" s="1363"/>
      <c r="I3177" s="1363"/>
      <c r="J3177" s="1363"/>
      <c r="K3177" s="1363"/>
      <c r="L3177" s="1363"/>
      <c r="M3177" s="1052"/>
    </row>
    <row r="3178">
      <c r="A3178" s="1363"/>
      <c r="B3178" s="1363"/>
      <c r="C3178" s="1363"/>
      <c r="I3178" s="1363"/>
      <c r="J3178" s="1363"/>
      <c r="K3178" s="1363"/>
      <c r="L3178" s="1363"/>
      <c r="M3178" s="1052"/>
    </row>
    <row r="3179">
      <c r="A3179" s="1363"/>
      <c r="B3179" s="1363"/>
      <c r="C3179" s="1363"/>
      <c r="I3179" s="1363"/>
      <c r="J3179" s="1363"/>
      <c r="K3179" s="1363"/>
      <c r="L3179" s="1363"/>
      <c r="M3179" s="1052"/>
    </row>
    <row r="3180">
      <c r="A3180" s="1363"/>
      <c r="B3180" s="1363"/>
      <c r="C3180" s="1363"/>
      <c r="I3180" s="1363"/>
      <c r="J3180" s="1363"/>
      <c r="K3180" s="1363"/>
      <c r="L3180" s="1363"/>
      <c r="M3180" s="1052"/>
    </row>
    <row r="3181">
      <c r="A3181" s="1363"/>
      <c r="B3181" s="1363"/>
      <c r="C3181" s="1363"/>
      <c r="I3181" s="1363"/>
      <c r="J3181" s="1363"/>
      <c r="K3181" s="1363"/>
      <c r="L3181" s="1363"/>
      <c r="M3181" s="1052"/>
    </row>
    <row r="3182">
      <c r="A3182" s="1363"/>
      <c r="B3182" s="1363"/>
      <c r="C3182" s="1363"/>
      <c r="I3182" s="1363"/>
      <c r="J3182" s="1363"/>
      <c r="K3182" s="1363"/>
      <c r="L3182" s="1363"/>
      <c r="M3182" s="1052"/>
    </row>
    <row r="3183">
      <c r="A3183" s="1363"/>
      <c r="B3183" s="1363"/>
      <c r="C3183" s="1363"/>
      <c r="I3183" s="1363"/>
      <c r="J3183" s="1363"/>
      <c r="K3183" s="1363"/>
      <c r="L3183" s="1363"/>
      <c r="M3183" s="1052"/>
    </row>
    <row r="3184">
      <c r="A3184" s="1363"/>
      <c r="B3184" s="1363"/>
      <c r="C3184" s="1363"/>
      <c r="I3184" s="1363"/>
      <c r="J3184" s="1363"/>
      <c r="K3184" s="1363"/>
      <c r="L3184" s="1363"/>
      <c r="M3184" s="1052"/>
    </row>
    <row r="3185">
      <c r="A3185" s="1363"/>
      <c r="B3185" s="1363"/>
      <c r="C3185" s="1363"/>
      <c r="I3185" s="1363"/>
      <c r="J3185" s="1363"/>
      <c r="K3185" s="1363"/>
      <c r="L3185" s="1363"/>
      <c r="M3185" s="1052"/>
    </row>
    <row r="3186">
      <c r="A3186" s="1363"/>
      <c r="B3186" s="1363"/>
      <c r="C3186" s="1363"/>
      <c r="I3186" s="1363"/>
      <c r="J3186" s="1363"/>
      <c r="K3186" s="1363"/>
      <c r="L3186" s="1363"/>
      <c r="M3186" s="1052"/>
    </row>
    <row r="3187">
      <c r="A3187" s="1363"/>
      <c r="B3187" s="1363"/>
      <c r="C3187" s="1363"/>
      <c r="I3187" s="1363"/>
      <c r="J3187" s="1363"/>
      <c r="K3187" s="1363"/>
      <c r="L3187" s="1363"/>
      <c r="M3187" s="1052"/>
    </row>
    <row r="3188">
      <c r="A3188" s="1363"/>
      <c r="B3188" s="1363"/>
      <c r="C3188" s="1363"/>
      <c r="I3188" s="1363"/>
      <c r="J3188" s="1363"/>
      <c r="K3188" s="1363"/>
      <c r="L3188" s="1363"/>
      <c r="M3188" s="1052"/>
    </row>
    <row r="3189">
      <c r="A3189" s="1363"/>
      <c r="B3189" s="1363"/>
      <c r="C3189" s="1363"/>
      <c r="I3189" s="1363"/>
      <c r="J3189" s="1363"/>
      <c r="K3189" s="1363"/>
      <c r="L3189" s="1363"/>
      <c r="M3189" s="1052"/>
    </row>
    <row r="3190">
      <c r="A3190" s="1363"/>
      <c r="B3190" s="1363"/>
      <c r="C3190" s="1363"/>
      <c r="I3190" s="1363"/>
      <c r="J3190" s="1363"/>
      <c r="K3190" s="1363"/>
      <c r="L3190" s="1363"/>
      <c r="M3190" s="1052"/>
    </row>
    <row r="3191">
      <c r="A3191" s="1363"/>
      <c r="B3191" s="1363"/>
      <c r="C3191" s="1363"/>
      <c r="I3191" s="1363"/>
      <c r="J3191" s="1363"/>
      <c r="K3191" s="1363"/>
      <c r="L3191" s="1363"/>
      <c r="M3191" s="1052"/>
    </row>
    <row r="3192">
      <c r="A3192" s="1363"/>
      <c r="B3192" s="1363"/>
      <c r="C3192" s="1363"/>
      <c r="I3192" s="1363"/>
      <c r="J3192" s="1363"/>
      <c r="K3192" s="1363"/>
      <c r="L3192" s="1363"/>
      <c r="M3192" s="1052"/>
    </row>
    <row r="3193">
      <c r="A3193" s="1363"/>
      <c r="B3193" s="1363"/>
      <c r="C3193" s="1363"/>
      <c r="I3193" s="1363"/>
      <c r="J3193" s="1363"/>
      <c r="K3193" s="1363"/>
      <c r="L3193" s="1363"/>
      <c r="M3193" s="1052"/>
    </row>
    <row r="3194">
      <c r="A3194" s="1363"/>
      <c r="B3194" s="1363"/>
      <c r="C3194" s="1363"/>
      <c r="I3194" s="1363"/>
      <c r="J3194" s="1363"/>
      <c r="K3194" s="1363"/>
      <c r="L3194" s="1363"/>
      <c r="M3194" s="1052"/>
    </row>
    <row r="3195">
      <c r="A3195" s="1363"/>
      <c r="B3195" s="1363"/>
      <c r="C3195" s="1363"/>
      <c r="I3195" s="1363"/>
      <c r="J3195" s="1363"/>
      <c r="K3195" s="1363"/>
      <c r="L3195" s="1363"/>
      <c r="M3195" s="1052"/>
    </row>
    <row r="3196">
      <c r="A3196" s="1363"/>
      <c r="B3196" s="1363"/>
      <c r="C3196" s="1363"/>
      <c r="I3196" s="1363"/>
      <c r="J3196" s="1363"/>
      <c r="K3196" s="1363"/>
      <c r="L3196" s="1363"/>
      <c r="M3196" s="1052"/>
    </row>
    <row r="3197">
      <c r="A3197" s="1363"/>
      <c r="B3197" s="1363"/>
      <c r="C3197" s="1363"/>
      <c r="I3197" s="1363"/>
      <c r="J3197" s="1363"/>
      <c r="K3197" s="1363"/>
      <c r="L3197" s="1363"/>
      <c r="M3197" s="1052"/>
    </row>
    <row r="3198">
      <c r="A3198" s="1363"/>
      <c r="B3198" s="1363"/>
      <c r="C3198" s="1363"/>
      <c r="I3198" s="1363"/>
      <c r="J3198" s="1363"/>
      <c r="K3198" s="1363"/>
      <c r="L3198" s="1363"/>
      <c r="M3198" s="1052"/>
    </row>
    <row r="3199">
      <c r="A3199" s="1363"/>
      <c r="B3199" s="1363"/>
      <c r="C3199" s="1363"/>
      <c r="I3199" s="1363"/>
      <c r="J3199" s="1363"/>
      <c r="K3199" s="1363"/>
      <c r="L3199" s="1363"/>
      <c r="M3199" s="1052"/>
    </row>
    <row r="3200">
      <c r="A3200" s="1363"/>
      <c r="B3200" s="1363"/>
      <c r="C3200" s="1363"/>
      <c r="I3200" s="1363"/>
      <c r="J3200" s="1363"/>
      <c r="K3200" s="1363"/>
      <c r="L3200" s="1363"/>
      <c r="M3200" s="1052"/>
    </row>
    <row r="3201">
      <c r="A3201" s="1363"/>
      <c r="B3201" s="1363"/>
      <c r="C3201" s="1363"/>
      <c r="I3201" s="1363"/>
      <c r="J3201" s="1363"/>
      <c r="K3201" s="1363"/>
      <c r="L3201" s="1363"/>
      <c r="M3201" s="1052"/>
    </row>
    <row r="3202">
      <c r="A3202" s="1363"/>
      <c r="B3202" s="1363"/>
      <c r="C3202" s="1363"/>
      <c r="I3202" s="1363"/>
      <c r="J3202" s="1363"/>
      <c r="K3202" s="1363"/>
      <c r="L3202" s="1363"/>
      <c r="M3202" s="1052"/>
    </row>
    <row r="3203">
      <c r="A3203" s="1363"/>
      <c r="B3203" s="1363"/>
      <c r="C3203" s="1363"/>
      <c r="I3203" s="1363"/>
      <c r="J3203" s="1363"/>
      <c r="K3203" s="1363"/>
      <c r="L3203" s="1363"/>
      <c r="M3203" s="1052"/>
    </row>
    <row r="3204">
      <c r="A3204" s="1363"/>
      <c r="B3204" s="1363"/>
      <c r="C3204" s="1363"/>
      <c r="I3204" s="1363"/>
      <c r="J3204" s="1363"/>
      <c r="K3204" s="1363"/>
      <c r="L3204" s="1363"/>
      <c r="M3204" s="1052"/>
    </row>
    <row r="3205">
      <c r="A3205" s="1363"/>
      <c r="B3205" s="1363"/>
      <c r="C3205" s="1363"/>
      <c r="I3205" s="1363"/>
      <c r="J3205" s="1363"/>
      <c r="K3205" s="1363"/>
      <c r="L3205" s="1363"/>
      <c r="M3205" s="1052"/>
    </row>
    <row r="3206">
      <c r="A3206" s="1363"/>
      <c r="B3206" s="1363"/>
      <c r="C3206" s="1363"/>
      <c r="I3206" s="1363"/>
      <c r="J3206" s="1363"/>
      <c r="K3206" s="1363"/>
      <c r="L3206" s="1363"/>
      <c r="M3206" s="1052"/>
    </row>
    <row r="3207">
      <c r="A3207" s="1363"/>
      <c r="B3207" s="1363"/>
      <c r="C3207" s="1363"/>
      <c r="I3207" s="1363"/>
      <c r="J3207" s="1363"/>
      <c r="K3207" s="1363"/>
      <c r="L3207" s="1363"/>
      <c r="M3207" s="1052"/>
    </row>
    <row r="3208">
      <c r="A3208" s="1363"/>
      <c r="B3208" s="1363"/>
      <c r="C3208" s="1363"/>
      <c r="I3208" s="1363"/>
      <c r="J3208" s="1363"/>
      <c r="K3208" s="1363"/>
      <c r="L3208" s="1363"/>
      <c r="M3208" s="1052"/>
    </row>
    <row r="3209">
      <c r="A3209" s="1363"/>
      <c r="B3209" s="1363"/>
      <c r="C3209" s="1363"/>
      <c r="I3209" s="1363"/>
      <c r="J3209" s="1363"/>
      <c r="K3209" s="1363"/>
      <c r="L3209" s="1363"/>
      <c r="M3209" s="1052"/>
    </row>
    <row r="3210">
      <c r="A3210" s="1363"/>
      <c r="B3210" s="1363"/>
      <c r="C3210" s="1363"/>
      <c r="I3210" s="1363"/>
      <c r="J3210" s="1363"/>
      <c r="K3210" s="1363"/>
      <c r="L3210" s="1363"/>
      <c r="M3210" s="1052"/>
    </row>
    <row r="3211">
      <c r="A3211" s="1363"/>
      <c r="B3211" s="1363"/>
      <c r="C3211" s="1363"/>
      <c r="I3211" s="1363"/>
      <c r="J3211" s="1363"/>
      <c r="K3211" s="1363"/>
      <c r="L3211" s="1363"/>
      <c r="M3211" s="1052"/>
    </row>
    <row r="3212">
      <c r="A3212" s="1363"/>
      <c r="B3212" s="1363"/>
      <c r="C3212" s="1363"/>
      <c r="I3212" s="1363"/>
      <c r="J3212" s="1363"/>
      <c r="K3212" s="1363"/>
      <c r="L3212" s="1363"/>
      <c r="M3212" s="1052"/>
    </row>
    <row r="3213">
      <c r="A3213" s="1363"/>
      <c r="B3213" s="1363"/>
      <c r="C3213" s="1363"/>
      <c r="I3213" s="1363"/>
      <c r="J3213" s="1363"/>
      <c r="K3213" s="1363"/>
      <c r="L3213" s="1363"/>
      <c r="M3213" s="1052"/>
    </row>
    <row r="3214">
      <c r="A3214" s="1363"/>
      <c r="B3214" s="1363"/>
      <c r="C3214" s="1363"/>
      <c r="I3214" s="1363"/>
      <c r="J3214" s="1363"/>
      <c r="K3214" s="1363"/>
      <c r="L3214" s="1363"/>
      <c r="M3214" s="1052"/>
    </row>
    <row r="3215">
      <c r="A3215" s="1363"/>
      <c r="B3215" s="1363"/>
      <c r="C3215" s="1363"/>
      <c r="I3215" s="1363"/>
      <c r="J3215" s="1363"/>
      <c r="K3215" s="1363"/>
      <c r="L3215" s="1363"/>
      <c r="M3215" s="1052"/>
    </row>
    <row r="3216">
      <c r="A3216" s="1363"/>
      <c r="B3216" s="1363"/>
      <c r="C3216" s="1363"/>
      <c r="I3216" s="1363"/>
      <c r="J3216" s="1363"/>
      <c r="K3216" s="1363"/>
      <c r="L3216" s="1363"/>
      <c r="M3216" s="1052"/>
    </row>
    <row r="3217">
      <c r="A3217" s="1363"/>
      <c r="B3217" s="1363"/>
      <c r="C3217" s="1363"/>
      <c r="I3217" s="1363"/>
      <c r="J3217" s="1363"/>
      <c r="K3217" s="1363"/>
      <c r="L3217" s="1363"/>
      <c r="M3217" s="1052"/>
    </row>
    <row r="3218">
      <c r="A3218" s="1363"/>
      <c r="B3218" s="1363"/>
      <c r="C3218" s="1363"/>
      <c r="I3218" s="1363"/>
      <c r="J3218" s="1363"/>
      <c r="K3218" s="1363"/>
      <c r="L3218" s="1363"/>
      <c r="M3218" s="1052"/>
    </row>
    <row r="3219">
      <c r="A3219" s="1363"/>
      <c r="B3219" s="1363"/>
      <c r="C3219" s="1363"/>
      <c r="I3219" s="1363"/>
      <c r="J3219" s="1363"/>
      <c r="K3219" s="1363"/>
      <c r="L3219" s="1363"/>
      <c r="M3219" s="1052"/>
    </row>
    <row r="3220">
      <c r="A3220" s="1363"/>
      <c r="B3220" s="1363"/>
      <c r="C3220" s="1363"/>
      <c r="I3220" s="1363"/>
      <c r="J3220" s="1363"/>
      <c r="K3220" s="1363"/>
      <c r="L3220" s="1363"/>
      <c r="M3220" s="1052"/>
    </row>
    <row r="3221">
      <c r="A3221" s="1363"/>
      <c r="B3221" s="1363"/>
      <c r="C3221" s="1363"/>
      <c r="I3221" s="1363"/>
      <c r="J3221" s="1363"/>
      <c r="K3221" s="1363"/>
      <c r="L3221" s="1363"/>
      <c r="M3221" s="1052"/>
    </row>
    <row r="3222">
      <c r="A3222" s="1363"/>
      <c r="B3222" s="1363"/>
      <c r="C3222" s="1363"/>
      <c r="I3222" s="1363"/>
      <c r="J3222" s="1363"/>
      <c r="K3222" s="1363"/>
      <c r="L3222" s="1363"/>
      <c r="M3222" s="1052"/>
    </row>
    <row r="3223">
      <c r="A3223" s="1363"/>
      <c r="B3223" s="1363"/>
      <c r="C3223" s="1363"/>
      <c r="I3223" s="1363"/>
      <c r="J3223" s="1363"/>
      <c r="K3223" s="1363"/>
      <c r="L3223" s="1363"/>
      <c r="M3223" s="1052"/>
    </row>
    <row r="3224">
      <c r="A3224" s="1363"/>
      <c r="B3224" s="1363"/>
      <c r="C3224" s="1363"/>
      <c r="I3224" s="1363"/>
      <c r="J3224" s="1363"/>
      <c r="K3224" s="1363"/>
      <c r="L3224" s="1363"/>
      <c r="M3224" s="1052"/>
    </row>
    <row r="3225">
      <c r="A3225" s="1363"/>
      <c r="B3225" s="1363"/>
      <c r="C3225" s="1363"/>
      <c r="I3225" s="1363"/>
      <c r="J3225" s="1363"/>
      <c r="K3225" s="1363"/>
      <c r="L3225" s="1363"/>
      <c r="M3225" s="1052"/>
    </row>
    <row r="3226">
      <c r="A3226" s="1363"/>
      <c r="B3226" s="1363"/>
      <c r="C3226" s="1363"/>
      <c r="I3226" s="1363"/>
      <c r="J3226" s="1363"/>
      <c r="K3226" s="1363"/>
      <c r="L3226" s="1363"/>
      <c r="M3226" s="1052"/>
    </row>
    <row r="3227">
      <c r="A3227" s="1363"/>
      <c r="B3227" s="1363"/>
      <c r="C3227" s="1363"/>
      <c r="I3227" s="1363"/>
      <c r="J3227" s="1363"/>
      <c r="K3227" s="1363"/>
      <c r="L3227" s="1363"/>
      <c r="M3227" s="1052"/>
    </row>
    <row r="3228">
      <c r="A3228" s="1363"/>
      <c r="B3228" s="1363"/>
      <c r="C3228" s="1363"/>
      <c r="I3228" s="1363"/>
      <c r="J3228" s="1363"/>
      <c r="K3228" s="1363"/>
      <c r="L3228" s="1363"/>
      <c r="M3228" s="1052"/>
    </row>
    <row r="3229">
      <c r="A3229" s="1363"/>
      <c r="B3229" s="1363"/>
      <c r="C3229" s="1363"/>
      <c r="I3229" s="1363"/>
      <c r="J3229" s="1363"/>
      <c r="K3229" s="1363"/>
      <c r="L3229" s="1363"/>
      <c r="M3229" s="1052"/>
    </row>
    <row r="3230">
      <c r="A3230" s="1363"/>
      <c r="B3230" s="1363"/>
      <c r="C3230" s="1363"/>
      <c r="I3230" s="1363"/>
      <c r="J3230" s="1363"/>
      <c r="K3230" s="1363"/>
      <c r="L3230" s="1363"/>
      <c r="M3230" s="1052"/>
    </row>
    <row r="3231">
      <c r="A3231" s="1363"/>
      <c r="B3231" s="1363"/>
      <c r="C3231" s="1363"/>
      <c r="I3231" s="1363"/>
      <c r="J3231" s="1363"/>
      <c r="K3231" s="1363"/>
      <c r="L3231" s="1363"/>
      <c r="M3231" s="1052"/>
    </row>
    <row r="3232">
      <c r="A3232" s="1363"/>
      <c r="B3232" s="1363"/>
      <c r="C3232" s="1363"/>
      <c r="I3232" s="1363"/>
      <c r="J3232" s="1363"/>
      <c r="K3232" s="1363"/>
      <c r="L3232" s="1363"/>
      <c r="M3232" s="1052"/>
    </row>
    <row r="3233">
      <c r="A3233" s="1363"/>
      <c r="B3233" s="1363"/>
      <c r="C3233" s="1363"/>
      <c r="I3233" s="1363"/>
      <c r="J3233" s="1363"/>
      <c r="K3233" s="1363"/>
      <c r="L3233" s="1363"/>
      <c r="M3233" s="1052"/>
    </row>
    <row r="3234">
      <c r="A3234" s="1363"/>
      <c r="B3234" s="1363"/>
      <c r="C3234" s="1363"/>
      <c r="I3234" s="1363"/>
      <c r="J3234" s="1363"/>
      <c r="K3234" s="1363"/>
      <c r="L3234" s="1363"/>
      <c r="M3234" s="1052"/>
    </row>
    <row r="3235">
      <c r="A3235" s="1363"/>
      <c r="B3235" s="1363"/>
      <c r="C3235" s="1363"/>
      <c r="I3235" s="1363"/>
      <c r="J3235" s="1363"/>
      <c r="K3235" s="1363"/>
      <c r="L3235" s="1363"/>
      <c r="M3235" s="1052"/>
    </row>
    <row r="3236">
      <c r="A3236" s="1363"/>
      <c r="B3236" s="1363"/>
      <c r="C3236" s="1363"/>
      <c r="I3236" s="1363"/>
      <c r="J3236" s="1363"/>
      <c r="K3236" s="1363"/>
      <c r="L3236" s="1363"/>
      <c r="M3236" s="1052"/>
    </row>
    <row r="3237">
      <c r="A3237" s="1363"/>
      <c r="B3237" s="1363"/>
      <c r="C3237" s="1363"/>
      <c r="I3237" s="1363"/>
      <c r="J3237" s="1363"/>
      <c r="K3237" s="1363"/>
      <c r="L3237" s="1363"/>
      <c r="M3237" s="1052"/>
    </row>
    <row r="3238">
      <c r="A3238" s="1363"/>
      <c r="B3238" s="1363"/>
      <c r="C3238" s="1363"/>
      <c r="I3238" s="1363"/>
      <c r="J3238" s="1363"/>
      <c r="K3238" s="1363"/>
      <c r="L3238" s="1363"/>
      <c r="M3238" s="1052"/>
    </row>
    <row r="3239">
      <c r="A3239" s="1363"/>
      <c r="C3239" s="1363"/>
      <c r="I3239" s="1363"/>
      <c r="J3239" s="1363"/>
      <c r="K3239" s="1363"/>
      <c r="L3239" s="1363"/>
      <c r="M3239" s="1052"/>
    </row>
    <row r="3240">
      <c r="A3240" s="1363"/>
      <c r="C3240" s="1363"/>
    </row>
    <row r="3241">
      <c r="A3241" s="1363"/>
      <c r="C3241" s="1363"/>
    </row>
    <row r="3242">
      <c r="A3242" s="1363"/>
      <c r="C3242" s="1363"/>
    </row>
    <row r="3243">
      <c r="A3243" s="1363"/>
      <c r="C3243" s="1363"/>
    </row>
    <row r="3244">
      <c r="A3244" s="1363"/>
      <c r="C3244" s="1363"/>
    </row>
    <row r="3245">
      <c r="A3245" s="1363"/>
      <c r="C3245" s="1363"/>
    </row>
    <row r="3246">
      <c r="A3246" s="1363"/>
      <c r="C3246" s="1363"/>
    </row>
    <row r="3247">
      <c r="A3247" s="1363"/>
      <c r="C3247" s="1363"/>
    </row>
    <row r="3248">
      <c r="A3248" s="1363"/>
      <c r="C3248" s="1363"/>
    </row>
    <row r="3249">
      <c r="A3249" s="1363"/>
      <c r="C3249" s="1363"/>
    </row>
    <row r="3250">
      <c r="C3250" s="136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6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6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4229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51" t="s">
        <v>2206</v>
      </c>
      <c r="B3" s="244">
        <v>464.0</v>
      </c>
      <c r="C3" s="1165" t="s">
        <v>210</v>
      </c>
      <c r="D3" s="1397" t="str">
        <f t="shared" ref="D3:D38" si="1">CONCAT(B3,C3)</f>
        <v>464*</v>
      </c>
    </row>
    <row r="4">
      <c r="A4" s="1165" t="s">
        <v>1830</v>
      </c>
      <c r="B4" s="1397">
        <f t="shared" ref="B4:B9" si="2">$B$3</f>
        <v>464</v>
      </c>
      <c r="C4" s="1165" t="s">
        <v>210</v>
      </c>
      <c r="D4" s="1397" t="str">
        <f t="shared" si="1"/>
        <v>464*</v>
      </c>
    </row>
    <row r="5">
      <c r="A5" s="1165" t="s">
        <v>1831</v>
      </c>
      <c r="B5" s="1397">
        <f t="shared" si="2"/>
        <v>464</v>
      </c>
      <c r="C5" s="1165" t="s">
        <v>210</v>
      </c>
      <c r="D5" s="1397" t="str">
        <f t="shared" si="1"/>
        <v>464*</v>
      </c>
    </row>
    <row r="6">
      <c r="A6" s="1165" t="s">
        <v>653</v>
      </c>
      <c r="B6" s="1397">
        <f t="shared" si="2"/>
        <v>464</v>
      </c>
      <c r="C6" s="1165" t="s">
        <v>210</v>
      </c>
      <c r="D6" s="1397" t="str">
        <f t="shared" si="1"/>
        <v>464*</v>
      </c>
    </row>
    <row r="7">
      <c r="A7" s="1165" t="s">
        <v>81</v>
      </c>
      <c r="B7" s="1397">
        <f t="shared" si="2"/>
        <v>464</v>
      </c>
      <c r="C7" s="1165" t="s">
        <v>210</v>
      </c>
      <c r="D7" s="1397" t="str">
        <f t="shared" si="1"/>
        <v>464*</v>
      </c>
    </row>
    <row r="8">
      <c r="A8" s="1165" t="s">
        <v>1838</v>
      </c>
      <c r="B8" s="1397">
        <f t="shared" si="2"/>
        <v>464</v>
      </c>
      <c r="C8" s="1165" t="s">
        <v>210</v>
      </c>
      <c r="D8" s="1397" t="str">
        <f t="shared" si="1"/>
        <v>464*</v>
      </c>
    </row>
    <row r="9">
      <c r="A9" s="1165" t="s">
        <v>1844</v>
      </c>
      <c r="B9" s="1397">
        <f t="shared" si="2"/>
        <v>464</v>
      </c>
      <c r="C9" s="1165" t="s">
        <v>210</v>
      </c>
      <c r="D9" s="1397" t="str">
        <f t="shared" si="1"/>
        <v>464*</v>
      </c>
    </row>
    <row r="10">
      <c r="A10" s="1151" t="s">
        <v>4230</v>
      </c>
      <c r="B10" s="244">
        <v>796.0</v>
      </c>
      <c r="C10" s="1165" t="s">
        <v>210</v>
      </c>
      <c r="D10" s="1397" t="str">
        <f t="shared" si="1"/>
        <v>796*</v>
      </c>
    </row>
    <row r="11">
      <c r="A11" s="1165" t="s">
        <v>1839</v>
      </c>
      <c r="B11" s="1397">
        <f t="shared" ref="B11:B12" si="3">$B$10</f>
        <v>796</v>
      </c>
      <c r="C11" s="1165" t="s">
        <v>210</v>
      </c>
      <c r="D11" s="1397" t="str">
        <f t="shared" si="1"/>
        <v>796*</v>
      </c>
    </row>
    <row r="12">
      <c r="A12" s="1165" t="s">
        <v>1841</v>
      </c>
      <c r="B12" s="1397">
        <f t="shared" si="3"/>
        <v>796</v>
      </c>
      <c r="C12" s="1165" t="s">
        <v>210</v>
      </c>
      <c r="D12" s="1397" t="str">
        <f t="shared" si="1"/>
        <v>796*</v>
      </c>
    </row>
    <row r="13">
      <c r="A13" s="1151" t="s">
        <v>2209</v>
      </c>
      <c r="B13" s="244">
        <v>470.0</v>
      </c>
      <c r="C13" s="1165" t="s">
        <v>210</v>
      </c>
      <c r="D13" s="1397" t="str">
        <f t="shared" si="1"/>
        <v>470*</v>
      </c>
    </row>
    <row r="14">
      <c r="A14" s="1165" t="s">
        <v>1836</v>
      </c>
      <c r="B14" s="1397">
        <f t="shared" ref="B14:B18" si="4">$B$13</f>
        <v>470</v>
      </c>
      <c r="C14" s="1165" t="s">
        <v>210</v>
      </c>
      <c r="D14" s="1397" t="str">
        <f t="shared" si="1"/>
        <v>470*</v>
      </c>
    </row>
    <row r="15">
      <c r="A15" s="1165" t="s">
        <v>1835</v>
      </c>
      <c r="B15" s="1397">
        <f t="shared" si="4"/>
        <v>470</v>
      </c>
      <c r="C15" s="1165" t="s">
        <v>210</v>
      </c>
      <c r="D15" s="1397" t="str">
        <f t="shared" si="1"/>
        <v>470*</v>
      </c>
    </row>
    <row r="16">
      <c r="A16" s="1165" t="s">
        <v>320</v>
      </c>
      <c r="B16" s="1397">
        <f t="shared" si="4"/>
        <v>470</v>
      </c>
      <c r="C16" s="1165" t="s">
        <v>210</v>
      </c>
      <c r="D16" s="1397" t="str">
        <f t="shared" si="1"/>
        <v>470*</v>
      </c>
    </row>
    <row r="17">
      <c r="A17" s="1165" t="s">
        <v>1828</v>
      </c>
      <c r="B17" s="1397">
        <f t="shared" si="4"/>
        <v>470</v>
      </c>
      <c r="C17" s="1165" t="s">
        <v>210</v>
      </c>
      <c r="D17" s="1397" t="str">
        <f t="shared" si="1"/>
        <v>470*</v>
      </c>
    </row>
    <row r="18">
      <c r="A18" s="1165" t="s">
        <v>1843</v>
      </c>
      <c r="B18" s="1397">
        <f t="shared" si="4"/>
        <v>470</v>
      </c>
      <c r="C18" s="1165" t="s">
        <v>210</v>
      </c>
      <c r="D18" s="1397" t="str">
        <f t="shared" si="1"/>
        <v>470*</v>
      </c>
    </row>
    <row r="19">
      <c r="A19" s="1151" t="s">
        <v>4231</v>
      </c>
      <c r="B19" s="244">
        <v>143.0</v>
      </c>
      <c r="C19" s="1165" t="s">
        <v>210</v>
      </c>
      <c r="D19" s="1397" t="str">
        <f t="shared" si="1"/>
        <v>143*</v>
      </c>
    </row>
    <row r="20">
      <c r="A20" s="1165" t="s">
        <v>1152</v>
      </c>
      <c r="B20" s="1397">
        <f t="shared" ref="B20:B26" si="5">$B$19</f>
        <v>143</v>
      </c>
      <c r="C20" s="1165" t="s">
        <v>210</v>
      </c>
      <c r="D20" s="1397" t="str">
        <f t="shared" si="1"/>
        <v>143*</v>
      </c>
    </row>
    <row r="21">
      <c r="A21" s="1165" t="s">
        <v>1832</v>
      </c>
      <c r="B21" s="1397">
        <f t="shared" si="5"/>
        <v>143</v>
      </c>
      <c r="C21" s="1165" t="s">
        <v>210</v>
      </c>
      <c r="D21" s="1397" t="str">
        <f t="shared" si="1"/>
        <v>143*</v>
      </c>
    </row>
    <row r="22">
      <c r="A22" s="1165" t="s">
        <v>1833</v>
      </c>
      <c r="B22" s="1397">
        <f t="shared" si="5"/>
        <v>143</v>
      </c>
      <c r="C22" s="1165" t="s">
        <v>210</v>
      </c>
      <c r="D22" s="1397" t="str">
        <f t="shared" si="1"/>
        <v>143*</v>
      </c>
    </row>
    <row r="23">
      <c r="A23" s="1165" t="s">
        <v>1834</v>
      </c>
      <c r="B23" s="1397">
        <f t="shared" si="5"/>
        <v>143</v>
      </c>
      <c r="C23" s="1165" t="s">
        <v>210</v>
      </c>
      <c r="D23" s="1397" t="str">
        <f t="shared" si="1"/>
        <v>143*</v>
      </c>
    </row>
    <row r="24">
      <c r="A24" s="1165" t="s">
        <v>293</v>
      </c>
      <c r="B24" s="1397">
        <f t="shared" si="5"/>
        <v>143</v>
      </c>
      <c r="C24" s="1165" t="s">
        <v>210</v>
      </c>
      <c r="D24" s="1397" t="str">
        <f t="shared" si="1"/>
        <v>143*</v>
      </c>
    </row>
    <row r="25">
      <c r="A25" s="1165" t="s">
        <v>317</v>
      </c>
      <c r="B25" s="1397">
        <f t="shared" si="5"/>
        <v>143</v>
      </c>
      <c r="C25" s="1165" t="s">
        <v>210</v>
      </c>
      <c r="D25" s="1397" t="str">
        <f t="shared" si="1"/>
        <v>143*</v>
      </c>
    </row>
    <row r="26">
      <c r="A26" s="1165" t="s">
        <v>1842</v>
      </c>
      <c r="B26" s="1397">
        <f t="shared" si="5"/>
        <v>143</v>
      </c>
      <c r="C26" s="1165" t="s">
        <v>210</v>
      </c>
      <c r="D26" s="1397" t="str">
        <f t="shared" si="1"/>
        <v>143*</v>
      </c>
    </row>
    <row r="27">
      <c r="A27" s="1151" t="s">
        <v>4232</v>
      </c>
      <c r="B27" s="244">
        <v>199.0</v>
      </c>
      <c r="C27" s="1165" t="s">
        <v>210</v>
      </c>
      <c r="D27" s="1397" t="str">
        <f t="shared" si="1"/>
        <v>199*</v>
      </c>
    </row>
    <row r="28">
      <c r="A28" s="1165" t="s">
        <v>1457</v>
      </c>
      <c r="B28" s="1397">
        <f t="shared" ref="B28:B36" si="6">$B$27</f>
        <v>199</v>
      </c>
      <c r="C28" s="1165" t="s">
        <v>210</v>
      </c>
      <c r="D28" s="1397" t="str">
        <f t="shared" si="1"/>
        <v>199*</v>
      </c>
    </row>
    <row r="29">
      <c r="A29" s="1165" t="s">
        <v>291</v>
      </c>
      <c r="B29" s="1397">
        <f t="shared" si="6"/>
        <v>199</v>
      </c>
      <c r="C29" s="1165" t="s">
        <v>210</v>
      </c>
      <c r="D29" s="1397" t="str">
        <f t="shared" si="1"/>
        <v>199*</v>
      </c>
    </row>
    <row r="30">
      <c r="A30" s="1165" t="s">
        <v>565</v>
      </c>
      <c r="B30" s="1397">
        <f t="shared" si="6"/>
        <v>199</v>
      </c>
      <c r="C30" s="1165" t="s">
        <v>210</v>
      </c>
      <c r="D30" s="1397" t="str">
        <f t="shared" si="1"/>
        <v>199*</v>
      </c>
    </row>
    <row r="31">
      <c r="A31" s="1165" t="s">
        <v>931</v>
      </c>
      <c r="B31" s="1397">
        <f t="shared" si="6"/>
        <v>199</v>
      </c>
      <c r="C31" s="1165" t="s">
        <v>210</v>
      </c>
      <c r="D31" s="1397" t="str">
        <f t="shared" si="1"/>
        <v>199*</v>
      </c>
    </row>
    <row r="32">
      <c r="A32" s="1165" t="s">
        <v>1837</v>
      </c>
      <c r="B32" s="1397">
        <f t="shared" si="6"/>
        <v>199</v>
      </c>
      <c r="C32" s="1165" t="s">
        <v>210</v>
      </c>
      <c r="D32" s="1397" t="str">
        <f t="shared" si="1"/>
        <v>199*</v>
      </c>
    </row>
    <row r="33">
      <c r="A33" s="1165" t="s">
        <v>1840</v>
      </c>
      <c r="B33" s="1397">
        <f t="shared" si="6"/>
        <v>199</v>
      </c>
      <c r="C33" s="1165" t="s">
        <v>210</v>
      </c>
      <c r="D33" s="1397" t="str">
        <f t="shared" si="1"/>
        <v>199*</v>
      </c>
    </row>
    <row r="34">
      <c r="A34" s="1165" t="s">
        <v>196</v>
      </c>
      <c r="B34" s="1397">
        <f t="shared" si="6"/>
        <v>199</v>
      </c>
      <c r="C34" s="1165" t="s">
        <v>210</v>
      </c>
      <c r="D34" s="1397" t="str">
        <f t="shared" si="1"/>
        <v>199*</v>
      </c>
    </row>
    <row r="35">
      <c r="A35" s="1165" t="s">
        <v>94</v>
      </c>
      <c r="B35" s="1397">
        <f t="shared" si="6"/>
        <v>199</v>
      </c>
      <c r="C35" s="1165" t="s">
        <v>210</v>
      </c>
      <c r="D35" s="1397" t="str">
        <f t="shared" si="1"/>
        <v>199*</v>
      </c>
    </row>
    <row r="36">
      <c r="A36" s="1165" t="s">
        <v>494</v>
      </c>
      <c r="B36" s="1397">
        <f t="shared" si="6"/>
        <v>199</v>
      </c>
      <c r="C36" s="1165" t="s">
        <v>210</v>
      </c>
      <c r="D36" s="1397" t="str">
        <f t="shared" si="1"/>
        <v>199*</v>
      </c>
    </row>
    <row r="37">
      <c r="D37" s="56" t="str">
        <f t="shared" si="1"/>
        <v/>
      </c>
    </row>
    <row r="38">
      <c r="A38" s="1151" t="s">
        <v>2217</v>
      </c>
      <c r="B38" s="1177">
        <v>2072.0</v>
      </c>
      <c r="C38" s="1397"/>
      <c r="D38" s="139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4229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51" t="s">
        <v>2206</v>
      </c>
      <c r="B44" s="244">
        <v>289.0</v>
      </c>
      <c r="C44" s="1165" t="s">
        <v>210</v>
      </c>
      <c r="D44" s="1397" t="str">
        <f t="shared" ref="D44:D79" si="7">CONCAT(B44,C44)</f>
        <v>289*</v>
      </c>
    </row>
    <row r="45">
      <c r="A45" s="1165" t="s">
        <v>1830</v>
      </c>
      <c r="B45" s="1397">
        <f t="shared" ref="B45:B50" si="8">$B$44</f>
        <v>289</v>
      </c>
      <c r="C45" s="1165" t="s">
        <v>210</v>
      </c>
      <c r="D45" s="1397" t="str">
        <f t="shared" si="7"/>
        <v>289*</v>
      </c>
    </row>
    <row r="46">
      <c r="A46" s="1165" t="s">
        <v>1831</v>
      </c>
      <c r="B46" s="1397">
        <f t="shared" si="8"/>
        <v>289</v>
      </c>
      <c r="C46" s="1165" t="s">
        <v>210</v>
      </c>
      <c r="D46" s="1397" t="str">
        <f t="shared" si="7"/>
        <v>289*</v>
      </c>
    </row>
    <row r="47">
      <c r="A47" s="1165" t="s">
        <v>653</v>
      </c>
      <c r="B47" s="1397">
        <f t="shared" si="8"/>
        <v>289</v>
      </c>
      <c r="C47" s="1165" t="s">
        <v>210</v>
      </c>
      <c r="D47" s="1397" t="str">
        <f t="shared" si="7"/>
        <v>289*</v>
      </c>
    </row>
    <row r="48">
      <c r="A48" s="1165" t="s">
        <v>81</v>
      </c>
      <c r="B48" s="1397">
        <f t="shared" si="8"/>
        <v>289</v>
      </c>
      <c r="C48" s="1165" t="s">
        <v>210</v>
      </c>
      <c r="D48" s="1397" t="str">
        <f t="shared" si="7"/>
        <v>289*</v>
      </c>
    </row>
    <row r="49">
      <c r="A49" s="1165" t="s">
        <v>1838</v>
      </c>
      <c r="B49" s="1397">
        <f t="shared" si="8"/>
        <v>289</v>
      </c>
      <c r="C49" s="1165" t="s">
        <v>210</v>
      </c>
      <c r="D49" s="1397" t="str">
        <f t="shared" si="7"/>
        <v>289*</v>
      </c>
    </row>
    <row r="50">
      <c r="A50" s="1165" t="s">
        <v>1844</v>
      </c>
      <c r="B50" s="1397">
        <f t="shared" si="8"/>
        <v>289</v>
      </c>
      <c r="C50" s="1165" t="s">
        <v>210</v>
      </c>
      <c r="D50" s="1397" t="str">
        <f t="shared" si="7"/>
        <v>289*</v>
      </c>
    </row>
    <row r="51">
      <c r="A51" s="1151" t="s">
        <v>4230</v>
      </c>
      <c r="B51" s="244">
        <v>239.0</v>
      </c>
      <c r="C51" s="1165" t="s">
        <v>210</v>
      </c>
      <c r="D51" s="1397" t="str">
        <f t="shared" si="7"/>
        <v>239*</v>
      </c>
    </row>
    <row r="52">
      <c r="A52" s="1165" t="s">
        <v>1839</v>
      </c>
      <c r="B52" s="1397">
        <f t="shared" ref="B52:B53" si="9">$B$51</f>
        <v>239</v>
      </c>
      <c r="C52" s="1165" t="s">
        <v>210</v>
      </c>
      <c r="D52" s="1397" t="str">
        <f t="shared" si="7"/>
        <v>239*</v>
      </c>
    </row>
    <row r="53">
      <c r="A53" s="1165" t="s">
        <v>1841</v>
      </c>
      <c r="B53" s="1397">
        <f t="shared" si="9"/>
        <v>239</v>
      </c>
      <c r="C53" s="1165" t="s">
        <v>210</v>
      </c>
      <c r="D53" s="1397" t="str">
        <f t="shared" si="7"/>
        <v>239*</v>
      </c>
    </row>
    <row r="54">
      <c r="A54" s="1151" t="s">
        <v>2209</v>
      </c>
      <c r="B54" s="244">
        <v>340.0</v>
      </c>
      <c r="C54" s="1165" t="s">
        <v>210</v>
      </c>
      <c r="D54" s="1397" t="str">
        <f t="shared" si="7"/>
        <v>340*</v>
      </c>
    </row>
    <row r="55">
      <c r="A55" s="1165" t="s">
        <v>1836</v>
      </c>
      <c r="B55" s="1397">
        <f t="shared" ref="B55:B59" si="10">$B$54</f>
        <v>340</v>
      </c>
      <c r="C55" s="1165" t="s">
        <v>210</v>
      </c>
      <c r="D55" s="1397" t="str">
        <f t="shared" si="7"/>
        <v>340*</v>
      </c>
    </row>
    <row r="56">
      <c r="A56" s="1165" t="s">
        <v>1835</v>
      </c>
      <c r="B56" s="1397">
        <f t="shared" si="10"/>
        <v>340</v>
      </c>
      <c r="C56" s="1165" t="s">
        <v>210</v>
      </c>
      <c r="D56" s="1397" t="str">
        <f t="shared" si="7"/>
        <v>340*</v>
      </c>
    </row>
    <row r="57">
      <c r="A57" s="1165" t="s">
        <v>320</v>
      </c>
      <c r="B57" s="1397">
        <f t="shared" si="10"/>
        <v>340</v>
      </c>
      <c r="C57" s="1165" t="s">
        <v>210</v>
      </c>
      <c r="D57" s="1397" t="str">
        <f t="shared" si="7"/>
        <v>340*</v>
      </c>
    </row>
    <row r="58">
      <c r="A58" s="1165" t="s">
        <v>1828</v>
      </c>
      <c r="B58" s="1397">
        <f t="shared" si="10"/>
        <v>340</v>
      </c>
      <c r="C58" s="1165" t="s">
        <v>210</v>
      </c>
      <c r="D58" s="1397" t="str">
        <f t="shared" si="7"/>
        <v>340*</v>
      </c>
    </row>
    <row r="59">
      <c r="A59" s="1165" t="s">
        <v>1843</v>
      </c>
      <c r="B59" s="1397">
        <f t="shared" si="10"/>
        <v>340</v>
      </c>
      <c r="C59" s="1165" t="s">
        <v>210</v>
      </c>
      <c r="D59" s="1397" t="str">
        <f t="shared" si="7"/>
        <v>340*</v>
      </c>
    </row>
    <row r="60">
      <c r="A60" s="1151" t="s">
        <v>4231</v>
      </c>
      <c r="B60" s="244">
        <v>80.0</v>
      </c>
      <c r="C60" s="1165" t="s">
        <v>210</v>
      </c>
      <c r="D60" s="1397" t="str">
        <f t="shared" si="7"/>
        <v>80*</v>
      </c>
    </row>
    <row r="61">
      <c r="A61" s="1165" t="s">
        <v>1152</v>
      </c>
      <c r="B61" s="1397">
        <f t="shared" ref="B61:B67" si="11">$B$60</f>
        <v>80</v>
      </c>
      <c r="C61" s="1165" t="s">
        <v>210</v>
      </c>
      <c r="D61" s="1397" t="str">
        <f t="shared" si="7"/>
        <v>80*</v>
      </c>
    </row>
    <row r="62">
      <c r="A62" s="1165" t="s">
        <v>1832</v>
      </c>
      <c r="B62" s="1397">
        <f t="shared" si="11"/>
        <v>80</v>
      </c>
      <c r="C62" s="1165" t="s">
        <v>210</v>
      </c>
      <c r="D62" s="1397" t="str">
        <f t="shared" si="7"/>
        <v>80*</v>
      </c>
    </row>
    <row r="63">
      <c r="A63" s="1165" t="s">
        <v>1833</v>
      </c>
      <c r="B63" s="1397">
        <f t="shared" si="11"/>
        <v>80</v>
      </c>
      <c r="C63" s="1165" t="s">
        <v>210</v>
      </c>
      <c r="D63" s="1397" t="str">
        <f t="shared" si="7"/>
        <v>80*</v>
      </c>
    </row>
    <row r="64">
      <c r="A64" s="1165" t="s">
        <v>1834</v>
      </c>
      <c r="B64" s="1397">
        <f t="shared" si="11"/>
        <v>80</v>
      </c>
      <c r="C64" s="1165" t="s">
        <v>210</v>
      </c>
      <c r="D64" s="1397" t="str">
        <f t="shared" si="7"/>
        <v>80*</v>
      </c>
    </row>
    <row r="65">
      <c r="A65" s="1165" t="s">
        <v>293</v>
      </c>
      <c r="B65" s="1397">
        <f t="shared" si="11"/>
        <v>80</v>
      </c>
      <c r="C65" s="1165" t="s">
        <v>210</v>
      </c>
      <c r="D65" s="1397" t="str">
        <f t="shared" si="7"/>
        <v>80*</v>
      </c>
    </row>
    <row r="66">
      <c r="A66" s="1165" t="s">
        <v>317</v>
      </c>
      <c r="B66" s="1397">
        <f t="shared" si="11"/>
        <v>80</v>
      </c>
      <c r="C66" s="1165" t="s">
        <v>210</v>
      </c>
      <c r="D66" s="1397" t="str">
        <f t="shared" si="7"/>
        <v>80*</v>
      </c>
    </row>
    <row r="67">
      <c r="A67" s="1165" t="s">
        <v>1842</v>
      </c>
      <c r="B67" s="1397">
        <f t="shared" si="11"/>
        <v>80</v>
      </c>
      <c r="C67" s="1165" t="s">
        <v>210</v>
      </c>
      <c r="D67" s="1397" t="str">
        <f t="shared" si="7"/>
        <v>80*</v>
      </c>
    </row>
    <row r="68">
      <c r="A68" s="1151" t="s">
        <v>4232</v>
      </c>
      <c r="B68" s="244">
        <v>83.0</v>
      </c>
      <c r="C68" s="1165" t="s">
        <v>210</v>
      </c>
      <c r="D68" s="1397" t="str">
        <f t="shared" si="7"/>
        <v>83*</v>
      </c>
    </row>
    <row r="69">
      <c r="A69" s="1165" t="s">
        <v>1457</v>
      </c>
      <c r="B69" s="1397">
        <f t="shared" ref="B69:B77" si="12">$B$68</f>
        <v>83</v>
      </c>
      <c r="C69" s="1165" t="s">
        <v>210</v>
      </c>
      <c r="D69" s="1397" t="str">
        <f t="shared" si="7"/>
        <v>83*</v>
      </c>
    </row>
    <row r="70">
      <c r="A70" s="1165" t="s">
        <v>291</v>
      </c>
      <c r="B70" s="1397">
        <f t="shared" si="12"/>
        <v>83</v>
      </c>
      <c r="C70" s="1165" t="s">
        <v>210</v>
      </c>
      <c r="D70" s="1397" t="str">
        <f t="shared" si="7"/>
        <v>83*</v>
      </c>
    </row>
    <row r="71">
      <c r="A71" s="1165" t="s">
        <v>565</v>
      </c>
      <c r="B71" s="1397">
        <f t="shared" si="12"/>
        <v>83</v>
      </c>
      <c r="C71" s="1165" t="s">
        <v>210</v>
      </c>
      <c r="D71" s="1397" t="str">
        <f t="shared" si="7"/>
        <v>83*</v>
      </c>
    </row>
    <row r="72">
      <c r="A72" s="1165" t="s">
        <v>931</v>
      </c>
      <c r="B72" s="1397">
        <f t="shared" si="12"/>
        <v>83</v>
      </c>
      <c r="C72" s="1165" t="s">
        <v>210</v>
      </c>
      <c r="D72" s="1397" t="str">
        <f t="shared" si="7"/>
        <v>83*</v>
      </c>
    </row>
    <row r="73">
      <c r="A73" s="1165" t="s">
        <v>1837</v>
      </c>
      <c r="B73" s="1397">
        <f t="shared" si="12"/>
        <v>83</v>
      </c>
      <c r="C73" s="1165" t="s">
        <v>210</v>
      </c>
      <c r="D73" s="1397" t="str">
        <f t="shared" si="7"/>
        <v>83*</v>
      </c>
    </row>
    <row r="74">
      <c r="A74" s="1165" t="s">
        <v>1840</v>
      </c>
      <c r="B74" s="1397">
        <f t="shared" si="12"/>
        <v>83</v>
      </c>
      <c r="C74" s="1165" t="s">
        <v>210</v>
      </c>
      <c r="D74" s="1397" t="str">
        <f t="shared" si="7"/>
        <v>83*</v>
      </c>
    </row>
    <row r="75">
      <c r="A75" s="1165" t="s">
        <v>196</v>
      </c>
      <c r="B75" s="1397">
        <f t="shared" si="12"/>
        <v>83</v>
      </c>
      <c r="C75" s="1165" t="s">
        <v>210</v>
      </c>
      <c r="D75" s="1397" t="str">
        <f t="shared" si="7"/>
        <v>83*</v>
      </c>
    </row>
    <row r="76">
      <c r="A76" s="1165" t="s">
        <v>94</v>
      </c>
      <c r="B76" s="1397">
        <f t="shared" si="12"/>
        <v>83</v>
      </c>
      <c r="C76" s="1165" t="s">
        <v>210</v>
      </c>
      <c r="D76" s="1397" t="str">
        <f t="shared" si="7"/>
        <v>83*</v>
      </c>
    </row>
    <row r="77">
      <c r="A77" s="1165" t="s">
        <v>494</v>
      </c>
      <c r="B77" s="1397">
        <f t="shared" si="12"/>
        <v>83</v>
      </c>
      <c r="C77" s="1165" t="s">
        <v>210</v>
      </c>
      <c r="D77" s="1397" t="str">
        <f t="shared" si="7"/>
        <v>83*</v>
      </c>
    </row>
    <row r="78">
      <c r="D78" s="557" t="str">
        <f t="shared" si="7"/>
        <v/>
      </c>
    </row>
    <row r="79">
      <c r="A79" s="1151" t="s">
        <v>2217</v>
      </c>
      <c r="B79" s="1177">
        <v>1033.0</v>
      </c>
      <c r="D79" s="139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99" t="s">
        <v>2836</v>
      </c>
    </row>
    <row r="3">
      <c r="A3" s="1400" t="s">
        <v>4233</v>
      </c>
      <c r="B3" s="267" t="str">
        <f t="array" ref="B3">VLOOKUP($A3,VT_DEMO,2,FALSE)</f>
        <v>#N/A</v>
      </c>
      <c r="C3" s="1401">
        <v>118.0</v>
      </c>
      <c r="D3" s="269" t="s">
        <v>29</v>
      </c>
      <c r="E3" s="1401">
        <v>54.0</v>
      </c>
      <c r="F3" s="1401">
        <v>51.0</v>
      </c>
      <c r="G3" s="269" t="s">
        <v>29</v>
      </c>
      <c r="H3" s="1401">
        <v>84.0</v>
      </c>
      <c r="I3" s="1401">
        <v>35.0</v>
      </c>
      <c r="J3" s="272" t="s">
        <v>29</v>
      </c>
      <c r="K3" s="867">
        <v>0.507</v>
      </c>
      <c r="L3" s="140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401">
        <v>17.0</v>
      </c>
    </row>
    <row r="4">
      <c r="A4" s="1402" t="s">
        <v>1252</v>
      </c>
      <c r="B4" s="200" t="str">
        <f t="array" ref="B4">VLOOKUP($A4,VT_DEMO,2,FALSE)</f>
        <v>#N/A</v>
      </c>
      <c r="C4" s="1403">
        <v>139.0</v>
      </c>
      <c r="D4" s="202" t="s">
        <v>29</v>
      </c>
      <c r="E4" s="1403">
        <v>65.0</v>
      </c>
      <c r="F4" s="1403">
        <v>61.0</v>
      </c>
      <c r="G4" s="202" t="s">
        <v>29</v>
      </c>
      <c r="H4" s="1403">
        <v>130.0</v>
      </c>
      <c r="I4" s="1403">
        <v>27.0</v>
      </c>
      <c r="J4" s="205" t="s">
        <v>29</v>
      </c>
      <c r="K4" s="870">
        <v>0.55</v>
      </c>
      <c r="L4" s="140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403">
        <v>21.0</v>
      </c>
    </row>
    <row r="5">
      <c r="A5" s="1400" t="s">
        <v>326</v>
      </c>
      <c r="B5" s="267" t="str">
        <f t="array" ref="B5">VLOOKUP($A5,VT_DEMO,2,FALSE)</f>
        <v>#N/A</v>
      </c>
      <c r="C5" s="1401">
        <v>30.0</v>
      </c>
      <c r="D5" s="269" t="s">
        <v>29</v>
      </c>
      <c r="E5" s="1401">
        <v>19.0</v>
      </c>
      <c r="F5" s="1401">
        <v>7.0</v>
      </c>
      <c r="G5" s="269" t="s">
        <v>29</v>
      </c>
      <c r="H5" s="1401">
        <v>42.0</v>
      </c>
      <c r="I5" s="1401">
        <v>12.0</v>
      </c>
      <c r="J5" s="272" t="s">
        <v>29</v>
      </c>
      <c r="K5" s="867">
        <v>0.077</v>
      </c>
      <c r="L5" s="140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401">
        <v>6.0</v>
      </c>
    </row>
    <row r="6">
      <c r="A6" s="1402" t="s">
        <v>4234</v>
      </c>
      <c r="B6" s="200" t="str">
        <f t="array" ref="B6">VLOOKUP($A6,VT_DEMO,2,FALSE)</f>
        <v>#N/A</v>
      </c>
      <c r="C6" s="1403">
        <v>46.0</v>
      </c>
      <c r="D6" s="202" t="s">
        <v>29</v>
      </c>
      <c r="E6" s="1403">
        <v>15.0</v>
      </c>
      <c r="F6" s="1403">
        <v>28.0</v>
      </c>
      <c r="G6" s="202" t="s">
        <v>29</v>
      </c>
      <c r="H6" s="1403">
        <v>76.0</v>
      </c>
      <c r="I6" s="1403">
        <v>15.0</v>
      </c>
      <c r="J6" s="205" t="s">
        <v>29</v>
      </c>
      <c r="K6" s="870">
        <v>0.537</v>
      </c>
      <c r="L6" s="140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403">
        <v>6.0</v>
      </c>
    </row>
    <row r="7">
      <c r="A7" s="1400" t="s">
        <v>4235</v>
      </c>
      <c r="B7" s="267" t="str">
        <f t="array" ref="B7">VLOOKUP($A7,VT_DEMO,2,FALSE)</f>
        <v>#N/A</v>
      </c>
      <c r="C7" s="1401">
        <v>81.0</v>
      </c>
      <c r="D7" s="269" t="s">
        <v>29</v>
      </c>
      <c r="E7" s="1401">
        <v>35.0</v>
      </c>
      <c r="F7" s="1401">
        <v>28.0</v>
      </c>
      <c r="G7" s="269" t="s">
        <v>29</v>
      </c>
      <c r="H7" s="1401">
        <v>71.0</v>
      </c>
      <c r="I7" s="1401">
        <v>31.0</v>
      </c>
      <c r="J7" s="272" t="s">
        <v>29</v>
      </c>
      <c r="K7" s="867">
        <v>0.357</v>
      </c>
      <c r="L7" s="140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401">
        <v>27.0</v>
      </c>
    </row>
    <row r="8">
      <c r="A8" s="1402" t="s">
        <v>2917</v>
      </c>
      <c r="B8" s="200" t="str">
        <f t="array" ref="B8">VLOOKUP($A8,VT_DEMO,2,FALSE)</f>
        <v>#N/A</v>
      </c>
      <c r="C8" s="1403">
        <v>73.0</v>
      </c>
      <c r="D8" s="202" t="s">
        <v>29</v>
      </c>
      <c r="E8" s="1403">
        <v>31.0</v>
      </c>
      <c r="F8" s="1403">
        <v>29.0</v>
      </c>
      <c r="G8" s="202" t="s">
        <v>29</v>
      </c>
      <c r="H8" s="1403">
        <v>75.0</v>
      </c>
      <c r="I8" s="1403">
        <v>23.0</v>
      </c>
      <c r="J8" s="205" t="s">
        <v>29</v>
      </c>
      <c r="K8" s="870">
        <v>0.448</v>
      </c>
      <c r="L8" s="140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403">
        <v>18.0</v>
      </c>
    </row>
    <row r="9">
      <c r="A9" s="1400" t="s">
        <v>1568</v>
      </c>
      <c r="B9" s="267" t="str">
        <f t="array" ref="B9">VLOOKUP($A9,VT_DEMO,2,FALSE)</f>
        <v>#N/A</v>
      </c>
      <c r="C9" s="1401">
        <v>76.0</v>
      </c>
      <c r="D9" s="269" t="s">
        <v>29</v>
      </c>
      <c r="E9" s="1401">
        <v>41.0</v>
      </c>
      <c r="F9" s="1401">
        <v>25.0</v>
      </c>
      <c r="G9" s="269" t="s">
        <v>29</v>
      </c>
      <c r="H9" s="1401">
        <v>59.0</v>
      </c>
      <c r="I9" s="1401">
        <v>21.0</v>
      </c>
      <c r="J9" s="272" t="s">
        <v>29</v>
      </c>
      <c r="K9" s="867">
        <v>0.383</v>
      </c>
      <c r="L9" s="140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401">
        <v>15.0</v>
      </c>
    </row>
    <row r="10">
      <c r="A10" s="1402" t="s">
        <v>1853</v>
      </c>
      <c r="B10" s="200">
        <f t="array" ref="B10">VLOOKUP($A10,VT_DEMO,2,FALSE)</f>
        <v>60572</v>
      </c>
      <c r="C10" s="1403">
        <v>142.0</v>
      </c>
      <c r="D10" s="202" t="s">
        <v>29</v>
      </c>
      <c r="E10" s="1403">
        <v>62.0</v>
      </c>
      <c r="F10" s="1403">
        <v>66.0</v>
      </c>
      <c r="G10" s="202" t="s">
        <v>29</v>
      </c>
      <c r="H10" s="1403">
        <v>92.0</v>
      </c>
      <c r="I10" s="1403">
        <v>31.0</v>
      </c>
      <c r="J10" s="205" t="s">
        <v>29</v>
      </c>
      <c r="K10" s="870">
        <v>0.525</v>
      </c>
      <c r="L10" s="140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403">
        <v>20.0</v>
      </c>
    </row>
    <row r="11">
      <c r="A11" s="1400" t="s">
        <v>3357</v>
      </c>
      <c r="B11" s="267" t="str">
        <f t="array" ref="B11">VLOOKUP($A11,VT_DEMO,2,FALSE)</f>
        <v>#N/A</v>
      </c>
      <c r="C11" s="1401">
        <v>38.0</v>
      </c>
      <c r="D11" s="269" t="s">
        <v>29</v>
      </c>
      <c r="E11" s="1401">
        <v>16.0</v>
      </c>
      <c r="F11" s="1401">
        <v>18.0</v>
      </c>
      <c r="G11" s="269" t="s">
        <v>29</v>
      </c>
      <c r="H11" s="1401">
        <v>38.0</v>
      </c>
      <c r="I11" s="1401">
        <v>13.0</v>
      </c>
      <c r="J11" s="272" t="s">
        <v>29</v>
      </c>
      <c r="K11" s="867">
        <v>0.586</v>
      </c>
      <c r="L11" s="140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401">
        <v>6.0</v>
      </c>
    </row>
    <row r="12">
      <c r="A12" s="1402" t="s">
        <v>1848</v>
      </c>
      <c r="B12" s="200">
        <f t="array" ref="B12">VLOOKUP($A12,VT_DEMO,2,FALSE)</f>
        <v>37347</v>
      </c>
      <c r="C12" s="1403">
        <v>88.0</v>
      </c>
      <c r="D12" s="202" t="s">
        <v>29</v>
      </c>
      <c r="E12" s="1403">
        <v>43.0</v>
      </c>
      <c r="F12" s="1403">
        <v>36.0</v>
      </c>
      <c r="G12" s="202" t="s">
        <v>29</v>
      </c>
      <c r="H12" s="1403">
        <v>63.0</v>
      </c>
      <c r="I12" s="1403">
        <v>31.0</v>
      </c>
      <c r="J12" s="205" t="s">
        <v>29</v>
      </c>
      <c r="K12" s="870">
        <v>0.404</v>
      </c>
      <c r="L12" s="140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403">
        <v>20.0</v>
      </c>
    </row>
    <row r="13">
      <c r="A13" s="1400" t="s">
        <v>4236</v>
      </c>
      <c r="B13" s="267" t="str">
        <f t="array" ref="B13">VLOOKUP($A13,VT_DEMO,2,FALSE)</f>
        <v>#N/A</v>
      </c>
      <c r="C13" s="1401">
        <v>42.0</v>
      </c>
      <c r="D13" s="269" t="s">
        <v>29</v>
      </c>
      <c r="E13" s="1401">
        <v>26.0</v>
      </c>
      <c r="F13" s="1401">
        <v>12.0</v>
      </c>
      <c r="G13" s="269" t="s">
        <v>29</v>
      </c>
      <c r="H13" s="1401">
        <v>38.0</v>
      </c>
      <c r="I13" s="1401">
        <v>14.0</v>
      </c>
      <c r="J13" s="272" t="s">
        <v>29</v>
      </c>
      <c r="K13" s="867">
        <v>0.421</v>
      </c>
      <c r="L13" s="140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401">
        <v>6.0</v>
      </c>
    </row>
    <row r="14">
      <c r="A14" s="1402" t="s">
        <v>4237</v>
      </c>
      <c r="B14" s="200" t="str">
        <f t="array" ref="B14">VLOOKUP($A14,VT_DEMO,2,FALSE)</f>
        <v>#N/A</v>
      </c>
      <c r="C14" s="1403">
        <v>59.0</v>
      </c>
      <c r="D14" s="202" t="s">
        <v>29</v>
      </c>
      <c r="E14" s="1403">
        <v>16.0</v>
      </c>
      <c r="F14" s="1403">
        <v>34.0</v>
      </c>
      <c r="G14" s="202" t="s">
        <v>29</v>
      </c>
      <c r="H14" s="1403">
        <v>53.0</v>
      </c>
      <c r="I14" s="1403">
        <v>13.0</v>
      </c>
      <c r="J14" s="205" t="s">
        <v>29</v>
      </c>
      <c r="K14" s="870">
        <v>0.548</v>
      </c>
      <c r="L14" s="140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40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404"/>
    </row>
    <row r="16">
      <c r="A16" s="223" t="s">
        <v>2059</v>
      </c>
      <c r="B16" s="224"/>
      <c r="C16" s="116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6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40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10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10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10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10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10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10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10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10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10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4238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10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10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10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10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10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10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10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10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10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10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10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10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10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10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10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10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10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10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10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10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10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10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10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4239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10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10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10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10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10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10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10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10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10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10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10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10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10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4240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10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10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4241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10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10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10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10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10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10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10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10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10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10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10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10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10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10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10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10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10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10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10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10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10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10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10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10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10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10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10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10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4242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10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4243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10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10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10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10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10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10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10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10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10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10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10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10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10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10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10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10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10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10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10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4244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10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10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10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4245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10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4246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10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4247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10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10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4248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10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4249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10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10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4250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10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10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4251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10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4252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10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10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4253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10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4254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10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10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4255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10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4256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10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4257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10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4258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10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4259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10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10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10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10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4260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10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4261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10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10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10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10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10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4262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10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10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4263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10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4264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10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10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3468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10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6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6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6" t="s">
        <v>4265</v>
      </c>
      <c r="B1" s="235"/>
      <c r="C1" s="235"/>
      <c r="D1" s="235"/>
      <c r="E1" s="236"/>
      <c r="F1" s="236"/>
      <c r="G1" s="1406"/>
      <c r="H1" s="1406"/>
      <c r="I1" s="1406"/>
      <c r="J1" s="1406"/>
      <c r="K1" s="1406"/>
      <c r="L1" s="1406"/>
      <c r="M1" s="1406"/>
      <c r="N1" s="1406"/>
      <c r="O1" s="1406"/>
      <c r="P1" s="1406"/>
      <c r="Q1" s="1406"/>
    </row>
    <row r="2">
      <c r="A2" s="58" t="s">
        <v>3505</v>
      </c>
      <c r="B2" s="1196">
        <v>45322.0</v>
      </c>
      <c r="C2" s="58" t="s">
        <v>3505</v>
      </c>
      <c r="D2" s="1196">
        <v>45322.0</v>
      </c>
      <c r="E2" s="58" t="s">
        <v>3505</v>
      </c>
      <c r="F2" s="1196">
        <v>45322.0</v>
      </c>
      <c r="G2" s="58" t="s">
        <v>3505</v>
      </c>
      <c r="H2" s="1196">
        <v>45352.0</v>
      </c>
      <c r="I2" s="58" t="s">
        <v>3505</v>
      </c>
      <c r="J2" s="55" t="s">
        <v>4266</v>
      </c>
    </row>
    <row r="3">
      <c r="A3" s="58" t="s">
        <v>3506</v>
      </c>
      <c r="B3" s="1196">
        <v>45392.0</v>
      </c>
      <c r="C3" s="58" t="s">
        <v>3506</v>
      </c>
      <c r="D3" s="1196">
        <v>45392.0</v>
      </c>
      <c r="E3" s="58" t="s">
        <v>3506</v>
      </c>
      <c r="F3" s="1196">
        <v>45392.0</v>
      </c>
      <c r="G3" s="58" t="s">
        <v>3506</v>
      </c>
      <c r="H3" s="1196">
        <v>45392.0</v>
      </c>
      <c r="I3" s="58" t="s">
        <v>3506</v>
      </c>
      <c r="J3" s="1196">
        <v>45392.0</v>
      </c>
    </row>
    <row r="4">
      <c r="A4" s="1407" t="s">
        <v>2104</v>
      </c>
      <c r="B4" s="1408"/>
      <c r="C4" s="1409" t="s">
        <v>4267</v>
      </c>
      <c r="D4" s="1408"/>
      <c r="E4" s="1410" t="s">
        <v>4268</v>
      </c>
      <c r="F4" s="1408"/>
      <c r="G4" s="1411" t="s">
        <v>4269</v>
      </c>
      <c r="H4" s="1412"/>
      <c r="I4" s="1413" t="s">
        <v>4270</v>
      </c>
      <c r="J4" s="1412"/>
    </row>
    <row r="5">
      <c r="A5" s="1414" t="s">
        <v>1857</v>
      </c>
      <c r="B5" s="1415">
        <v>13.0</v>
      </c>
      <c r="C5" s="1416" t="s">
        <v>1857</v>
      </c>
      <c r="D5" s="1417">
        <v>7.0</v>
      </c>
      <c r="E5" s="1418" t="s">
        <v>1857</v>
      </c>
      <c r="F5" s="1417">
        <v>2.0</v>
      </c>
      <c r="G5" s="1419" t="s">
        <v>1857</v>
      </c>
      <c r="H5" s="1420">
        <v>1.0</v>
      </c>
      <c r="I5" s="1421" t="s">
        <v>1857</v>
      </c>
      <c r="J5" s="1422">
        <v>0.5</v>
      </c>
    </row>
    <row r="6">
      <c r="A6" s="1423" t="s">
        <v>1858</v>
      </c>
      <c r="B6" s="1424">
        <v>89.0</v>
      </c>
      <c r="C6" s="1425" t="s">
        <v>1858</v>
      </c>
      <c r="D6" s="1426">
        <v>42.0</v>
      </c>
      <c r="E6" s="1427" t="s">
        <v>1858</v>
      </c>
      <c r="F6" s="1426">
        <v>29.0</v>
      </c>
      <c r="G6" s="1428" t="s">
        <v>1858</v>
      </c>
      <c r="H6" s="1429">
        <v>23.0</v>
      </c>
      <c r="I6" s="1430" t="s">
        <v>1858</v>
      </c>
      <c r="J6" s="562">
        <v>0.568</v>
      </c>
    </row>
    <row r="7">
      <c r="A7" s="1423" t="s">
        <v>4244</v>
      </c>
      <c r="B7" s="1424">
        <v>75.0</v>
      </c>
      <c r="C7" s="1425" t="s">
        <v>4244</v>
      </c>
      <c r="D7" s="1426">
        <v>38.0</v>
      </c>
      <c r="E7" s="1427" t="s">
        <v>4244</v>
      </c>
      <c r="F7" s="1426">
        <v>13.0</v>
      </c>
      <c r="G7" s="1428" t="s">
        <v>4244</v>
      </c>
      <c r="H7" s="1429">
        <v>26.0</v>
      </c>
      <c r="I7" s="1430" t="s">
        <v>4244</v>
      </c>
      <c r="J7" s="562">
        <v>0.075</v>
      </c>
    </row>
    <row r="8">
      <c r="A8" s="1423" t="s">
        <v>1321</v>
      </c>
      <c r="B8" s="1424">
        <v>16.0</v>
      </c>
      <c r="C8" s="1425" t="s">
        <v>1321</v>
      </c>
      <c r="D8" s="1426">
        <v>8.0</v>
      </c>
      <c r="E8" s="1427" t="s">
        <v>1321</v>
      </c>
      <c r="F8" s="1426">
        <v>2.0</v>
      </c>
      <c r="G8" s="1428" t="s">
        <v>1321</v>
      </c>
      <c r="H8" s="1429">
        <v>8.0</v>
      </c>
      <c r="I8" s="1430" t="s">
        <v>1321</v>
      </c>
      <c r="J8" s="562">
        <v>0.667</v>
      </c>
    </row>
    <row r="9">
      <c r="A9" s="1423" t="s">
        <v>1859</v>
      </c>
      <c r="B9" s="1424">
        <v>5.0</v>
      </c>
      <c r="C9" s="1425" t="s">
        <v>1859</v>
      </c>
      <c r="D9" s="1426">
        <v>1.0</v>
      </c>
      <c r="E9" s="1427" t="s">
        <v>1859</v>
      </c>
      <c r="F9" s="1431"/>
      <c r="G9" s="1428" t="s">
        <v>1859</v>
      </c>
      <c r="H9" s="1429">
        <v>2.0</v>
      </c>
      <c r="I9" s="1430" t="s">
        <v>1859</v>
      </c>
      <c r="J9" s="562">
        <v>0.0</v>
      </c>
    </row>
    <row r="10">
      <c r="A10" s="1423" t="s">
        <v>1860</v>
      </c>
      <c r="B10" s="1424">
        <v>25.0</v>
      </c>
      <c r="C10" s="1425" t="s">
        <v>1860</v>
      </c>
      <c r="D10" s="1426">
        <v>16.0</v>
      </c>
      <c r="E10" s="1427" t="s">
        <v>1860</v>
      </c>
      <c r="F10" s="1426">
        <v>8.0</v>
      </c>
      <c r="G10" s="1428" t="s">
        <v>1860</v>
      </c>
      <c r="H10" s="1429">
        <v>12.0</v>
      </c>
      <c r="I10" s="1430" t="s">
        <v>1860</v>
      </c>
      <c r="J10" s="562">
        <v>0.333</v>
      </c>
    </row>
    <row r="11">
      <c r="A11" s="1423" t="s">
        <v>1861</v>
      </c>
      <c r="B11" s="1424">
        <v>20.0</v>
      </c>
      <c r="C11" s="1425" t="s">
        <v>1861</v>
      </c>
      <c r="D11" s="1426">
        <v>11.0</v>
      </c>
      <c r="E11" s="1427" t="s">
        <v>1861</v>
      </c>
      <c r="F11" s="1426">
        <v>1.0</v>
      </c>
      <c r="G11" s="1428" t="s">
        <v>1861</v>
      </c>
      <c r="H11" s="1429">
        <v>8.0</v>
      </c>
      <c r="I11" s="1430" t="s">
        <v>1861</v>
      </c>
      <c r="J11" s="562">
        <v>0.333</v>
      </c>
    </row>
    <row r="12">
      <c r="A12" s="1423" t="s">
        <v>1862</v>
      </c>
      <c r="B12" s="1424">
        <v>70.0</v>
      </c>
      <c r="C12" s="1425" t="s">
        <v>1862</v>
      </c>
      <c r="D12" s="1426">
        <v>29.0</v>
      </c>
      <c r="E12" s="1427" t="s">
        <v>1862</v>
      </c>
      <c r="F12" s="1426">
        <v>16.0</v>
      </c>
      <c r="G12" s="1428" t="s">
        <v>1862</v>
      </c>
      <c r="H12" s="1429">
        <v>17.0</v>
      </c>
      <c r="I12" s="1430" t="s">
        <v>1862</v>
      </c>
      <c r="J12" s="562">
        <v>0.429</v>
      </c>
    </row>
    <row r="13">
      <c r="A13" s="1423" t="s">
        <v>1863</v>
      </c>
      <c r="B13" s="1424">
        <v>50.0</v>
      </c>
      <c r="C13" s="1425" t="s">
        <v>1863</v>
      </c>
      <c r="D13" s="1426">
        <v>4.0</v>
      </c>
      <c r="E13" s="1427" t="s">
        <v>1863</v>
      </c>
      <c r="F13" s="1431"/>
      <c r="G13" s="1428" t="s">
        <v>1863</v>
      </c>
      <c r="H13" s="1429">
        <v>21.0</v>
      </c>
      <c r="I13" s="1430" t="s">
        <v>1863</v>
      </c>
      <c r="J13" s="562">
        <v>0.545</v>
      </c>
    </row>
    <row r="14">
      <c r="A14" s="1423" t="s">
        <v>759</v>
      </c>
      <c r="B14" s="1424">
        <v>0.0</v>
      </c>
      <c r="C14" s="1425" t="s">
        <v>759</v>
      </c>
      <c r="D14" s="1432"/>
      <c r="E14" s="1427" t="s">
        <v>759</v>
      </c>
      <c r="F14" s="1431"/>
      <c r="G14" s="1428" t="s">
        <v>759</v>
      </c>
      <c r="H14" s="1429">
        <v>0.0</v>
      </c>
      <c r="I14" s="1430" t="s">
        <v>759</v>
      </c>
      <c r="J14" s="562">
        <v>0.0</v>
      </c>
    </row>
    <row r="15">
      <c r="A15" s="1423" t="s">
        <v>4271</v>
      </c>
      <c r="B15" s="1424">
        <v>0.0</v>
      </c>
      <c r="C15" s="1425" t="s">
        <v>4271</v>
      </c>
      <c r="D15" s="1432"/>
      <c r="E15" s="1427" t="s">
        <v>4271</v>
      </c>
      <c r="F15" s="1431"/>
      <c r="G15" s="1428" t="s">
        <v>4271</v>
      </c>
      <c r="H15" s="1429">
        <v>0.0</v>
      </c>
      <c r="I15" s="1430" t="s">
        <v>4271</v>
      </c>
      <c r="J15" s="562">
        <v>0.0</v>
      </c>
    </row>
    <row r="16">
      <c r="A16" s="1423" t="s">
        <v>4238</v>
      </c>
      <c r="B16" s="1424">
        <v>72.0</v>
      </c>
      <c r="C16" s="1425" t="s">
        <v>4238</v>
      </c>
      <c r="D16" s="1426">
        <v>22.0</v>
      </c>
      <c r="E16" s="1427" t="s">
        <v>4238</v>
      </c>
      <c r="F16" s="1426">
        <v>12.0</v>
      </c>
      <c r="G16" s="1428" t="s">
        <v>4238</v>
      </c>
      <c r="H16" s="1429">
        <v>21.0</v>
      </c>
      <c r="I16" s="1430" t="s">
        <v>4238</v>
      </c>
      <c r="J16" s="562">
        <v>0.257</v>
      </c>
    </row>
    <row r="17">
      <c r="A17" s="1423" t="s">
        <v>1864</v>
      </c>
      <c r="B17" s="1424">
        <v>4.0</v>
      </c>
      <c r="C17" s="1425" t="s">
        <v>1864</v>
      </c>
      <c r="D17" s="1426">
        <v>1.0</v>
      </c>
      <c r="E17" s="1427" t="s">
        <v>1864</v>
      </c>
      <c r="F17" s="1426">
        <v>1.0</v>
      </c>
      <c r="G17" s="1428" t="s">
        <v>1864</v>
      </c>
      <c r="H17" s="1429">
        <v>3.0</v>
      </c>
      <c r="I17" s="1430" t="s">
        <v>1864</v>
      </c>
      <c r="J17" s="562">
        <v>0.0</v>
      </c>
    </row>
    <row r="18">
      <c r="A18" s="1423" t="s">
        <v>1865</v>
      </c>
      <c r="B18" s="1424">
        <v>6.0</v>
      </c>
      <c r="C18" s="1425" t="s">
        <v>1865</v>
      </c>
      <c r="D18" s="1426">
        <v>3.0</v>
      </c>
      <c r="E18" s="1427" t="s">
        <v>1865</v>
      </c>
      <c r="F18" s="1426">
        <v>1.0</v>
      </c>
      <c r="G18" s="1428" t="s">
        <v>1865</v>
      </c>
      <c r="H18" s="1429">
        <v>2.0</v>
      </c>
      <c r="I18" s="1430" t="s">
        <v>1865</v>
      </c>
      <c r="J18" s="562">
        <v>0.333</v>
      </c>
    </row>
    <row r="19">
      <c r="A19" s="1423" t="s">
        <v>895</v>
      </c>
      <c r="B19" s="1424">
        <v>47.0</v>
      </c>
      <c r="C19" s="1425" t="s">
        <v>895</v>
      </c>
      <c r="D19" s="1426">
        <v>26.0</v>
      </c>
      <c r="E19" s="1427" t="s">
        <v>895</v>
      </c>
      <c r="F19" s="1426">
        <v>2.0</v>
      </c>
      <c r="G19" s="1428" t="s">
        <v>895</v>
      </c>
      <c r="H19" s="1429">
        <v>18.0</v>
      </c>
      <c r="I19" s="1430" t="s">
        <v>895</v>
      </c>
      <c r="J19" s="562">
        <v>0.056</v>
      </c>
    </row>
    <row r="20">
      <c r="A20" s="1423" t="s">
        <v>1328</v>
      </c>
      <c r="B20" s="1424">
        <v>6.0</v>
      </c>
      <c r="C20" s="1425" t="s">
        <v>1328</v>
      </c>
      <c r="D20" s="1426">
        <v>3.0</v>
      </c>
      <c r="E20" s="1427" t="s">
        <v>1328</v>
      </c>
      <c r="F20" s="1431"/>
      <c r="G20" s="1428" t="s">
        <v>1328</v>
      </c>
      <c r="H20" s="1429">
        <v>1.0</v>
      </c>
      <c r="I20" s="1430" t="s">
        <v>1328</v>
      </c>
      <c r="J20" s="562">
        <v>0.0</v>
      </c>
    </row>
    <row r="21">
      <c r="A21" s="1423" t="s">
        <v>648</v>
      </c>
      <c r="B21" s="1424">
        <v>75.0</v>
      </c>
      <c r="C21" s="1425" t="s">
        <v>648</v>
      </c>
      <c r="D21" s="1426">
        <v>52.0</v>
      </c>
      <c r="E21" s="1427" t="s">
        <v>648</v>
      </c>
      <c r="F21" s="1426">
        <v>9.0</v>
      </c>
      <c r="G21" s="1428" t="s">
        <v>648</v>
      </c>
      <c r="H21" s="1429">
        <v>31.0</v>
      </c>
      <c r="I21" s="1430" t="s">
        <v>648</v>
      </c>
      <c r="J21" s="562">
        <v>0.25</v>
      </c>
    </row>
    <row r="22">
      <c r="A22" s="1423" t="s">
        <v>1866</v>
      </c>
      <c r="B22" s="1424">
        <v>9.0</v>
      </c>
      <c r="C22" s="1425" t="s">
        <v>1866</v>
      </c>
      <c r="D22" s="1426">
        <v>6.0</v>
      </c>
      <c r="E22" s="1427" t="s">
        <v>1866</v>
      </c>
      <c r="F22" s="1431"/>
      <c r="G22" s="1428" t="s">
        <v>1866</v>
      </c>
      <c r="H22" s="1429">
        <v>6.0</v>
      </c>
      <c r="I22" s="1430" t="s">
        <v>1866</v>
      </c>
      <c r="J22" s="562">
        <v>0.0</v>
      </c>
    </row>
    <row r="23">
      <c r="A23" s="1423" t="s">
        <v>649</v>
      </c>
      <c r="B23" s="1424">
        <v>12.0</v>
      </c>
      <c r="C23" s="1425" t="s">
        <v>649</v>
      </c>
      <c r="D23" s="1432"/>
      <c r="E23" s="1427" t="s">
        <v>649</v>
      </c>
      <c r="F23" s="1431"/>
      <c r="G23" s="1428" t="s">
        <v>649</v>
      </c>
      <c r="H23" s="1429">
        <v>1.0</v>
      </c>
      <c r="I23" s="1430" t="s">
        <v>649</v>
      </c>
      <c r="J23" s="562">
        <v>0.0</v>
      </c>
    </row>
    <row r="24">
      <c r="A24" s="1423" t="s">
        <v>769</v>
      </c>
      <c r="B24" s="1424">
        <v>44.0</v>
      </c>
      <c r="C24" s="1425" t="s">
        <v>769</v>
      </c>
      <c r="D24" s="1426">
        <v>27.0</v>
      </c>
      <c r="E24" s="1427" t="s">
        <v>769</v>
      </c>
      <c r="F24" s="1426">
        <v>3.0</v>
      </c>
      <c r="G24" s="1428" t="s">
        <v>769</v>
      </c>
      <c r="H24" s="1429">
        <v>11.0</v>
      </c>
      <c r="I24" s="1430" t="s">
        <v>769</v>
      </c>
      <c r="J24" s="562">
        <v>0.269</v>
      </c>
    </row>
    <row r="25">
      <c r="A25" s="1423" t="s">
        <v>878</v>
      </c>
      <c r="B25" s="1424">
        <v>5.0</v>
      </c>
      <c r="C25" s="1425" t="s">
        <v>878</v>
      </c>
      <c r="D25" s="1426">
        <v>2.0</v>
      </c>
      <c r="E25" s="1427" t="s">
        <v>878</v>
      </c>
      <c r="F25" s="1426">
        <v>1.0</v>
      </c>
      <c r="G25" s="1428" t="s">
        <v>878</v>
      </c>
      <c r="H25" s="1429">
        <v>3.0</v>
      </c>
      <c r="I25" s="1430" t="s">
        <v>878</v>
      </c>
      <c r="J25" s="562">
        <v>1.0</v>
      </c>
    </row>
    <row r="26">
      <c r="A26" s="1423" t="s">
        <v>153</v>
      </c>
      <c r="B26" s="1424">
        <v>38.0</v>
      </c>
      <c r="C26" s="1425" t="s">
        <v>153</v>
      </c>
      <c r="D26" s="1426">
        <v>20.0</v>
      </c>
      <c r="E26" s="1427" t="s">
        <v>153</v>
      </c>
      <c r="F26" s="1426">
        <v>6.0</v>
      </c>
      <c r="G26" s="1428" t="s">
        <v>153</v>
      </c>
      <c r="H26" s="1429">
        <v>16.0</v>
      </c>
      <c r="I26" s="1430" t="s">
        <v>153</v>
      </c>
      <c r="J26" s="562">
        <v>0.212</v>
      </c>
    </row>
    <row r="27">
      <c r="A27" s="1423" t="s">
        <v>1867</v>
      </c>
      <c r="B27" s="1424">
        <v>0.0</v>
      </c>
      <c r="C27" s="1425" t="s">
        <v>1867</v>
      </c>
      <c r="D27" s="1432"/>
      <c r="E27" s="1427" t="s">
        <v>1867</v>
      </c>
      <c r="F27" s="1431"/>
      <c r="G27" s="1428" t="s">
        <v>1867</v>
      </c>
      <c r="H27" s="1429">
        <v>0.0</v>
      </c>
      <c r="I27" s="1430" t="s">
        <v>1867</v>
      </c>
      <c r="J27" s="562">
        <v>0.0</v>
      </c>
    </row>
    <row r="28">
      <c r="A28" s="1423" t="s">
        <v>348</v>
      </c>
      <c r="B28" s="1424">
        <v>6.0</v>
      </c>
      <c r="C28" s="1425" t="s">
        <v>348</v>
      </c>
      <c r="D28" s="1426">
        <v>3.0</v>
      </c>
      <c r="E28" s="1427" t="s">
        <v>348</v>
      </c>
      <c r="F28" s="1426">
        <v>1.0</v>
      </c>
      <c r="G28" s="1428" t="s">
        <v>348</v>
      </c>
      <c r="H28" s="1429">
        <v>3.0</v>
      </c>
      <c r="I28" s="1430" t="s">
        <v>348</v>
      </c>
      <c r="J28" s="562">
        <v>0.2</v>
      </c>
    </row>
    <row r="29">
      <c r="A29" s="1423" t="s">
        <v>4245</v>
      </c>
      <c r="B29" s="1424">
        <v>56.0</v>
      </c>
      <c r="C29" s="1425" t="s">
        <v>4245</v>
      </c>
      <c r="D29" s="1426">
        <v>15.0</v>
      </c>
      <c r="E29" s="1427" t="s">
        <v>4245</v>
      </c>
      <c r="F29" s="1426">
        <v>17.0</v>
      </c>
      <c r="G29" s="1428" t="s">
        <v>4245</v>
      </c>
      <c r="H29" s="1429">
        <v>9.0</v>
      </c>
      <c r="I29" s="1430" t="s">
        <v>4245</v>
      </c>
      <c r="J29" s="562">
        <v>0.565</v>
      </c>
    </row>
    <row r="30">
      <c r="A30" s="1423" t="s">
        <v>4246</v>
      </c>
      <c r="B30" s="1424">
        <v>65.0</v>
      </c>
      <c r="C30" s="1425" t="s">
        <v>4246</v>
      </c>
      <c r="D30" s="1426">
        <v>39.0</v>
      </c>
      <c r="E30" s="1427" t="s">
        <v>4246</v>
      </c>
      <c r="F30" s="1426">
        <v>9.0</v>
      </c>
      <c r="G30" s="1428" t="s">
        <v>4246</v>
      </c>
      <c r="H30" s="1429">
        <v>38.0</v>
      </c>
      <c r="I30" s="1430" t="s">
        <v>4246</v>
      </c>
      <c r="J30" s="562">
        <v>0.273</v>
      </c>
    </row>
    <row r="31">
      <c r="A31" s="1423" t="s">
        <v>1581</v>
      </c>
      <c r="B31" s="1424">
        <v>105.0</v>
      </c>
      <c r="C31" s="1425" t="s">
        <v>1581</v>
      </c>
      <c r="D31" s="1426">
        <v>69.0</v>
      </c>
      <c r="E31" s="1427" t="s">
        <v>1581</v>
      </c>
      <c r="F31" s="1426">
        <v>7.0</v>
      </c>
      <c r="G31" s="1428" t="s">
        <v>1581</v>
      </c>
      <c r="H31" s="1429">
        <v>49.0</v>
      </c>
      <c r="I31" s="1430" t="s">
        <v>1581</v>
      </c>
      <c r="J31" s="562">
        <v>0.286</v>
      </c>
    </row>
    <row r="32">
      <c r="A32" s="1423" t="s">
        <v>42</v>
      </c>
      <c r="B32" s="1424">
        <v>5.0</v>
      </c>
      <c r="C32" s="1425" t="s">
        <v>42</v>
      </c>
      <c r="D32" s="1426">
        <v>2.0</v>
      </c>
      <c r="E32" s="1427" t="s">
        <v>42</v>
      </c>
      <c r="F32" s="1426">
        <v>2.0</v>
      </c>
      <c r="G32" s="1428" t="s">
        <v>42</v>
      </c>
      <c r="H32" s="1429">
        <v>1.0</v>
      </c>
      <c r="I32" s="1430" t="s">
        <v>42</v>
      </c>
      <c r="J32" s="562">
        <v>0.5</v>
      </c>
    </row>
    <row r="33">
      <c r="A33" s="1423" t="s">
        <v>4247</v>
      </c>
      <c r="B33" s="1424">
        <v>14.0</v>
      </c>
      <c r="C33" s="1425" t="s">
        <v>4272</v>
      </c>
      <c r="D33" s="1432"/>
      <c r="E33" s="1427" t="s">
        <v>4272</v>
      </c>
      <c r="F33" s="1431"/>
      <c r="G33" s="1428" t="s">
        <v>4247</v>
      </c>
      <c r="H33" s="1429">
        <v>14.0</v>
      </c>
      <c r="I33" s="1430" t="s">
        <v>4272</v>
      </c>
      <c r="J33" s="562">
        <v>0.0</v>
      </c>
    </row>
    <row r="34">
      <c r="A34" s="1423" t="s">
        <v>49</v>
      </c>
      <c r="B34" s="1424">
        <v>0.0</v>
      </c>
      <c r="C34" s="1425" t="s">
        <v>4247</v>
      </c>
      <c r="D34" s="1432"/>
      <c r="E34" s="1427" t="s">
        <v>4247</v>
      </c>
      <c r="F34" s="1431"/>
      <c r="G34" s="1428" t="s">
        <v>49</v>
      </c>
      <c r="H34" s="1429">
        <v>0.0</v>
      </c>
      <c r="I34" s="1430" t="s">
        <v>4247</v>
      </c>
      <c r="J34" s="562">
        <v>0.0</v>
      </c>
    </row>
    <row r="35">
      <c r="A35" s="1423" t="s">
        <v>1463</v>
      </c>
      <c r="B35" s="1424">
        <v>11.0</v>
      </c>
      <c r="C35" s="1425" t="s">
        <v>49</v>
      </c>
      <c r="D35" s="1432"/>
      <c r="E35" s="1427" t="s">
        <v>49</v>
      </c>
      <c r="F35" s="1431"/>
      <c r="G35" s="1428" t="s">
        <v>1463</v>
      </c>
      <c r="H35" s="1429">
        <v>6.0</v>
      </c>
      <c r="I35" s="1430" t="s">
        <v>49</v>
      </c>
      <c r="J35" s="562">
        <v>0.0</v>
      </c>
    </row>
    <row r="36">
      <c r="A36" s="1423" t="s">
        <v>1868</v>
      </c>
      <c r="B36" s="1424">
        <v>12.0</v>
      </c>
      <c r="C36" s="1425" t="s">
        <v>1463</v>
      </c>
      <c r="D36" s="1426">
        <v>8.0</v>
      </c>
      <c r="E36" s="1427" t="s">
        <v>1463</v>
      </c>
      <c r="F36" s="1426">
        <v>1.0</v>
      </c>
      <c r="G36" s="1428" t="s">
        <v>1868</v>
      </c>
      <c r="H36" s="1429">
        <v>4.0</v>
      </c>
      <c r="I36" s="1430" t="s">
        <v>1463</v>
      </c>
      <c r="J36" s="562">
        <v>0.0</v>
      </c>
    </row>
    <row r="37">
      <c r="A37" s="1423" t="s">
        <v>552</v>
      </c>
      <c r="B37" s="1424">
        <v>1.0</v>
      </c>
      <c r="C37" s="1425" t="s">
        <v>1868</v>
      </c>
      <c r="D37" s="1426">
        <v>9.0</v>
      </c>
      <c r="E37" s="1427" t="s">
        <v>1868</v>
      </c>
      <c r="F37" s="1431"/>
      <c r="G37" s="1428" t="s">
        <v>552</v>
      </c>
      <c r="H37" s="1429">
        <v>0.0</v>
      </c>
      <c r="I37" s="1430" t="s">
        <v>1868</v>
      </c>
      <c r="J37" s="562">
        <v>0.063</v>
      </c>
    </row>
    <row r="38">
      <c r="A38" s="1423" t="s">
        <v>4248</v>
      </c>
      <c r="B38" s="1424">
        <v>39.0</v>
      </c>
      <c r="C38" s="1425" t="s">
        <v>552</v>
      </c>
      <c r="D38" s="1432"/>
      <c r="E38" s="1427" t="s">
        <v>552</v>
      </c>
      <c r="F38" s="1426">
        <v>1.0</v>
      </c>
      <c r="G38" s="1428" t="s">
        <v>4248</v>
      </c>
      <c r="H38" s="1429">
        <v>12.0</v>
      </c>
      <c r="I38" s="1430" t="s">
        <v>552</v>
      </c>
      <c r="J38" s="562">
        <v>0.571</v>
      </c>
    </row>
    <row r="39">
      <c r="A39" s="1423" t="s">
        <v>1869</v>
      </c>
      <c r="B39" s="1424">
        <v>13.0</v>
      </c>
      <c r="C39" s="1425" t="s">
        <v>4248</v>
      </c>
      <c r="D39" s="1426">
        <v>24.0</v>
      </c>
      <c r="E39" s="1427" t="s">
        <v>4248</v>
      </c>
      <c r="F39" s="1426">
        <v>1.0</v>
      </c>
      <c r="G39" s="1428" t="s">
        <v>1869</v>
      </c>
      <c r="H39" s="1429">
        <v>3.0</v>
      </c>
      <c r="I39" s="1430" t="s">
        <v>4248</v>
      </c>
      <c r="J39" s="562">
        <v>0.412</v>
      </c>
    </row>
    <row r="40">
      <c r="A40" s="1423" t="s">
        <v>1870</v>
      </c>
      <c r="B40" s="1424">
        <v>20.0</v>
      </c>
      <c r="C40" s="1425" t="s">
        <v>1869</v>
      </c>
      <c r="D40" s="1426">
        <v>8.0</v>
      </c>
      <c r="E40" s="1427" t="s">
        <v>1869</v>
      </c>
      <c r="F40" s="1426">
        <v>2.0</v>
      </c>
      <c r="G40" s="1428" t="s">
        <v>1870</v>
      </c>
      <c r="H40" s="1429">
        <v>6.0</v>
      </c>
      <c r="I40" s="1430" t="s">
        <v>1869</v>
      </c>
      <c r="J40" s="562">
        <v>0.368</v>
      </c>
    </row>
    <row r="41">
      <c r="A41" s="1423" t="s">
        <v>4249</v>
      </c>
      <c r="B41" s="1424">
        <v>0.0</v>
      </c>
      <c r="C41" s="1425" t="s">
        <v>1870</v>
      </c>
      <c r="D41" s="1426">
        <v>15.0</v>
      </c>
      <c r="E41" s="1427" t="s">
        <v>1870</v>
      </c>
      <c r="F41" s="1426">
        <v>1.0</v>
      </c>
      <c r="G41" s="1428" t="s">
        <v>4249</v>
      </c>
      <c r="H41" s="1429">
        <v>0.0</v>
      </c>
      <c r="I41" s="1430" t="s">
        <v>1870</v>
      </c>
      <c r="J41" s="562">
        <v>0.0</v>
      </c>
    </row>
    <row r="42">
      <c r="A42" s="1423" t="s">
        <v>897</v>
      </c>
      <c r="B42" s="1424">
        <v>6.0</v>
      </c>
      <c r="C42" s="1425" t="s">
        <v>4249</v>
      </c>
      <c r="D42" s="1432"/>
      <c r="E42" s="1427" t="s">
        <v>4249</v>
      </c>
      <c r="F42" s="1431"/>
      <c r="G42" s="1428" t="s">
        <v>897</v>
      </c>
      <c r="H42" s="1429">
        <v>3.0</v>
      </c>
      <c r="I42" s="1430" t="s">
        <v>4249</v>
      </c>
      <c r="J42" s="562">
        <v>0.0</v>
      </c>
    </row>
    <row r="43">
      <c r="A43" s="1423" t="s">
        <v>1911</v>
      </c>
      <c r="B43" s="1424">
        <v>0.0</v>
      </c>
      <c r="C43" s="1425" t="s">
        <v>897</v>
      </c>
      <c r="D43" s="1426">
        <v>5.0</v>
      </c>
      <c r="E43" s="1427" t="s">
        <v>897</v>
      </c>
      <c r="F43" s="1426">
        <v>1.0</v>
      </c>
      <c r="G43" s="1428" t="s">
        <v>1911</v>
      </c>
      <c r="H43" s="1429">
        <v>0.0</v>
      </c>
      <c r="I43" s="1430" t="s">
        <v>897</v>
      </c>
      <c r="J43" s="562">
        <v>0.286</v>
      </c>
    </row>
    <row r="44">
      <c r="A44" s="1423" t="s">
        <v>2099</v>
      </c>
      <c r="B44" s="1424">
        <v>218.0</v>
      </c>
      <c r="C44" s="1425" t="s">
        <v>1911</v>
      </c>
      <c r="D44" s="1432"/>
      <c r="E44" s="1427" t="s">
        <v>1911</v>
      </c>
      <c r="F44" s="1431"/>
      <c r="G44" s="1428" t="s">
        <v>2099</v>
      </c>
      <c r="H44" s="1429">
        <v>56.0</v>
      </c>
      <c r="I44" s="1430" t="s">
        <v>1911</v>
      </c>
      <c r="J44" s="562">
        <v>0.0</v>
      </c>
    </row>
    <row r="45">
      <c r="A45" s="1423" t="s">
        <v>4250</v>
      </c>
      <c r="B45" s="1424">
        <v>0.0</v>
      </c>
      <c r="C45" s="1425" t="s">
        <v>2099</v>
      </c>
      <c r="D45" s="1426">
        <v>113.0</v>
      </c>
      <c r="E45" s="1427" t="s">
        <v>2099</v>
      </c>
      <c r="F45" s="1426">
        <v>30.0</v>
      </c>
      <c r="G45" s="1428" t="s">
        <v>4250</v>
      </c>
      <c r="H45" s="1429">
        <v>0.0</v>
      </c>
      <c r="I45" s="1430" t="s">
        <v>2099</v>
      </c>
      <c r="J45" s="562">
        <v>0.263</v>
      </c>
    </row>
    <row r="46">
      <c r="A46" s="1423" t="s">
        <v>1872</v>
      </c>
      <c r="B46" s="1424">
        <v>31.0</v>
      </c>
      <c r="C46" s="1425" t="s">
        <v>4250</v>
      </c>
      <c r="D46" s="1432"/>
      <c r="E46" s="1427" t="s">
        <v>4250</v>
      </c>
      <c r="F46" s="1431"/>
      <c r="G46" s="1428" t="s">
        <v>1872</v>
      </c>
      <c r="H46" s="1429">
        <v>8.0</v>
      </c>
      <c r="I46" s="1430" t="s">
        <v>4250</v>
      </c>
      <c r="J46" s="562">
        <v>0.0</v>
      </c>
    </row>
    <row r="47">
      <c r="A47" s="1423" t="s">
        <v>434</v>
      </c>
      <c r="B47" s="1424">
        <v>13.0</v>
      </c>
      <c r="C47" s="1425" t="s">
        <v>1872</v>
      </c>
      <c r="D47" s="1426">
        <v>19.0</v>
      </c>
      <c r="E47" s="1427" t="s">
        <v>1872</v>
      </c>
      <c r="F47" s="1426">
        <v>3.0</v>
      </c>
      <c r="G47" s="1428" t="s">
        <v>434</v>
      </c>
      <c r="H47" s="1429">
        <v>3.0</v>
      </c>
      <c r="I47" s="1430" t="s">
        <v>1872</v>
      </c>
      <c r="J47" s="562">
        <v>0.1</v>
      </c>
    </row>
    <row r="48">
      <c r="A48" s="1423" t="s">
        <v>1873</v>
      </c>
      <c r="B48" s="1424">
        <v>24.0</v>
      </c>
      <c r="C48" s="1425" t="s">
        <v>434</v>
      </c>
      <c r="D48" s="1426">
        <v>7.0</v>
      </c>
      <c r="E48" s="1427" t="s">
        <v>434</v>
      </c>
      <c r="F48" s="1426">
        <v>1.0</v>
      </c>
      <c r="G48" s="1428" t="s">
        <v>1873</v>
      </c>
      <c r="H48" s="1429">
        <v>5.0</v>
      </c>
      <c r="I48" s="1430" t="s">
        <v>434</v>
      </c>
      <c r="J48" s="562">
        <v>0.333</v>
      </c>
    </row>
    <row r="49">
      <c r="A49" s="1423" t="s">
        <v>1913</v>
      </c>
      <c r="B49" s="1424">
        <v>18.0</v>
      </c>
      <c r="C49" s="1425" t="s">
        <v>1873</v>
      </c>
      <c r="D49" s="1426">
        <v>9.0</v>
      </c>
      <c r="E49" s="1427" t="s">
        <v>1873</v>
      </c>
      <c r="F49" s="1426">
        <v>6.0</v>
      </c>
      <c r="G49" s="1428" t="s">
        <v>1913</v>
      </c>
      <c r="H49" s="1429">
        <v>4.0</v>
      </c>
      <c r="I49" s="1430" t="s">
        <v>1873</v>
      </c>
      <c r="J49" s="562">
        <v>0.111</v>
      </c>
    </row>
    <row r="50">
      <c r="A50" s="1433" t="s">
        <v>4239</v>
      </c>
      <c r="B50" s="1424">
        <v>74.0</v>
      </c>
      <c r="C50" s="1425" t="s">
        <v>1913</v>
      </c>
      <c r="D50" s="1426">
        <v>11.0</v>
      </c>
      <c r="E50" s="1427" t="s">
        <v>1913</v>
      </c>
      <c r="F50" s="1431"/>
      <c r="G50" s="1434" t="s">
        <v>4239</v>
      </c>
      <c r="H50" s="1429">
        <v>24.0</v>
      </c>
      <c r="I50" s="1430" t="s">
        <v>1913</v>
      </c>
      <c r="J50" s="562">
        <v>0.5</v>
      </c>
    </row>
    <row r="51">
      <c r="A51" s="1423" t="s">
        <v>882</v>
      </c>
      <c r="B51" s="1424">
        <v>42.0</v>
      </c>
      <c r="C51" s="1425" t="s">
        <v>4239</v>
      </c>
      <c r="D51" s="1426">
        <v>31.0</v>
      </c>
      <c r="E51" s="1427" t="s">
        <v>4239</v>
      </c>
      <c r="F51" s="1426">
        <v>15.0</v>
      </c>
      <c r="G51" s="1428" t="s">
        <v>882</v>
      </c>
      <c r="H51" s="1429">
        <v>22.0</v>
      </c>
      <c r="I51" s="1430" t="s">
        <v>4239</v>
      </c>
      <c r="J51" s="562">
        <v>0.244</v>
      </c>
    </row>
    <row r="52">
      <c r="A52" s="1423" t="s">
        <v>4251</v>
      </c>
      <c r="B52" s="1424">
        <v>52.0</v>
      </c>
      <c r="C52" s="1425" t="s">
        <v>882</v>
      </c>
      <c r="D52" s="1426">
        <v>28.0</v>
      </c>
      <c r="E52" s="1427" t="s">
        <v>882</v>
      </c>
      <c r="F52" s="1426">
        <v>3.0</v>
      </c>
      <c r="G52" s="1428" t="s">
        <v>4251</v>
      </c>
      <c r="H52" s="1429">
        <v>14.0</v>
      </c>
      <c r="I52" s="1430" t="s">
        <v>882</v>
      </c>
      <c r="J52" s="562">
        <v>0.5</v>
      </c>
    </row>
    <row r="53">
      <c r="A53" s="1423" t="s">
        <v>4252</v>
      </c>
      <c r="B53" s="1424">
        <v>30.0</v>
      </c>
      <c r="C53" s="1425" t="s">
        <v>4251</v>
      </c>
      <c r="D53" s="1426">
        <v>29.0</v>
      </c>
      <c r="E53" s="1427" t="s">
        <v>4251</v>
      </c>
      <c r="F53" s="1426">
        <v>5.0</v>
      </c>
      <c r="G53" s="1428" t="s">
        <v>4252</v>
      </c>
      <c r="H53" s="1429">
        <v>12.0</v>
      </c>
      <c r="I53" s="1430" t="s">
        <v>4251</v>
      </c>
      <c r="J53" s="562">
        <v>0.25</v>
      </c>
    </row>
    <row r="54">
      <c r="A54" s="1423" t="s">
        <v>1651</v>
      </c>
      <c r="B54" s="1424">
        <v>15.0</v>
      </c>
      <c r="C54" s="1425" t="s">
        <v>4252</v>
      </c>
      <c r="D54" s="1426">
        <v>15.0</v>
      </c>
      <c r="E54" s="1427" t="s">
        <v>4252</v>
      </c>
      <c r="F54" s="1426">
        <v>6.0</v>
      </c>
      <c r="G54" s="1428" t="s">
        <v>1651</v>
      </c>
      <c r="H54" s="1429">
        <v>7.0</v>
      </c>
      <c r="I54" s="1430" t="s">
        <v>4252</v>
      </c>
      <c r="J54" s="562">
        <v>0.125</v>
      </c>
    </row>
    <row r="55">
      <c r="A55" s="1423" t="s">
        <v>1254</v>
      </c>
      <c r="B55" s="1424">
        <v>17.0</v>
      </c>
      <c r="C55" s="1425" t="s">
        <v>1651</v>
      </c>
      <c r="D55" s="1426">
        <v>7.0</v>
      </c>
      <c r="E55" s="1427" t="s">
        <v>1651</v>
      </c>
      <c r="F55" s="1426">
        <v>2.0</v>
      </c>
      <c r="G55" s="1428" t="s">
        <v>1254</v>
      </c>
      <c r="H55" s="1429">
        <v>7.0</v>
      </c>
      <c r="I55" s="1430" t="s">
        <v>1651</v>
      </c>
      <c r="J55" s="562">
        <v>0.167</v>
      </c>
    </row>
    <row r="56">
      <c r="A56" s="1423" t="s">
        <v>1874</v>
      </c>
      <c r="B56" s="1424">
        <v>10.0</v>
      </c>
      <c r="C56" s="1425" t="s">
        <v>1254</v>
      </c>
      <c r="D56" s="1426">
        <v>10.0</v>
      </c>
      <c r="E56" s="1427" t="s">
        <v>1254</v>
      </c>
      <c r="F56" s="1426">
        <v>1.0</v>
      </c>
      <c r="G56" s="1428" t="s">
        <v>1874</v>
      </c>
      <c r="H56" s="1429">
        <v>0.0</v>
      </c>
      <c r="I56" s="1430" t="s">
        <v>1254</v>
      </c>
      <c r="J56" s="562">
        <v>0.0</v>
      </c>
    </row>
    <row r="57">
      <c r="A57" s="1423" t="s">
        <v>779</v>
      </c>
      <c r="B57" s="1424">
        <v>21.0</v>
      </c>
      <c r="C57" s="1425" t="s">
        <v>1874</v>
      </c>
      <c r="D57" s="1426">
        <v>2.0</v>
      </c>
      <c r="E57" s="1427" t="s">
        <v>1874</v>
      </c>
      <c r="F57" s="1426">
        <v>1.0</v>
      </c>
      <c r="G57" s="1428" t="s">
        <v>779</v>
      </c>
      <c r="H57" s="1429">
        <v>4.0</v>
      </c>
      <c r="I57" s="1430" t="s">
        <v>1874</v>
      </c>
      <c r="J57" s="562">
        <v>0.25</v>
      </c>
    </row>
    <row r="58">
      <c r="A58" s="1423" t="s">
        <v>61</v>
      </c>
      <c r="B58" s="1424">
        <v>36.0</v>
      </c>
      <c r="C58" s="1425" t="s">
        <v>779</v>
      </c>
      <c r="D58" s="1426">
        <v>19.0</v>
      </c>
      <c r="E58" s="1427" t="s">
        <v>779</v>
      </c>
      <c r="F58" s="1426">
        <v>1.0</v>
      </c>
      <c r="G58" s="1428" t="s">
        <v>61</v>
      </c>
      <c r="H58" s="1429">
        <v>21.0</v>
      </c>
      <c r="I58" s="1430" t="s">
        <v>779</v>
      </c>
      <c r="J58" s="562">
        <v>0.375</v>
      </c>
    </row>
    <row r="59">
      <c r="A59" s="1423" t="s">
        <v>1875</v>
      </c>
      <c r="B59" s="1424">
        <v>19.0</v>
      </c>
      <c r="C59" s="1425" t="s">
        <v>61</v>
      </c>
      <c r="D59" s="1426">
        <v>20.0</v>
      </c>
      <c r="E59" s="1427" t="s">
        <v>61</v>
      </c>
      <c r="F59" s="1426">
        <v>6.0</v>
      </c>
      <c r="G59" s="1428" t="s">
        <v>1875</v>
      </c>
      <c r="H59" s="1429">
        <v>10.0</v>
      </c>
      <c r="I59" s="1430" t="s">
        <v>61</v>
      </c>
      <c r="J59" s="562">
        <v>0.067</v>
      </c>
    </row>
    <row r="60">
      <c r="A60" s="1423" t="s">
        <v>1348</v>
      </c>
      <c r="B60" s="1424">
        <v>17.0</v>
      </c>
      <c r="C60" s="1425" t="s">
        <v>1875</v>
      </c>
      <c r="D60" s="1426">
        <v>13.0</v>
      </c>
      <c r="E60" s="1427" t="s">
        <v>1875</v>
      </c>
      <c r="F60" s="1426">
        <v>3.0</v>
      </c>
      <c r="G60" s="1428" t="s">
        <v>1348</v>
      </c>
      <c r="H60" s="1429">
        <v>5.0</v>
      </c>
      <c r="I60" s="1430" t="s">
        <v>1875</v>
      </c>
      <c r="J60" s="562">
        <v>0.0</v>
      </c>
    </row>
    <row r="61">
      <c r="A61" s="1423" t="s">
        <v>1590</v>
      </c>
      <c r="B61" s="1424">
        <v>86.0</v>
      </c>
      <c r="C61" s="1425" t="s">
        <v>1348</v>
      </c>
      <c r="D61" s="1426">
        <v>3.0</v>
      </c>
      <c r="E61" s="1427" t="s">
        <v>1348</v>
      </c>
      <c r="F61" s="1426">
        <v>4.0</v>
      </c>
      <c r="G61" s="1428" t="s">
        <v>1590</v>
      </c>
      <c r="H61" s="1429">
        <v>20.0</v>
      </c>
      <c r="I61" s="1430" t="s">
        <v>1348</v>
      </c>
      <c r="J61" s="562">
        <v>0.222</v>
      </c>
    </row>
    <row r="62">
      <c r="A62" s="1423" t="s">
        <v>1876</v>
      </c>
      <c r="B62" s="1424">
        <v>63.0</v>
      </c>
      <c r="C62" s="1425" t="s">
        <v>1590</v>
      </c>
      <c r="D62" s="1426">
        <v>68.0</v>
      </c>
      <c r="E62" s="1427" t="s">
        <v>1590</v>
      </c>
      <c r="F62" s="1426">
        <v>14.0</v>
      </c>
      <c r="G62" s="1428" t="s">
        <v>1876</v>
      </c>
      <c r="H62" s="1429">
        <v>10.0</v>
      </c>
      <c r="I62" s="1430" t="s">
        <v>1590</v>
      </c>
      <c r="J62" s="562">
        <v>0.552</v>
      </c>
    </row>
    <row r="63">
      <c r="A63" s="1423" t="s">
        <v>4253</v>
      </c>
      <c r="B63" s="1424">
        <v>0.0</v>
      </c>
      <c r="C63" s="1425" t="s">
        <v>1876</v>
      </c>
      <c r="D63" s="1426">
        <v>35.0</v>
      </c>
      <c r="E63" s="1427" t="s">
        <v>1876</v>
      </c>
      <c r="F63" s="1426">
        <v>6.0</v>
      </c>
      <c r="G63" s="1428" t="s">
        <v>4253</v>
      </c>
      <c r="H63" s="1429">
        <v>0.0</v>
      </c>
      <c r="I63" s="1430" t="s">
        <v>1876</v>
      </c>
      <c r="J63" s="562">
        <v>0.375</v>
      </c>
    </row>
    <row r="64">
      <c r="A64" s="1423" t="s">
        <v>1877</v>
      </c>
      <c r="B64" s="1424">
        <v>144.0</v>
      </c>
      <c r="C64" s="1425" t="s">
        <v>4253</v>
      </c>
      <c r="D64" s="1432"/>
      <c r="E64" s="1427" t="s">
        <v>4253</v>
      </c>
      <c r="F64" s="1431"/>
      <c r="G64" s="1428" t="s">
        <v>1877</v>
      </c>
      <c r="H64" s="1429">
        <v>37.0</v>
      </c>
      <c r="I64" s="1430" t="s">
        <v>4253</v>
      </c>
      <c r="J64" s="562">
        <v>0.0</v>
      </c>
    </row>
    <row r="65">
      <c r="A65" s="1423" t="s">
        <v>63</v>
      </c>
      <c r="B65" s="1424">
        <v>88.0</v>
      </c>
      <c r="C65" s="1425" t="s">
        <v>1877</v>
      </c>
      <c r="D65" s="1426">
        <v>67.0</v>
      </c>
      <c r="E65" s="1427" t="s">
        <v>1877</v>
      </c>
      <c r="F65" s="1426">
        <v>45.0</v>
      </c>
      <c r="G65" s="1428" t="s">
        <v>63</v>
      </c>
      <c r="H65" s="1429">
        <v>24.0</v>
      </c>
      <c r="I65" s="1430" t="s">
        <v>1877</v>
      </c>
      <c r="J65" s="562">
        <v>0.188</v>
      </c>
    </row>
    <row r="66">
      <c r="A66" s="1423" t="s">
        <v>1432</v>
      </c>
      <c r="B66" s="1424">
        <v>0.0</v>
      </c>
      <c r="C66" s="1425" t="s">
        <v>63</v>
      </c>
      <c r="D66" s="1426">
        <v>48.0</v>
      </c>
      <c r="E66" s="1427" t="s">
        <v>63</v>
      </c>
      <c r="F66" s="1426">
        <v>4.0</v>
      </c>
      <c r="G66" s="1428" t="s">
        <v>1432</v>
      </c>
      <c r="H66" s="1429">
        <v>0.0</v>
      </c>
      <c r="I66" s="1430" t="s">
        <v>63</v>
      </c>
      <c r="J66" s="562">
        <v>0.375</v>
      </c>
    </row>
    <row r="67">
      <c r="A67" s="1423" t="s">
        <v>4254</v>
      </c>
      <c r="B67" s="1424">
        <v>41.0</v>
      </c>
      <c r="C67" s="1425" t="s">
        <v>1432</v>
      </c>
      <c r="D67" s="1432"/>
      <c r="E67" s="1427" t="s">
        <v>1432</v>
      </c>
      <c r="F67" s="1431"/>
      <c r="G67" s="1428" t="s">
        <v>4254</v>
      </c>
      <c r="H67" s="1429">
        <v>16.0</v>
      </c>
      <c r="I67" s="1430" t="s">
        <v>1432</v>
      </c>
      <c r="J67" s="562">
        <v>0.0</v>
      </c>
    </row>
    <row r="68">
      <c r="A68" s="1423" t="s">
        <v>4240</v>
      </c>
      <c r="B68" s="1424">
        <v>15.0</v>
      </c>
      <c r="C68" s="1425" t="s">
        <v>4254</v>
      </c>
      <c r="D68" s="1426">
        <v>21.0</v>
      </c>
      <c r="E68" s="1427" t="s">
        <v>4254</v>
      </c>
      <c r="F68" s="1426">
        <v>8.0</v>
      </c>
      <c r="G68" s="1428" t="s">
        <v>4240</v>
      </c>
      <c r="H68" s="1429">
        <v>8.0</v>
      </c>
      <c r="I68" s="1430" t="s">
        <v>4254</v>
      </c>
      <c r="J68" s="562">
        <v>0.0</v>
      </c>
    </row>
    <row r="69">
      <c r="A69" s="1423" t="s">
        <v>1879</v>
      </c>
      <c r="B69" s="1424">
        <v>25.0</v>
      </c>
      <c r="C69" s="1425" t="s">
        <v>4240</v>
      </c>
      <c r="D69" s="1426">
        <v>12.0</v>
      </c>
      <c r="E69" s="1427" t="s">
        <v>4240</v>
      </c>
      <c r="F69" s="1426">
        <v>2.0</v>
      </c>
      <c r="G69" s="1428" t="s">
        <v>1879</v>
      </c>
      <c r="H69" s="1429">
        <v>8.0</v>
      </c>
      <c r="I69" s="1430" t="s">
        <v>4240</v>
      </c>
      <c r="J69" s="562">
        <v>0.0</v>
      </c>
    </row>
    <row r="70">
      <c r="A70" s="1423" t="s">
        <v>4241</v>
      </c>
      <c r="B70" s="1424">
        <v>9.0</v>
      </c>
      <c r="C70" s="1425" t="s">
        <v>1879</v>
      </c>
      <c r="D70" s="1426">
        <v>2.0</v>
      </c>
      <c r="E70" s="1427" t="s">
        <v>1879</v>
      </c>
      <c r="F70" s="1426">
        <v>19.0</v>
      </c>
      <c r="G70" s="1428" t="s">
        <v>4241</v>
      </c>
      <c r="H70" s="1429">
        <v>2.0</v>
      </c>
      <c r="I70" s="1430" t="s">
        <v>1879</v>
      </c>
      <c r="J70" s="562">
        <v>0.4</v>
      </c>
    </row>
    <row r="71">
      <c r="A71" s="1423" t="s">
        <v>1881</v>
      </c>
      <c r="B71" s="1424">
        <v>11.0</v>
      </c>
      <c r="C71" s="1425" t="s">
        <v>4241</v>
      </c>
      <c r="D71" s="1426">
        <v>9.0</v>
      </c>
      <c r="E71" s="1427" t="s">
        <v>4241</v>
      </c>
      <c r="F71" s="1431"/>
      <c r="G71" s="1428" t="s">
        <v>1881</v>
      </c>
      <c r="H71" s="1429">
        <v>1.0</v>
      </c>
      <c r="I71" s="1430" t="s">
        <v>4241</v>
      </c>
      <c r="J71" s="562">
        <v>0.0</v>
      </c>
    </row>
    <row r="72">
      <c r="A72" s="1423" t="s">
        <v>1882</v>
      </c>
      <c r="B72" s="1424">
        <v>5.0</v>
      </c>
      <c r="C72" s="1425" t="s">
        <v>1881</v>
      </c>
      <c r="D72" s="1426">
        <v>3.0</v>
      </c>
      <c r="E72" s="1427" t="s">
        <v>1881</v>
      </c>
      <c r="F72" s="1426">
        <v>4.0</v>
      </c>
      <c r="G72" s="1428" t="s">
        <v>1882</v>
      </c>
      <c r="H72" s="1429">
        <v>3.0</v>
      </c>
      <c r="I72" s="1430" t="s">
        <v>1881</v>
      </c>
      <c r="J72" s="562">
        <v>0.0</v>
      </c>
    </row>
    <row r="73">
      <c r="A73" s="1423" t="s">
        <v>1212</v>
      </c>
      <c r="B73" s="1424">
        <v>4.0</v>
      </c>
      <c r="C73" s="1425" t="s">
        <v>1882</v>
      </c>
      <c r="D73" s="1426">
        <v>3.0</v>
      </c>
      <c r="E73" s="1427" t="s">
        <v>1882</v>
      </c>
      <c r="F73" s="1431"/>
      <c r="G73" s="1428" t="s">
        <v>1212</v>
      </c>
      <c r="H73" s="1429">
        <v>0.0</v>
      </c>
      <c r="I73" s="1430" t="s">
        <v>1882</v>
      </c>
      <c r="J73" s="562">
        <v>0.0</v>
      </c>
    </row>
    <row r="74">
      <c r="A74" s="1423" t="s">
        <v>70</v>
      </c>
      <c r="B74" s="1424">
        <v>72.0</v>
      </c>
      <c r="C74" s="1425" t="s">
        <v>1212</v>
      </c>
      <c r="D74" s="1426">
        <v>2.0</v>
      </c>
      <c r="E74" s="1427" t="s">
        <v>1212</v>
      </c>
      <c r="F74" s="1431"/>
      <c r="G74" s="1428" t="s">
        <v>70</v>
      </c>
      <c r="H74" s="1429">
        <v>28.0</v>
      </c>
      <c r="I74" s="1430" t="s">
        <v>1212</v>
      </c>
      <c r="J74" s="562">
        <v>0.0</v>
      </c>
    </row>
    <row r="75">
      <c r="A75" s="1423" t="s">
        <v>1593</v>
      </c>
      <c r="B75" s="1424">
        <v>2.0</v>
      </c>
      <c r="C75" s="1425" t="s">
        <v>70</v>
      </c>
      <c r="D75" s="1426">
        <v>43.0</v>
      </c>
      <c r="E75" s="1427" t="s">
        <v>70</v>
      </c>
      <c r="F75" s="1426">
        <v>9.0</v>
      </c>
      <c r="G75" s="1428" t="s">
        <v>1593</v>
      </c>
      <c r="H75" s="1429">
        <v>0.0</v>
      </c>
      <c r="I75" s="1430" t="s">
        <v>70</v>
      </c>
      <c r="J75" s="562">
        <v>0.542</v>
      </c>
    </row>
    <row r="76">
      <c r="A76" s="1423" t="s">
        <v>1883</v>
      </c>
      <c r="B76" s="1424">
        <v>42.0</v>
      </c>
      <c r="C76" s="1425" t="s">
        <v>1593</v>
      </c>
      <c r="D76" s="1432"/>
      <c r="E76" s="1427" t="s">
        <v>1593</v>
      </c>
      <c r="F76" s="1431"/>
      <c r="G76" s="1428" t="s">
        <v>1883</v>
      </c>
      <c r="H76" s="1429">
        <v>21.0</v>
      </c>
      <c r="I76" s="1430" t="s">
        <v>1593</v>
      </c>
      <c r="J76" s="562">
        <v>0.0</v>
      </c>
    </row>
    <row r="77">
      <c r="A77" s="1423" t="s">
        <v>663</v>
      </c>
      <c r="B77" s="1424">
        <v>21.0</v>
      </c>
      <c r="C77" s="1425" t="s">
        <v>1883</v>
      </c>
      <c r="D77" s="1426">
        <v>24.0</v>
      </c>
      <c r="E77" s="1427" t="s">
        <v>1883</v>
      </c>
      <c r="F77" s="1426">
        <v>9.0</v>
      </c>
      <c r="G77" s="1428" t="s">
        <v>663</v>
      </c>
      <c r="H77" s="1429">
        <v>3.0</v>
      </c>
      <c r="I77" s="1430" t="s">
        <v>1883</v>
      </c>
      <c r="J77" s="562">
        <v>0.227</v>
      </c>
    </row>
    <row r="78">
      <c r="A78" s="1423" t="s">
        <v>1884</v>
      </c>
      <c r="B78" s="1424">
        <v>8.0</v>
      </c>
      <c r="C78" s="1425" t="s">
        <v>663</v>
      </c>
      <c r="D78" s="1426">
        <v>5.0</v>
      </c>
      <c r="E78" s="1427" t="s">
        <v>663</v>
      </c>
      <c r="F78" s="1426">
        <v>2.0</v>
      </c>
      <c r="G78" s="1428" t="s">
        <v>1884</v>
      </c>
      <c r="H78" s="1429">
        <v>4.0</v>
      </c>
      <c r="I78" s="1430" t="s">
        <v>663</v>
      </c>
      <c r="J78" s="562">
        <v>0.222</v>
      </c>
    </row>
    <row r="79">
      <c r="A79" s="1423" t="s">
        <v>4255</v>
      </c>
      <c r="B79" s="1424">
        <v>186.0</v>
      </c>
      <c r="C79" s="1425" t="s">
        <v>1884</v>
      </c>
      <c r="D79" s="1426">
        <v>3.0</v>
      </c>
      <c r="E79" s="1427" t="s">
        <v>1884</v>
      </c>
      <c r="F79" s="1426">
        <v>1.0</v>
      </c>
      <c r="G79" s="1428" t="s">
        <v>4255</v>
      </c>
      <c r="H79" s="1429">
        <v>85.0</v>
      </c>
      <c r="I79" s="1430" t="s">
        <v>1884</v>
      </c>
      <c r="J79" s="562">
        <v>0.5</v>
      </c>
    </row>
    <row r="80">
      <c r="A80" s="1423" t="s">
        <v>74</v>
      </c>
      <c r="B80" s="1424">
        <v>13.0</v>
      </c>
      <c r="C80" s="1425" t="s">
        <v>4255</v>
      </c>
      <c r="D80" s="1426">
        <v>91.0</v>
      </c>
      <c r="E80" s="1427" t="s">
        <v>4255</v>
      </c>
      <c r="F80" s="1426">
        <v>42.0</v>
      </c>
      <c r="G80" s="1428" t="s">
        <v>74</v>
      </c>
      <c r="H80" s="1429">
        <v>1.0</v>
      </c>
      <c r="I80" s="1430" t="s">
        <v>4255</v>
      </c>
      <c r="J80" s="562">
        <v>0.276</v>
      </c>
    </row>
    <row r="81">
      <c r="A81" s="1423" t="s">
        <v>4256</v>
      </c>
      <c r="B81" s="1424">
        <v>14.0</v>
      </c>
      <c r="C81" s="1425" t="s">
        <v>74</v>
      </c>
      <c r="D81" s="1426">
        <v>5.0</v>
      </c>
      <c r="E81" s="1427" t="s">
        <v>74</v>
      </c>
      <c r="F81" s="1426">
        <v>4.0</v>
      </c>
      <c r="G81" s="1428" t="s">
        <v>4256</v>
      </c>
      <c r="H81" s="1429">
        <v>6.0</v>
      </c>
      <c r="I81" s="1430" t="s">
        <v>74</v>
      </c>
      <c r="J81" s="562">
        <v>0.0</v>
      </c>
    </row>
    <row r="82">
      <c r="A82" s="1423" t="s">
        <v>4257</v>
      </c>
      <c r="B82" s="1424">
        <v>16.0</v>
      </c>
      <c r="C82" s="1425" t="s">
        <v>4256</v>
      </c>
      <c r="D82" s="1426">
        <v>10.0</v>
      </c>
      <c r="E82" s="1427" t="s">
        <v>4256</v>
      </c>
      <c r="F82" s="1426">
        <v>3.0</v>
      </c>
      <c r="G82" s="1428" t="s">
        <v>4257</v>
      </c>
      <c r="H82" s="1429">
        <v>10.0</v>
      </c>
      <c r="I82" s="1430" t="s">
        <v>4256</v>
      </c>
      <c r="J82" s="562">
        <v>0.75</v>
      </c>
    </row>
    <row r="83">
      <c r="A83" s="1423" t="s">
        <v>4258</v>
      </c>
      <c r="B83" s="1424">
        <v>0.0</v>
      </c>
      <c r="C83" s="1425" t="s">
        <v>4257</v>
      </c>
      <c r="D83" s="1426">
        <v>10.0</v>
      </c>
      <c r="E83" s="1427" t="s">
        <v>4257</v>
      </c>
      <c r="F83" s="1426">
        <v>1.0</v>
      </c>
      <c r="G83" s="1428" t="s">
        <v>4258</v>
      </c>
      <c r="H83" s="1429">
        <v>0.0</v>
      </c>
      <c r="I83" s="1430" t="s">
        <v>4257</v>
      </c>
      <c r="J83" s="562">
        <v>0.5</v>
      </c>
    </row>
    <row r="84">
      <c r="A84" s="1423" t="s">
        <v>1885</v>
      </c>
      <c r="B84" s="1424">
        <v>6.0</v>
      </c>
      <c r="C84" s="1425" t="s">
        <v>4258</v>
      </c>
      <c r="D84" s="1432"/>
      <c r="E84" s="1427" t="s">
        <v>4258</v>
      </c>
      <c r="F84" s="1431"/>
      <c r="G84" s="1428" t="s">
        <v>1885</v>
      </c>
      <c r="H84" s="1429">
        <v>1.0</v>
      </c>
      <c r="I84" s="1430" t="s">
        <v>4258</v>
      </c>
      <c r="J84" s="562">
        <v>0.0</v>
      </c>
    </row>
    <row r="85">
      <c r="A85" s="1423" t="s">
        <v>1358</v>
      </c>
      <c r="B85" s="1424">
        <v>17.0</v>
      </c>
      <c r="C85" s="1425" t="s">
        <v>1885</v>
      </c>
      <c r="D85" s="1426">
        <v>5.0</v>
      </c>
      <c r="E85" s="1427" t="s">
        <v>1885</v>
      </c>
      <c r="F85" s="1426">
        <v>1.0</v>
      </c>
      <c r="G85" s="1428" t="s">
        <v>1358</v>
      </c>
      <c r="H85" s="1429">
        <v>4.0</v>
      </c>
      <c r="I85" s="1430" t="s">
        <v>1885</v>
      </c>
      <c r="J85" s="562">
        <v>0.0</v>
      </c>
    </row>
    <row r="86">
      <c r="A86" s="1423" t="s">
        <v>328</v>
      </c>
      <c r="B86" s="1424">
        <v>2.0</v>
      </c>
      <c r="C86" s="1425" t="s">
        <v>1358</v>
      </c>
      <c r="D86" s="1426">
        <v>10.0</v>
      </c>
      <c r="E86" s="1427" t="s">
        <v>1358</v>
      </c>
      <c r="F86" s="1431"/>
      <c r="G86" s="1428" t="s">
        <v>328</v>
      </c>
      <c r="H86" s="1429">
        <v>0.0</v>
      </c>
      <c r="I86" s="1430" t="s">
        <v>1358</v>
      </c>
      <c r="J86" s="562">
        <v>0.133</v>
      </c>
    </row>
    <row r="87">
      <c r="A87" s="1423" t="s">
        <v>80</v>
      </c>
      <c r="B87" s="1424">
        <v>18.0</v>
      </c>
      <c r="C87" s="1425" t="s">
        <v>328</v>
      </c>
      <c r="D87" s="1426">
        <v>2.0</v>
      </c>
      <c r="E87" s="1427" t="s">
        <v>328</v>
      </c>
      <c r="F87" s="1431"/>
      <c r="G87" s="1428" t="s">
        <v>80</v>
      </c>
      <c r="H87" s="1429">
        <v>5.0</v>
      </c>
      <c r="I87" s="1430" t="s">
        <v>328</v>
      </c>
      <c r="J87" s="562">
        <v>0.0</v>
      </c>
    </row>
    <row r="88">
      <c r="A88" s="1423" t="s">
        <v>798</v>
      </c>
      <c r="B88" s="1424">
        <v>17.0</v>
      </c>
      <c r="C88" s="1425" t="s">
        <v>80</v>
      </c>
      <c r="D88" s="1426">
        <v>6.0</v>
      </c>
      <c r="E88" s="1427" t="s">
        <v>80</v>
      </c>
      <c r="F88" s="1426">
        <v>2.0</v>
      </c>
      <c r="G88" s="1428" t="s">
        <v>798</v>
      </c>
      <c r="H88" s="1429">
        <v>8.0</v>
      </c>
      <c r="I88" s="1430" t="s">
        <v>80</v>
      </c>
      <c r="J88" s="562">
        <v>0.273</v>
      </c>
    </row>
    <row r="89">
      <c r="A89" s="1423" t="s">
        <v>1886</v>
      </c>
      <c r="B89" s="1424">
        <v>6.0</v>
      </c>
      <c r="C89" s="1425" t="s">
        <v>798</v>
      </c>
      <c r="D89" s="1426">
        <v>15.0</v>
      </c>
      <c r="E89" s="1427" t="s">
        <v>798</v>
      </c>
      <c r="F89" s="1431"/>
      <c r="G89" s="1428" t="s">
        <v>1886</v>
      </c>
      <c r="H89" s="1429">
        <v>0.0</v>
      </c>
      <c r="I89" s="1430" t="s">
        <v>798</v>
      </c>
      <c r="J89" s="562">
        <v>0.571</v>
      </c>
    </row>
    <row r="90">
      <c r="A90" s="1423" t="s">
        <v>4259</v>
      </c>
      <c r="B90" s="1424">
        <v>112.0</v>
      </c>
      <c r="C90" s="1425" t="s">
        <v>1886</v>
      </c>
      <c r="D90" s="1426">
        <v>3.0</v>
      </c>
      <c r="E90" s="1427" t="s">
        <v>1886</v>
      </c>
      <c r="F90" s="1426">
        <v>1.0</v>
      </c>
      <c r="G90" s="1428" t="s">
        <v>4259</v>
      </c>
      <c r="H90" s="1429">
        <v>35.0</v>
      </c>
      <c r="I90" s="1430" t="s">
        <v>1886</v>
      </c>
      <c r="J90" s="562">
        <v>0.0</v>
      </c>
    </row>
    <row r="91">
      <c r="A91" s="1423" t="s">
        <v>901</v>
      </c>
      <c r="B91" s="1424">
        <v>201.0</v>
      </c>
      <c r="C91" s="1425" t="s">
        <v>4259</v>
      </c>
      <c r="D91" s="1426">
        <v>72.0</v>
      </c>
      <c r="E91" s="1427" t="s">
        <v>4259</v>
      </c>
      <c r="F91" s="1426">
        <v>13.0</v>
      </c>
      <c r="G91" s="1428" t="s">
        <v>901</v>
      </c>
      <c r="H91" s="1429">
        <v>37.0</v>
      </c>
      <c r="I91" s="1430" t="s">
        <v>4259</v>
      </c>
      <c r="J91" s="562">
        <v>0.158</v>
      </c>
    </row>
    <row r="92">
      <c r="A92" s="1423" t="s">
        <v>1362</v>
      </c>
      <c r="B92" s="1424">
        <v>1.0</v>
      </c>
      <c r="C92" s="1425" t="s">
        <v>901</v>
      </c>
      <c r="D92" s="1426">
        <v>138.0</v>
      </c>
      <c r="E92" s="1427" t="s">
        <v>901</v>
      </c>
      <c r="F92" s="1426">
        <v>22.0</v>
      </c>
      <c r="G92" s="1428" t="s">
        <v>1362</v>
      </c>
      <c r="H92" s="1429">
        <v>1.0</v>
      </c>
      <c r="I92" s="1430" t="s">
        <v>901</v>
      </c>
      <c r="J92" s="562">
        <v>0.358</v>
      </c>
    </row>
    <row r="93">
      <c r="A93" s="1423" t="s">
        <v>1558</v>
      </c>
      <c r="B93" s="1424">
        <v>2.0</v>
      </c>
      <c r="C93" s="1425" t="s">
        <v>1362</v>
      </c>
      <c r="D93" s="1426">
        <v>4.0</v>
      </c>
      <c r="E93" s="1427" t="s">
        <v>1362</v>
      </c>
      <c r="F93" s="1431"/>
      <c r="G93" s="1428" t="s">
        <v>1558</v>
      </c>
      <c r="H93" s="1429">
        <v>0.0</v>
      </c>
      <c r="I93" s="1430" t="s">
        <v>1362</v>
      </c>
      <c r="J93" s="562">
        <v>1.0</v>
      </c>
    </row>
    <row r="94">
      <c r="A94" s="1423" t="s">
        <v>726</v>
      </c>
      <c r="B94" s="1424">
        <v>11.0</v>
      </c>
      <c r="C94" s="1425" t="s">
        <v>1558</v>
      </c>
      <c r="D94" s="1426">
        <v>1.0</v>
      </c>
      <c r="E94" s="1427" t="s">
        <v>1558</v>
      </c>
      <c r="F94" s="1431"/>
      <c r="G94" s="1428" t="s">
        <v>726</v>
      </c>
      <c r="H94" s="1429">
        <v>5.0</v>
      </c>
      <c r="I94" s="1430" t="s">
        <v>1558</v>
      </c>
      <c r="J94" s="562">
        <v>0.0</v>
      </c>
    </row>
    <row r="95">
      <c r="A95" s="1423" t="s">
        <v>1887</v>
      </c>
      <c r="B95" s="1424">
        <v>7.0</v>
      </c>
      <c r="C95" s="1425" t="s">
        <v>726</v>
      </c>
      <c r="D95" s="1426">
        <v>7.0</v>
      </c>
      <c r="E95" s="1427" t="s">
        <v>726</v>
      </c>
      <c r="F95" s="1426">
        <v>2.0</v>
      </c>
      <c r="G95" s="1428" t="s">
        <v>1887</v>
      </c>
      <c r="H95" s="1429">
        <v>6.0</v>
      </c>
      <c r="I95" s="1430" t="s">
        <v>726</v>
      </c>
      <c r="J95" s="562">
        <v>0.0</v>
      </c>
    </row>
    <row r="96">
      <c r="A96" s="1423" t="s">
        <v>237</v>
      </c>
      <c r="B96" s="1424">
        <v>38.0</v>
      </c>
      <c r="C96" s="1425" t="s">
        <v>1887</v>
      </c>
      <c r="D96" s="1426">
        <v>5.0</v>
      </c>
      <c r="E96" s="1427" t="s">
        <v>1887</v>
      </c>
      <c r="F96" s="1431"/>
      <c r="G96" s="1428" t="s">
        <v>237</v>
      </c>
      <c r="H96" s="1429">
        <v>13.0</v>
      </c>
      <c r="I96" s="1430" t="s">
        <v>1887</v>
      </c>
      <c r="J96" s="562">
        <v>0.375</v>
      </c>
    </row>
    <row r="97">
      <c r="A97" s="1423" t="s">
        <v>671</v>
      </c>
      <c r="B97" s="1424">
        <v>37.0</v>
      </c>
      <c r="C97" s="1425" t="s">
        <v>237</v>
      </c>
      <c r="D97" s="1426">
        <v>20.0</v>
      </c>
      <c r="E97" s="1427" t="s">
        <v>237</v>
      </c>
      <c r="F97" s="1426">
        <v>1.0</v>
      </c>
      <c r="G97" s="1428" t="s">
        <v>671</v>
      </c>
      <c r="H97" s="1429">
        <v>9.0</v>
      </c>
      <c r="I97" s="1430" t="s">
        <v>237</v>
      </c>
      <c r="J97" s="562">
        <v>0.714</v>
      </c>
    </row>
    <row r="98">
      <c r="A98" s="1423" t="s">
        <v>1888</v>
      </c>
      <c r="B98" s="1424">
        <v>43.0</v>
      </c>
      <c r="C98" s="1425" t="s">
        <v>671</v>
      </c>
      <c r="D98" s="1426">
        <v>23.0</v>
      </c>
      <c r="E98" s="1427" t="s">
        <v>671</v>
      </c>
      <c r="F98" s="1426">
        <v>5.0</v>
      </c>
      <c r="G98" s="1428" t="s">
        <v>1888</v>
      </c>
      <c r="H98" s="1429">
        <v>8.0</v>
      </c>
      <c r="I98" s="1430" t="s">
        <v>671</v>
      </c>
      <c r="J98" s="562">
        <v>0.222</v>
      </c>
    </row>
    <row r="99">
      <c r="A99" s="1423" t="s">
        <v>121</v>
      </c>
      <c r="B99" s="1424">
        <v>18.0</v>
      </c>
      <c r="C99" s="1425" t="s">
        <v>1888</v>
      </c>
      <c r="D99" s="1426">
        <v>23.0</v>
      </c>
      <c r="E99" s="1427" t="s">
        <v>1888</v>
      </c>
      <c r="F99" s="1426">
        <v>6.0</v>
      </c>
      <c r="G99" s="1428" t="s">
        <v>121</v>
      </c>
      <c r="H99" s="1429">
        <v>6.0</v>
      </c>
      <c r="I99" s="1430" t="s">
        <v>1888</v>
      </c>
      <c r="J99" s="562">
        <v>0.5</v>
      </c>
    </row>
    <row r="100">
      <c r="A100" s="1433" t="s">
        <v>1889</v>
      </c>
      <c r="B100" s="1424">
        <v>57.0</v>
      </c>
      <c r="C100" s="1425" t="s">
        <v>121</v>
      </c>
      <c r="D100" s="1426">
        <v>13.0</v>
      </c>
      <c r="E100" s="1427" t="s">
        <v>121</v>
      </c>
      <c r="F100" s="1431"/>
      <c r="G100" s="1434" t="s">
        <v>1889</v>
      </c>
      <c r="H100" s="1429">
        <v>11.0</v>
      </c>
      <c r="I100" s="1430" t="s">
        <v>121</v>
      </c>
      <c r="J100" s="562">
        <v>0.4</v>
      </c>
    </row>
    <row r="101">
      <c r="A101" s="1423" t="s">
        <v>4260</v>
      </c>
      <c r="B101" s="1424">
        <v>0.0</v>
      </c>
      <c r="C101" s="1425" t="s">
        <v>1889</v>
      </c>
      <c r="D101" s="1426">
        <v>31.0</v>
      </c>
      <c r="E101" s="1427" t="s">
        <v>1889</v>
      </c>
      <c r="F101" s="1426">
        <v>1.0</v>
      </c>
      <c r="G101" s="1428" t="s">
        <v>4260</v>
      </c>
      <c r="H101" s="1429">
        <v>0.0</v>
      </c>
      <c r="I101" s="1430" t="s">
        <v>1889</v>
      </c>
      <c r="J101" s="562">
        <v>0.267</v>
      </c>
    </row>
    <row r="102">
      <c r="A102" s="1423" t="s">
        <v>4261</v>
      </c>
      <c r="B102" s="1424">
        <v>33.0</v>
      </c>
      <c r="C102" s="1425" t="s">
        <v>4260</v>
      </c>
      <c r="D102" s="1432"/>
      <c r="E102" s="1427" t="s">
        <v>4260</v>
      </c>
      <c r="F102" s="1431"/>
      <c r="G102" s="1428" t="s">
        <v>4261</v>
      </c>
      <c r="H102" s="1429">
        <v>5.0</v>
      </c>
      <c r="I102" s="1430" t="s">
        <v>4260</v>
      </c>
      <c r="J102" s="562">
        <v>0.0</v>
      </c>
    </row>
    <row r="103">
      <c r="A103" s="1423" t="s">
        <v>1890</v>
      </c>
      <c r="B103" s="1424">
        <v>4.0</v>
      </c>
      <c r="C103" s="1425" t="s">
        <v>4261</v>
      </c>
      <c r="D103" s="1426">
        <v>11.0</v>
      </c>
      <c r="E103" s="1427" t="s">
        <v>4261</v>
      </c>
      <c r="F103" s="1426">
        <v>2.0</v>
      </c>
      <c r="G103" s="1428" t="s">
        <v>1890</v>
      </c>
      <c r="H103" s="1429">
        <v>1.0</v>
      </c>
      <c r="I103" s="1430" t="s">
        <v>4261</v>
      </c>
      <c r="J103" s="562">
        <v>0.1</v>
      </c>
    </row>
    <row r="104">
      <c r="A104" s="1423" t="s">
        <v>1891</v>
      </c>
      <c r="B104" s="1424">
        <v>4.0</v>
      </c>
      <c r="C104" s="1425" t="s">
        <v>1890</v>
      </c>
      <c r="D104" s="1426">
        <v>1.0</v>
      </c>
      <c r="E104" s="1427" t="s">
        <v>1890</v>
      </c>
      <c r="F104" s="1426">
        <v>1.0</v>
      </c>
      <c r="G104" s="1428" t="s">
        <v>1891</v>
      </c>
      <c r="H104" s="1429">
        <v>2.0</v>
      </c>
      <c r="I104" s="1430" t="s">
        <v>1890</v>
      </c>
      <c r="J104" s="562">
        <v>0.0</v>
      </c>
    </row>
    <row r="105">
      <c r="A105" s="1423" t="s">
        <v>1892</v>
      </c>
      <c r="B105" s="1424">
        <v>8.0</v>
      </c>
      <c r="C105" s="1425" t="s">
        <v>1891</v>
      </c>
      <c r="D105" s="1426">
        <v>3.0</v>
      </c>
      <c r="E105" s="1427" t="s">
        <v>1891</v>
      </c>
      <c r="F105" s="1431"/>
      <c r="G105" s="1428" t="s">
        <v>1892</v>
      </c>
      <c r="H105" s="1429">
        <v>6.0</v>
      </c>
      <c r="I105" s="1430" t="s">
        <v>1891</v>
      </c>
      <c r="J105" s="562">
        <v>0.667</v>
      </c>
    </row>
    <row r="106">
      <c r="A106" s="1423" t="s">
        <v>1893</v>
      </c>
      <c r="B106" s="1424">
        <v>91.0</v>
      </c>
      <c r="C106" s="1425" t="s">
        <v>1892</v>
      </c>
      <c r="D106" s="1426">
        <v>6.0</v>
      </c>
      <c r="E106" s="1427" t="s">
        <v>1892</v>
      </c>
      <c r="F106" s="1431"/>
      <c r="G106" s="1428" t="s">
        <v>1893</v>
      </c>
      <c r="H106" s="1429">
        <v>17.0</v>
      </c>
      <c r="I106" s="1430" t="s">
        <v>1892</v>
      </c>
      <c r="J106" s="562">
        <v>0.167</v>
      </c>
    </row>
    <row r="107">
      <c r="A107" s="1423" t="s">
        <v>190</v>
      </c>
      <c r="B107" s="1424">
        <v>30.0</v>
      </c>
      <c r="C107" s="1425" t="s">
        <v>1893</v>
      </c>
      <c r="D107" s="1426">
        <v>49.0</v>
      </c>
      <c r="E107" s="1427" t="s">
        <v>1893</v>
      </c>
      <c r="F107" s="1426">
        <v>2.0</v>
      </c>
      <c r="G107" s="1428" t="s">
        <v>190</v>
      </c>
      <c r="H107" s="1429">
        <v>7.0</v>
      </c>
      <c r="I107" s="1430" t="s">
        <v>1893</v>
      </c>
      <c r="J107" s="562">
        <v>0.094</v>
      </c>
    </row>
    <row r="108">
      <c r="A108" s="1423" t="s">
        <v>1930</v>
      </c>
      <c r="B108" s="1424">
        <v>10.0</v>
      </c>
      <c r="C108" s="1425" t="s">
        <v>190</v>
      </c>
      <c r="D108" s="1426">
        <v>18.0</v>
      </c>
      <c r="E108" s="1427" t="s">
        <v>190</v>
      </c>
      <c r="F108" s="1431"/>
      <c r="G108" s="1428" t="s">
        <v>1930</v>
      </c>
      <c r="H108" s="1429">
        <v>7.0</v>
      </c>
      <c r="I108" s="1430" t="s">
        <v>190</v>
      </c>
      <c r="J108" s="562">
        <v>0.125</v>
      </c>
    </row>
    <row r="109">
      <c r="A109" s="1423" t="s">
        <v>1894</v>
      </c>
      <c r="B109" s="1424">
        <v>2.0</v>
      </c>
      <c r="C109" s="1425" t="s">
        <v>1930</v>
      </c>
      <c r="D109" s="1426">
        <v>7.0</v>
      </c>
      <c r="E109" s="1427" t="s">
        <v>1930</v>
      </c>
      <c r="F109" s="1426">
        <v>1.0</v>
      </c>
      <c r="G109" s="1428" t="s">
        <v>1894</v>
      </c>
      <c r="H109" s="1429">
        <v>1.0</v>
      </c>
      <c r="I109" s="1430" t="s">
        <v>1930</v>
      </c>
      <c r="J109" s="562">
        <v>0.308</v>
      </c>
    </row>
    <row r="110">
      <c r="A110" s="1423" t="s">
        <v>1931</v>
      </c>
      <c r="B110" s="1424">
        <v>214.0</v>
      </c>
      <c r="C110" s="1425" t="s">
        <v>1894</v>
      </c>
      <c r="D110" s="1426">
        <v>1.0</v>
      </c>
      <c r="E110" s="1427" t="s">
        <v>1894</v>
      </c>
      <c r="F110" s="1431"/>
      <c r="G110" s="1428" t="s">
        <v>1931</v>
      </c>
      <c r="H110" s="1429">
        <v>69.0</v>
      </c>
      <c r="I110" s="1430" t="s">
        <v>1894</v>
      </c>
      <c r="J110" s="562">
        <v>0.0</v>
      </c>
    </row>
    <row r="111">
      <c r="A111" s="1423" t="s">
        <v>4242</v>
      </c>
      <c r="B111" s="1424">
        <v>2.0</v>
      </c>
      <c r="C111" s="1425" t="s">
        <v>1931</v>
      </c>
      <c r="D111" s="1426">
        <v>102.0</v>
      </c>
      <c r="E111" s="1427" t="s">
        <v>1931</v>
      </c>
      <c r="F111" s="1426">
        <v>28.0</v>
      </c>
      <c r="G111" s="1428" t="s">
        <v>4242</v>
      </c>
      <c r="H111" s="1429">
        <v>2.0</v>
      </c>
      <c r="I111" s="1430" t="s">
        <v>1931</v>
      </c>
      <c r="J111" s="562">
        <v>0.143</v>
      </c>
    </row>
    <row r="112">
      <c r="A112" s="1423" t="s">
        <v>1932</v>
      </c>
      <c r="B112" s="1424">
        <v>279.0</v>
      </c>
      <c r="C112" s="1425" t="s">
        <v>4242</v>
      </c>
      <c r="D112" s="1426">
        <v>2.0</v>
      </c>
      <c r="E112" s="1427" t="s">
        <v>4242</v>
      </c>
      <c r="F112" s="1431"/>
      <c r="G112" s="1428" t="s">
        <v>1932</v>
      </c>
      <c r="H112" s="1429">
        <v>95.0</v>
      </c>
      <c r="I112" s="1430" t="s">
        <v>4242</v>
      </c>
      <c r="J112" s="562">
        <v>0.0</v>
      </c>
    </row>
    <row r="113">
      <c r="A113" s="1423" t="s">
        <v>4243</v>
      </c>
      <c r="B113" s="1424">
        <v>116.0</v>
      </c>
      <c r="C113" s="1425" t="s">
        <v>1932</v>
      </c>
      <c r="D113" s="1426">
        <v>189.0</v>
      </c>
      <c r="E113" s="1427" t="s">
        <v>1932</v>
      </c>
      <c r="F113" s="1426">
        <v>42.0</v>
      </c>
      <c r="G113" s="1428" t="s">
        <v>4243</v>
      </c>
      <c r="H113" s="1429">
        <v>36.0</v>
      </c>
      <c r="I113" s="1430" t="s">
        <v>1932</v>
      </c>
      <c r="J113" s="562">
        <v>0.27</v>
      </c>
    </row>
    <row r="114">
      <c r="A114" s="1423" t="s">
        <v>1896</v>
      </c>
      <c r="B114" s="1424">
        <v>11.0</v>
      </c>
      <c r="C114" s="1425" t="s">
        <v>4243</v>
      </c>
      <c r="D114" s="1426">
        <v>66.0</v>
      </c>
      <c r="E114" s="1427" t="s">
        <v>4243</v>
      </c>
      <c r="F114" s="1426">
        <v>10.0</v>
      </c>
      <c r="G114" s="1428" t="s">
        <v>1896</v>
      </c>
      <c r="H114" s="1429">
        <v>2.0</v>
      </c>
      <c r="I114" s="1430" t="s">
        <v>4243</v>
      </c>
      <c r="J114" s="562">
        <v>0.569</v>
      </c>
    </row>
    <row r="115">
      <c r="A115" s="1423" t="s">
        <v>1246</v>
      </c>
      <c r="B115" s="1424">
        <v>158.0</v>
      </c>
      <c r="C115" s="1425" t="s">
        <v>1896</v>
      </c>
      <c r="D115" s="1426">
        <v>9.0</v>
      </c>
      <c r="E115" s="1427" t="s">
        <v>1896</v>
      </c>
      <c r="F115" s="1426">
        <v>6.0</v>
      </c>
      <c r="G115" s="1428" t="s">
        <v>1246</v>
      </c>
      <c r="H115" s="1429">
        <v>46.0</v>
      </c>
      <c r="I115" s="1430" t="s">
        <v>1896</v>
      </c>
      <c r="J115" s="562">
        <v>0.611</v>
      </c>
    </row>
    <row r="116">
      <c r="A116" s="1423" t="s">
        <v>86</v>
      </c>
      <c r="B116" s="1424">
        <v>74.0</v>
      </c>
      <c r="C116" s="1425" t="s">
        <v>1246</v>
      </c>
      <c r="D116" s="1426">
        <v>100.0</v>
      </c>
      <c r="E116" s="1427" t="s">
        <v>1246</v>
      </c>
      <c r="F116" s="1426">
        <v>5.0</v>
      </c>
      <c r="G116" s="1428" t="s">
        <v>86</v>
      </c>
      <c r="H116" s="1429">
        <v>24.0</v>
      </c>
      <c r="I116" s="1430" t="s">
        <v>1246</v>
      </c>
      <c r="J116" s="562">
        <v>0.161</v>
      </c>
    </row>
    <row r="117">
      <c r="A117" s="1423" t="s">
        <v>1260</v>
      </c>
      <c r="B117" s="1424">
        <v>12.0</v>
      </c>
      <c r="C117" s="1425" t="s">
        <v>86</v>
      </c>
      <c r="D117" s="1426">
        <v>45.0</v>
      </c>
      <c r="E117" s="1427" t="s">
        <v>86</v>
      </c>
      <c r="F117" s="1426">
        <v>10.0</v>
      </c>
      <c r="G117" s="1428" t="s">
        <v>1260</v>
      </c>
      <c r="H117" s="1429">
        <v>1.0</v>
      </c>
      <c r="I117" s="1430" t="s">
        <v>86</v>
      </c>
      <c r="J117" s="562">
        <v>0.3</v>
      </c>
    </row>
    <row r="118">
      <c r="A118" s="1423" t="s">
        <v>193</v>
      </c>
      <c r="B118" s="1424">
        <v>42.0</v>
      </c>
      <c r="C118" s="1425" t="s">
        <v>1260</v>
      </c>
      <c r="D118" s="1432"/>
      <c r="E118" s="1427" t="s">
        <v>1260</v>
      </c>
      <c r="F118" s="1431"/>
      <c r="G118" s="1428" t="s">
        <v>193</v>
      </c>
      <c r="H118" s="1429">
        <v>10.0</v>
      </c>
      <c r="I118" s="1430" t="s">
        <v>1260</v>
      </c>
      <c r="J118" s="562">
        <v>0.0</v>
      </c>
    </row>
    <row r="119">
      <c r="A119" s="1423" t="s">
        <v>1897</v>
      </c>
      <c r="B119" s="1424">
        <v>23.0</v>
      </c>
      <c r="C119" s="1425" t="s">
        <v>193</v>
      </c>
      <c r="D119" s="1426">
        <v>29.0</v>
      </c>
      <c r="E119" s="1427" t="s">
        <v>193</v>
      </c>
      <c r="F119" s="1426">
        <v>1.0</v>
      </c>
      <c r="G119" s="1428" t="s">
        <v>1897</v>
      </c>
      <c r="H119" s="1429">
        <v>6.0</v>
      </c>
      <c r="I119" s="1430" t="s">
        <v>193</v>
      </c>
      <c r="J119" s="562">
        <v>0.412</v>
      </c>
    </row>
    <row r="120">
      <c r="A120" s="1423" t="s">
        <v>1898</v>
      </c>
      <c r="B120" s="1424">
        <v>39.0</v>
      </c>
      <c r="C120" s="1425" t="s">
        <v>1897</v>
      </c>
      <c r="D120" s="1426">
        <v>8.0</v>
      </c>
      <c r="E120" s="1427" t="s">
        <v>1897</v>
      </c>
      <c r="F120" s="1426">
        <v>7.0</v>
      </c>
      <c r="G120" s="1428" t="s">
        <v>1898</v>
      </c>
      <c r="H120" s="1429">
        <v>18.0</v>
      </c>
      <c r="I120" s="1430" t="s">
        <v>1897</v>
      </c>
      <c r="J120" s="562">
        <v>0.267</v>
      </c>
    </row>
    <row r="121">
      <c r="A121" s="1423" t="s">
        <v>1899</v>
      </c>
      <c r="B121" s="1424">
        <v>1.0</v>
      </c>
      <c r="C121" s="1425" t="s">
        <v>1898</v>
      </c>
      <c r="D121" s="1426">
        <v>28.0</v>
      </c>
      <c r="E121" s="1427" t="s">
        <v>1898</v>
      </c>
      <c r="F121" s="1426">
        <v>7.0</v>
      </c>
      <c r="G121" s="1428" t="s">
        <v>1899</v>
      </c>
      <c r="H121" s="1429">
        <v>1.0</v>
      </c>
      <c r="I121" s="1430" t="s">
        <v>1898</v>
      </c>
      <c r="J121" s="562">
        <v>0.286</v>
      </c>
    </row>
    <row r="122">
      <c r="A122" s="1423" t="s">
        <v>1900</v>
      </c>
      <c r="B122" s="1424">
        <v>63.0</v>
      </c>
      <c r="C122" s="1425" t="s">
        <v>1899</v>
      </c>
      <c r="D122" s="1432"/>
      <c r="E122" s="1427" t="s">
        <v>1899</v>
      </c>
      <c r="F122" s="1431"/>
      <c r="G122" s="1428" t="s">
        <v>1900</v>
      </c>
      <c r="H122" s="1429">
        <v>22.0</v>
      </c>
      <c r="I122" s="1430" t="s">
        <v>1899</v>
      </c>
      <c r="J122" s="562">
        <v>0.0</v>
      </c>
    </row>
    <row r="123">
      <c r="A123" s="1423" t="s">
        <v>744</v>
      </c>
      <c r="B123" s="1424">
        <v>59.0</v>
      </c>
      <c r="C123" s="1425" t="s">
        <v>1900</v>
      </c>
      <c r="D123" s="1426">
        <v>30.0</v>
      </c>
      <c r="E123" s="1427" t="s">
        <v>1900</v>
      </c>
      <c r="F123" s="1426">
        <v>3.0</v>
      </c>
      <c r="G123" s="1428" t="s">
        <v>744</v>
      </c>
      <c r="H123" s="1429">
        <v>22.0</v>
      </c>
      <c r="I123" s="1430" t="s">
        <v>1900</v>
      </c>
      <c r="J123" s="562">
        <v>0.407</v>
      </c>
    </row>
    <row r="124">
      <c r="A124" s="1423" t="s">
        <v>4262</v>
      </c>
      <c r="B124" s="1424">
        <v>81.0</v>
      </c>
      <c r="C124" s="1425" t="s">
        <v>744</v>
      </c>
      <c r="D124" s="1426">
        <v>50.0</v>
      </c>
      <c r="E124" s="1427" t="s">
        <v>744</v>
      </c>
      <c r="F124" s="1426">
        <v>4.0</v>
      </c>
      <c r="G124" s="1428" t="s">
        <v>4262</v>
      </c>
      <c r="H124" s="1429">
        <v>47.0</v>
      </c>
      <c r="I124" s="1430" t="s">
        <v>744</v>
      </c>
      <c r="J124" s="562">
        <v>0.5</v>
      </c>
    </row>
    <row r="125">
      <c r="A125" s="1423" t="s">
        <v>902</v>
      </c>
      <c r="B125" s="1424">
        <v>35.0</v>
      </c>
      <c r="C125" s="1425" t="s">
        <v>4262</v>
      </c>
      <c r="D125" s="1426">
        <v>87.0</v>
      </c>
      <c r="E125" s="1427" t="s">
        <v>4262</v>
      </c>
      <c r="F125" s="1426">
        <v>11.0</v>
      </c>
      <c r="G125" s="1428" t="s">
        <v>902</v>
      </c>
      <c r="H125" s="1429">
        <v>10.0</v>
      </c>
      <c r="I125" s="1430" t="s">
        <v>4262</v>
      </c>
      <c r="J125" s="562">
        <v>0.304</v>
      </c>
    </row>
    <row r="126">
      <c r="A126" s="1423" t="s">
        <v>1375</v>
      </c>
      <c r="B126" s="1424">
        <v>1.0</v>
      </c>
      <c r="C126" s="1425" t="s">
        <v>902</v>
      </c>
      <c r="D126" s="1426">
        <v>16.0</v>
      </c>
      <c r="E126" s="1427" t="s">
        <v>902</v>
      </c>
      <c r="F126" s="1426">
        <v>1.0</v>
      </c>
      <c r="G126" s="1428" t="s">
        <v>1375</v>
      </c>
      <c r="H126" s="1429">
        <v>1.0</v>
      </c>
      <c r="I126" s="1430" t="s">
        <v>902</v>
      </c>
      <c r="J126" s="562">
        <v>0.0</v>
      </c>
    </row>
    <row r="127">
      <c r="A127" s="1423" t="s">
        <v>337</v>
      </c>
      <c r="B127" s="1424">
        <v>27.0</v>
      </c>
      <c r="C127" s="1425" t="s">
        <v>1375</v>
      </c>
      <c r="D127" s="1432"/>
      <c r="E127" s="1427" t="s">
        <v>1375</v>
      </c>
      <c r="F127" s="1426">
        <v>1.0</v>
      </c>
      <c r="G127" s="1428" t="s">
        <v>337</v>
      </c>
      <c r="H127" s="1429">
        <v>5.0</v>
      </c>
      <c r="I127" s="1430" t="s">
        <v>1375</v>
      </c>
      <c r="J127" s="562">
        <v>0.0</v>
      </c>
    </row>
    <row r="128">
      <c r="A128" s="1423" t="s">
        <v>589</v>
      </c>
      <c r="B128" s="1424">
        <v>55.0</v>
      </c>
      <c r="C128" s="1425" t="s">
        <v>337</v>
      </c>
      <c r="D128" s="1426">
        <v>17.0</v>
      </c>
      <c r="E128" s="1427" t="s">
        <v>337</v>
      </c>
      <c r="F128" s="1426">
        <v>3.0</v>
      </c>
      <c r="G128" s="1428" t="s">
        <v>589</v>
      </c>
      <c r="H128" s="1429">
        <v>14.0</v>
      </c>
      <c r="I128" s="1430" t="s">
        <v>337</v>
      </c>
      <c r="J128" s="562">
        <v>0.6</v>
      </c>
    </row>
    <row r="129">
      <c r="A129" s="1423" t="s">
        <v>4263</v>
      </c>
      <c r="B129" s="1424">
        <v>199.0</v>
      </c>
      <c r="C129" s="1425" t="s">
        <v>589</v>
      </c>
      <c r="D129" s="1426">
        <v>23.0</v>
      </c>
      <c r="E129" s="1427" t="s">
        <v>589</v>
      </c>
      <c r="F129" s="1426">
        <v>8.0</v>
      </c>
      <c r="G129" s="1428" t="s">
        <v>4263</v>
      </c>
      <c r="H129" s="1429">
        <v>70.0</v>
      </c>
      <c r="I129" s="1430" t="s">
        <v>589</v>
      </c>
      <c r="J129" s="562">
        <v>0.211</v>
      </c>
    </row>
    <row r="130">
      <c r="A130" s="1423" t="s">
        <v>493</v>
      </c>
      <c r="B130" s="1424">
        <v>44.0</v>
      </c>
      <c r="C130" s="1425" t="s">
        <v>4263</v>
      </c>
      <c r="D130" s="1426">
        <v>127.0</v>
      </c>
      <c r="E130" s="1427" t="s">
        <v>4263</v>
      </c>
      <c r="F130" s="1426">
        <v>28.0</v>
      </c>
      <c r="G130" s="1428" t="s">
        <v>493</v>
      </c>
      <c r="H130" s="1429">
        <v>7.0</v>
      </c>
      <c r="I130" s="1430" t="s">
        <v>4263</v>
      </c>
      <c r="J130" s="562">
        <v>0.324</v>
      </c>
    </row>
    <row r="131">
      <c r="A131" s="1423" t="s">
        <v>94</v>
      </c>
      <c r="B131" s="1424">
        <v>114.0</v>
      </c>
      <c r="C131" s="1425" t="s">
        <v>493</v>
      </c>
      <c r="D131" s="1426">
        <v>35.0</v>
      </c>
      <c r="E131" s="1427" t="s">
        <v>493</v>
      </c>
      <c r="F131" s="1426">
        <v>3.0</v>
      </c>
      <c r="G131" s="1428" t="s">
        <v>94</v>
      </c>
      <c r="H131" s="1429">
        <v>31.0</v>
      </c>
      <c r="I131" s="1430" t="s">
        <v>493</v>
      </c>
      <c r="J131" s="562">
        <v>0.25</v>
      </c>
    </row>
    <row r="132">
      <c r="A132" s="1423" t="s">
        <v>4264</v>
      </c>
      <c r="B132" s="1424">
        <v>22.0</v>
      </c>
      <c r="C132" s="1425" t="s">
        <v>94</v>
      </c>
      <c r="D132" s="1426">
        <v>61.0</v>
      </c>
      <c r="E132" s="1427" t="s">
        <v>94</v>
      </c>
      <c r="F132" s="1426">
        <v>10.0</v>
      </c>
      <c r="G132" s="1428" t="s">
        <v>4264</v>
      </c>
      <c r="H132" s="1429">
        <v>5.0</v>
      </c>
      <c r="I132" s="1430" t="s">
        <v>94</v>
      </c>
      <c r="J132" s="562">
        <v>0.043</v>
      </c>
    </row>
    <row r="133">
      <c r="A133" s="1423" t="s">
        <v>1565</v>
      </c>
      <c r="B133" s="1424">
        <v>10.0</v>
      </c>
      <c r="C133" s="1425" t="s">
        <v>4264</v>
      </c>
      <c r="D133" s="1432"/>
      <c r="E133" s="1427" t="s">
        <v>4264</v>
      </c>
      <c r="F133" s="1431"/>
      <c r="G133" s="1428" t="s">
        <v>1565</v>
      </c>
      <c r="H133" s="1429">
        <v>3.0</v>
      </c>
      <c r="I133" s="1430" t="s">
        <v>4264</v>
      </c>
      <c r="J133" s="562">
        <v>0.0</v>
      </c>
    </row>
    <row r="134">
      <c r="A134" s="1423" t="s">
        <v>1600</v>
      </c>
      <c r="B134" s="1424">
        <v>2.0</v>
      </c>
      <c r="C134" s="1425" t="s">
        <v>1565</v>
      </c>
      <c r="D134" s="1426">
        <v>4.0</v>
      </c>
      <c r="E134" s="1427" t="s">
        <v>1565</v>
      </c>
      <c r="F134" s="1426">
        <v>2.0</v>
      </c>
      <c r="G134" s="1428" t="s">
        <v>1600</v>
      </c>
      <c r="H134" s="1429">
        <v>0.0</v>
      </c>
      <c r="I134" s="1430" t="s">
        <v>1565</v>
      </c>
      <c r="J134" s="562">
        <v>0.25</v>
      </c>
    </row>
    <row r="135">
      <c r="A135" s="1423" t="s">
        <v>3468</v>
      </c>
      <c r="B135" s="1424">
        <v>43.0</v>
      </c>
      <c r="C135" s="1425" t="s">
        <v>1600</v>
      </c>
      <c r="D135" s="1426">
        <v>1.0</v>
      </c>
      <c r="E135" s="1427" t="s">
        <v>1600</v>
      </c>
      <c r="F135" s="1431"/>
      <c r="G135" s="1428" t="s">
        <v>3468</v>
      </c>
      <c r="H135" s="1429">
        <v>16.0</v>
      </c>
      <c r="I135" s="1430" t="s">
        <v>1600</v>
      </c>
      <c r="J135" s="562">
        <v>0.5</v>
      </c>
    </row>
    <row r="136">
      <c r="A136" s="1423" t="s">
        <v>1823</v>
      </c>
      <c r="B136" s="1424">
        <v>84.0</v>
      </c>
      <c r="C136" s="1425" t="s">
        <v>3468</v>
      </c>
      <c r="D136" s="1426">
        <v>29.0</v>
      </c>
      <c r="E136" s="1427" t="s">
        <v>3468</v>
      </c>
      <c r="F136" s="1426">
        <v>4.0</v>
      </c>
      <c r="G136" s="1428" t="s">
        <v>1823</v>
      </c>
      <c r="H136" s="1429">
        <v>30.0</v>
      </c>
      <c r="I136" s="1430" t="s">
        <v>3468</v>
      </c>
      <c r="J136" s="562">
        <v>0.276</v>
      </c>
    </row>
    <row r="137">
      <c r="A137" s="1423" t="s">
        <v>1901</v>
      </c>
      <c r="B137" s="1424">
        <v>40.0</v>
      </c>
      <c r="C137" s="1425" t="s">
        <v>1823</v>
      </c>
      <c r="D137" s="1426">
        <v>59.0</v>
      </c>
      <c r="E137" s="1427" t="s">
        <v>1823</v>
      </c>
      <c r="F137" s="1426">
        <v>11.0</v>
      </c>
      <c r="G137" s="1428" t="s">
        <v>1901</v>
      </c>
      <c r="H137" s="1429">
        <v>11.0</v>
      </c>
      <c r="I137" s="1430" t="s">
        <v>1823</v>
      </c>
      <c r="J137" s="562">
        <v>0.304</v>
      </c>
    </row>
    <row r="138">
      <c r="A138" s="1423" t="s">
        <v>871</v>
      </c>
      <c r="B138" s="1424">
        <v>24.0</v>
      </c>
      <c r="C138" s="1425" t="s">
        <v>1901</v>
      </c>
      <c r="D138" s="1426">
        <v>20.0</v>
      </c>
      <c r="E138" s="1427" t="s">
        <v>1901</v>
      </c>
      <c r="F138" s="1426">
        <v>8.0</v>
      </c>
      <c r="G138" s="1428" t="s">
        <v>871</v>
      </c>
      <c r="H138" s="1429">
        <v>8.0</v>
      </c>
      <c r="I138" s="1430" t="s">
        <v>1901</v>
      </c>
      <c r="J138" s="562">
        <v>0.19</v>
      </c>
    </row>
    <row r="139">
      <c r="A139" s="1423" t="s">
        <v>2902</v>
      </c>
      <c r="B139" s="1424">
        <v>722.0</v>
      </c>
      <c r="C139" s="1425" t="s">
        <v>871</v>
      </c>
      <c r="D139" s="1426">
        <v>11.0</v>
      </c>
      <c r="E139" s="1427" t="s">
        <v>871</v>
      </c>
      <c r="F139" s="1431"/>
      <c r="G139" s="1428" t="s">
        <v>2902</v>
      </c>
      <c r="H139" s="1429">
        <v>243.0</v>
      </c>
      <c r="I139" s="1430" t="s">
        <v>871</v>
      </c>
      <c r="J139" s="562">
        <v>0.6</v>
      </c>
    </row>
    <row r="140">
      <c r="A140" s="1423" t="s">
        <v>4231</v>
      </c>
      <c r="B140" s="1424">
        <v>934.0</v>
      </c>
      <c r="C140" s="1425" t="s">
        <v>4273</v>
      </c>
      <c r="D140" s="1426">
        <v>2934.0</v>
      </c>
      <c r="E140" s="1435" t="s">
        <v>4273</v>
      </c>
      <c r="F140" s="1426">
        <v>682.0</v>
      </c>
      <c r="G140" s="1428" t="s">
        <v>4231</v>
      </c>
      <c r="H140" s="1429">
        <v>283.0</v>
      </c>
      <c r="I140" s="1430" t="s">
        <v>4273</v>
      </c>
      <c r="J140" s="562">
        <v>0.289</v>
      </c>
    </row>
    <row r="141">
      <c r="A141" s="1423" t="s">
        <v>2206</v>
      </c>
      <c r="B141" s="1424">
        <v>1216.0</v>
      </c>
      <c r="C141" s="1436"/>
      <c r="D141" s="1437"/>
      <c r="E141" s="330"/>
      <c r="F141" s="1438"/>
      <c r="G141" s="1428" t="s">
        <v>2206</v>
      </c>
      <c r="H141" s="1429">
        <v>370.0</v>
      </c>
    </row>
    <row r="142">
      <c r="A142" s="1423" t="s">
        <v>4274</v>
      </c>
      <c r="B142" s="1424">
        <v>1425.0</v>
      </c>
      <c r="C142" s="1436"/>
      <c r="D142" s="1437"/>
      <c r="E142" s="330"/>
      <c r="F142" s="1438"/>
      <c r="G142" s="1428" t="s">
        <v>4274</v>
      </c>
      <c r="H142" s="1429">
        <v>484.0</v>
      </c>
    </row>
    <row r="143">
      <c r="A143" s="1423" t="s">
        <v>2209</v>
      </c>
      <c r="B143" s="1424">
        <v>888.0</v>
      </c>
      <c r="C143" s="1436"/>
      <c r="D143" s="1437"/>
      <c r="E143" s="330"/>
      <c r="F143" s="1438"/>
      <c r="G143" s="1428" t="s">
        <v>2209</v>
      </c>
      <c r="H143" s="1429">
        <v>295.0</v>
      </c>
    </row>
    <row r="144">
      <c r="A144" s="1439" t="s">
        <v>3740</v>
      </c>
      <c r="B144" s="1440">
        <v>5185.0</v>
      </c>
      <c r="C144" s="1436"/>
      <c r="D144" s="1437"/>
      <c r="E144" s="330"/>
      <c r="F144" s="1438"/>
      <c r="G144" s="1428" t="s">
        <v>3740</v>
      </c>
      <c r="H144" s="142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6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6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41" t="s">
        <v>4275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71" t="s">
        <v>267</v>
      </c>
      <c r="B3" s="244">
        <v>20.0</v>
      </c>
    </row>
    <row r="4">
      <c r="A4" s="1271" t="s">
        <v>1941</v>
      </c>
      <c r="B4" s="244">
        <v>21.0</v>
      </c>
    </row>
    <row r="5">
      <c r="A5" s="1271" t="s">
        <v>150</v>
      </c>
      <c r="B5" s="244">
        <v>232.0</v>
      </c>
    </row>
    <row r="6">
      <c r="A6" s="1271" t="s">
        <v>1942</v>
      </c>
      <c r="B6" s="244">
        <v>71.0</v>
      </c>
    </row>
    <row r="7">
      <c r="A7" s="1271" t="s">
        <v>1943</v>
      </c>
      <c r="B7" s="244">
        <v>123.0</v>
      </c>
    </row>
    <row r="8">
      <c r="A8" s="1271" t="s">
        <v>155</v>
      </c>
      <c r="B8" s="244">
        <v>466.0</v>
      </c>
    </row>
    <row r="9">
      <c r="A9" s="1271" t="s">
        <v>157</v>
      </c>
      <c r="B9" s="244">
        <v>2.0</v>
      </c>
    </row>
    <row r="10">
      <c r="A10" s="1271" t="s">
        <v>1944</v>
      </c>
      <c r="B10" s="244">
        <v>162.0</v>
      </c>
    </row>
    <row r="11">
      <c r="A11" s="1271" t="s">
        <v>286</v>
      </c>
      <c r="B11" s="244">
        <v>59.0</v>
      </c>
    </row>
    <row r="12">
      <c r="A12" s="1271" t="s">
        <v>1945</v>
      </c>
      <c r="B12" s="244">
        <v>6.0</v>
      </c>
    </row>
    <row r="13">
      <c r="A13" s="1271" t="s">
        <v>59</v>
      </c>
      <c r="B13" s="244">
        <v>94.0</v>
      </c>
    </row>
    <row r="14">
      <c r="A14" s="1271" t="s">
        <v>291</v>
      </c>
      <c r="B14" s="244">
        <v>2.0</v>
      </c>
    </row>
    <row r="15">
      <c r="A15" s="1271" t="s">
        <v>168</v>
      </c>
      <c r="B15" s="244">
        <v>200.0</v>
      </c>
      <c r="E15" s="55" t="s">
        <v>2088</v>
      </c>
    </row>
    <row r="16">
      <c r="A16" s="1271" t="s">
        <v>1946</v>
      </c>
      <c r="B16" s="244">
        <v>124.0</v>
      </c>
    </row>
    <row r="17">
      <c r="A17" s="1271" t="s">
        <v>1947</v>
      </c>
      <c r="B17" s="244">
        <v>49.0</v>
      </c>
    </row>
    <row r="18">
      <c r="A18" s="1271" t="s">
        <v>66</v>
      </c>
      <c r="B18" s="244">
        <v>12.0</v>
      </c>
    </row>
    <row r="19">
      <c r="A19" s="1271" t="s">
        <v>1752</v>
      </c>
      <c r="B19" s="244">
        <v>1329.0</v>
      </c>
    </row>
    <row r="20">
      <c r="A20" s="1271" t="s">
        <v>1948</v>
      </c>
      <c r="B20" s="244">
        <v>245.0</v>
      </c>
    </row>
    <row r="21">
      <c r="A21" s="1271" t="s">
        <v>1949</v>
      </c>
      <c r="B21" s="244">
        <v>45.0</v>
      </c>
    </row>
    <row r="22">
      <c r="A22" s="1271" t="s">
        <v>1950</v>
      </c>
      <c r="B22" s="244">
        <v>34.0</v>
      </c>
    </row>
    <row r="23">
      <c r="A23" s="1271" t="s">
        <v>530</v>
      </c>
      <c r="B23" s="244">
        <v>165.0</v>
      </c>
    </row>
    <row r="24">
      <c r="A24" s="1271" t="s">
        <v>176</v>
      </c>
      <c r="B24" s="244">
        <v>9.0</v>
      </c>
    </row>
    <row r="25">
      <c r="A25" s="1271" t="s">
        <v>575</v>
      </c>
      <c r="B25" s="244">
        <v>119.0</v>
      </c>
    </row>
    <row r="26">
      <c r="A26" s="1271" t="s">
        <v>1951</v>
      </c>
      <c r="B26" s="244">
        <v>63.0</v>
      </c>
    </row>
    <row r="27">
      <c r="A27" s="1271" t="s">
        <v>1952</v>
      </c>
      <c r="B27" s="244">
        <v>50.0</v>
      </c>
    </row>
    <row r="28">
      <c r="A28" s="1271" t="s">
        <v>1953</v>
      </c>
      <c r="B28" s="244">
        <v>27.0</v>
      </c>
    </row>
    <row r="29">
      <c r="A29" s="1271" t="s">
        <v>468</v>
      </c>
      <c r="B29" s="244">
        <v>1123.0</v>
      </c>
    </row>
    <row r="30">
      <c r="A30" s="1271" t="s">
        <v>317</v>
      </c>
      <c r="B30" s="244">
        <v>5.0</v>
      </c>
    </row>
    <row r="31">
      <c r="A31" s="1271" t="s">
        <v>1954</v>
      </c>
      <c r="B31" s="244">
        <v>122.0</v>
      </c>
    </row>
    <row r="32">
      <c r="A32" s="1271" t="s">
        <v>1955</v>
      </c>
      <c r="B32" s="244">
        <v>12.0</v>
      </c>
    </row>
    <row r="33">
      <c r="A33" s="1271" t="s">
        <v>1956</v>
      </c>
      <c r="B33" s="244">
        <v>614.0</v>
      </c>
    </row>
    <row r="34">
      <c r="A34" s="1271" t="s">
        <v>1957</v>
      </c>
      <c r="B34" s="244">
        <v>895.0</v>
      </c>
    </row>
    <row r="35">
      <c r="A35" s="1271" t="s">
        <v>746</v>
      </c>
      <c r="B35" s="244">
        <v>66.0</v>
      </c>
    </row>
    <row r="36">
      <c r="A36" s="1271" t="s">
        <v>1226</v>
      </c>
      <c r="B36" s="244">
        <v>352.0</v>
      </c>
    </row>
    <row r="37">
      <c r="A37" s="1271" t="s">
        <v>1958</v>
      </c>
      <c r="B37" s="244">
        <v>6.0</v>
      </c>
    </row>
    <row r="38">
      <c r="A38" s="1271" t="s">
        <v>1959</v>
      </c>
      <c r="B38" s="244">
        <v>79.0</v>
      </c>
    </row>
    <row r="39">
      <c r="A39" s="1271" t="s">
        <v>1960</v>
      </c>
      <c r="B39" s="244">
        <v>204.0</v>
      </c>
    </row>
    <row r="40">
      <c r="A40" s="1271" t="s">
        <v>1961</v>
      </c>
      <c r="B40" s="244">
        <v>29.0</v>
      </c>
    </row>
    <row r="41">
      <c r="A41" s="127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4276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2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4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6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6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4277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85"/>
      <c r="B2" s="1085"/>
      <c r="C2" s="1085"/>
      <c r="D2" s="1085"/>
      <c r="E2" s="1085"/>
      <c r="F2" s="1085"/>
      <c r="G2" s="1085"/>
    </row>
    <row r="3">
      <c r="A3" s="785" t="s">
        <v>32</v>
      </c>
      <c r="B3" s="244">
        <v>110.0</v>
      </c>
      <c r="C3" s="1443"/>
      <c r="D3" s="1443"/>
      <c r="E3" s="1085"/>
      <c r="F3" s="1085"/>
      <c r="G3" s="1085"/>
    </row>
    <row r="4">
      <c r="A4" s="785" t="s">
        <v>1579</v>
      </c>
      <c r="B4" s="244">
        <v>245.0</v>
      </c>
      <c r="C4" s="1099"/>
      <c r="D4" s="1099"/>
      <c r="E4" s="1085"/>
      <c r="F4" s="1443"/>
      <c r="G4" s="1085"/>
    </row>
    <row r="5">
      <c r="A5" s="785" t="s">
        <v>151</v>
      </c>
      <c r="B5" s="244">
        <v>87.0</v>
      </c>
      <c r="C5" s="1099"/>
      <c r="D5" s="1099"/>
      <c r="E5" s="1085"/>
      <c r="F5" s="1444"/>
      <c r="G5" s="1085"/>
    </row>
    <row r="6">
      <c r="A6" s="785" t="s">
        <v>1965</v>
      </c>
      <c r="B6" s="244">
        <v>119.0</v>
      </c>
      <c r="C6" s="1099"/>
      <c r="D6" s="1099"/>
      <c r="E6" s="1085"/>
      <c r="F6" s="1444"/>
      <c r="G6" s="1085"/>
    </row>
    <row r="7">
      <c r="A7" s="785" t="s">
        <v>1966</v>
      </c>
      <c r="B7" s="244" t="s">
        <v>29</v>
      </c>
      <c r="C7" s="1099"/>
      <c r="D7" s="1099"/>
      <c r="E7" s="1085"/>
      <c r="F7" s="1443"/>
      <c r="G7" s="1085"/>
    </row>
    <row r="8">
      <c r="A8" s="785" t="s">
        <v>1967</v>
      </c>
      <c r="B8" s="244">
        <v>251.0</v>
      </c>
      <c r="C8" s="1099"/>
      <c r="D8" s="1099"/>
      <c r="E8" s="1085"/>
      <c r="F8" s="1085"/>
      <c r="G8" s="1085"/>
    </row>
    <row r="9">
      <c r="A9" s="785" t="s">
        <v>37</v>
      </c>
      <c r="B9" s="244">
        <v>22.0</v>
      </c>
      <c r="C9" s="1099"/>
      <c r="D9" s="1099"/>
      <c r="E9" s="1085"/>
      <c r="F9" s="1085"/>
      <c r="G9" s="1085"/>
    </row>
    <row r="10">
      <c r="A10" s="785" t="s">
        <v>43</v>
      </c>
      <c r="B10" s="244">
        <v>24.0</v>
      </c>
      <c r="C10" s="1099"/>
      <c r="D10" s="1099"/>
      <c r="E10" s="1085"/>
      <c r="F10" s="1085"/>
      <c r="G10" s="1085"/>
    </row>
    <row r="11">
      <c r="A11" s="785" t="s">
        <v>1968</v>
      </c>
      <c r="B11" s="244">
        <v>8.0</v>
      </c>
      <c r="C11" s="1099"/>
      <c r="D11" s="1099"/>
      <c r="E11" s="1085"/>
      <c r="F11" s="1085"/>
      <c r="G11" s="1085"/>
    </row>
    <row r="12">
      <c r="A12" s="785" t="s">
        <v>58</v>
      </c>
      <c r="B12" s="244" t="s">
        <v>29</v>
      </c>
      <c r="C12" s="1099"/>
      <c r="D12" s="1099"/>
      <c r="E12" s="1085"/>
      <c r="F12" s="1085"/>
      <c r="G12" s="1085"/>
    </row>
    <row r="13">
      <c r="A13" s="785" t="s">
        <v>436</v>
      </c>
      <c r="B13" s="244">
        <v>29.0</v>
      </c>
      <c r="C13" s="1099"/>
      <c r="D13" s="1099"/>
      <c r="E13" s="1085"/>
      <c r="F13" s="1085"/>
      <c r="G13" s="1085"/>
    </row>
    <row r="14">
      <c r="A14" s="785" t="s">
        <v>168</v>
      </c>
      <c r="B14" s="244">
        <v>131.0</v>
      </c>
      <c r="C14" s="1099"/>
      <c r="D14" s="1099"/>
      <c r="E14" s="1085"/>
      <c r="F14" s="1085"/>
      <c r="G14" s="1085"/>
    </row>
    <row r="15">
      <c r="A15" s="785" t="s">
        <v>1969</v>
      </c>
      <c r="B15" s="244">
        <v>135.0</v>
      </c>
      <c r="C15" s="1099"/>
      <c r="D15" s="1099"/>
      <c r="E15" s="1085"/>
      <c r="F15" s="1085"/>
      <c r="G15" s="1085"/>
    </row>
    <row r="16">
      <c r="A16" s="785" t="s">
        <v>899</v>
      </c>
      <c r="B16" s="244">
        <v>45.0</v>
      </c>
      <c r="C16" s="1099"/>
      <c r="D16" s="1099"/>
      <c r="E16" s="1085"/>
      <c r="F16" s="1085"/>
      <c r="G16" s="1085"/>
    </row>
    <row r="17">
      <c r="A17" s="785" t="s">
        <v>444</v>
      </c>
      <c r="B17" s="244">
        <v>110.0</v>
      </c>
      <c r="C17" s="1099"/>
      <c r="D17" s="1099"/>
      <c r="E17" s="1085"/>
      <c r="F17" s="1085"/>
      <c r="G17" s="1085"/>
    </row>
    <row r="18">
      <c r="A18" s="785" t="s">
        <v>1970</v>
      </c>
      <c r="B18" s="833">
        <v>52.0</v>
      </c>
      <c r="C18" s="1443"/>
      <c r="D18" s="1443"/>
      <c r="E18" s="1085"/>
      <c r="F18" s="1085"/>
      <c r="G18" s="1085"/>
    </row>
    <row r="19">
      <c r="A19" s="1271" t="s">
        <v>608</v>
      </c>
      <c r="B19" s="244">
        <v>185.0</v>
      </c>
      <c r="C19" s="1099"/>
      <c r="D19" s="1085"/>
      <c r="E19" s="1085"/>
      <c r="F19" s="1085"/>
      <c r="G19" s="1085"/>
    </row>
    <row r="20">
      <c r="A20" s="1271" t="s">
        <v>65</v>
      </c>
      <c r="B20" s="244">
        <v>98.0</v>
      </c>
      <c r="C20" s="1099"/>
      <c r="D20" s="1085"/>
      <c r="E20" s="1085"/>
      <c r="F20" s="1085"/>
      <c r="G20" s="1085"/>
    </row>
    <row r="21">
      <c r="A21" s="1271" t="s">
        <v>66</v>
      </c>
      <c r="B21" s="244">
        <v>48.0</v>
      </c>
    </row>
    <row r="22">
      <c r="A22" s="1271" t="s">
        <v>1971</v>
      </c>
      <c r="B22" s="244">
        <v>1319.0</v>
      </c>
    </row>
    <row r="23">
      <c r="A23" s="1271" t="s">
        <v>530</v>
      </c>
      <c r="B23" s="244">
        <v>20.0</v>
      </c>
    </row>
    <row r="24">
      <c r="A24" s="1271" t="s">
        <v>176</v>
      </c>
      <c r="B24" s="244">
        <v>87.0</v>
      </c>
    </row>
    <row r="25">
      <c r="A25" s="1271" t="s">
        <v>178</v>
      </c>
      <c r="B25" s="244">
        <v>145.0</v>
      </c>
    </row>
    <row r="26">
      <c r="A26" s="1271" t="s">
        <v>1357</v>
      </c>
      <c r="B26" s="244">
        <v>63.0</v>
      </c>
    </row>
    <row r="27">
      <c r="A27" s="1271" t="s">
        <v>76</v>
      </c>
      <c r="B27" s="244">
        <v>200.0</v>
      </c>
    </row>
    <row r="28">
      <c r="A28" s="1271" t="s">
        <v>77</v>
      </c>
      <c r="B28" s="244">
        <v>96.0</v>
      </c>
    </row>
    <row r="29">
      <c r="A29" s="1271" t="s">
        <v>575</v>
      </c>
      <c r="B29" s="244">
        <v>200.0</v>
      </c>
    </row>
    <row r="30">
      <c r="A30" s="1271" t="s">
        <v>578</v>
      </c>
      <c r="B30" s="244">
        <v>190.0</v>
      </c>
    </row>
    <row r="31">
      <c r="A31" s="1271" t="s">
        <v>303</v>
      </c>
      <c r="B31" s="244">
        <v>11.0</v>
      </c>
    </row>
    <row r="32">
      <c r="A32" s="1271" t="s">
        <v>1972</v>
      </c>
      <c r="B32" s="244">
        <v>85.0</v>
      </c>
    </row>
    <row r="33">
      <c r="A33" s="1271" t="s">
        <v>1973</v>
      </c>
      <c r="B33" s="244">
        <v>196.0</v>
      </c>
    </row>
    <row r="34">
      <c r="A34" s="1271" t="s">
        <v>79</v>
      </c>
      <c r="B34" s="244" t="s">
        <v>29</v>
      </c>
    </row>
    <row r="35">
      <c r="A35" s="1271" t="s">
        <v>81</v>
      </c>
      <c r="B35" s="244" t="s">
        <v>29</v>
      </c>
    </row>
    <row r="36">
      <c r="A36" s="1271" t="s">
        <v>799</v>
      </c>
      <c r="B36" s="244">
        <v>99.0</v>
      </c>
    </row>
    <row r="37">
      <c r="A37" s="1271" t="s">
        <v>618</v>
      </c>
      <c r="B37" s="244">
        <v>161.0</v>
      </c>
    </row>
    <row r="38">
      <c r="A38" s="1271" t="s">
        <v>802</v>
      </c>
      <c r="B38" s="244" t="s">
        <v>29</v>
      </c>
    </row>
    <row r="39">
      <c r="A39" s="1271" t="s">
        <v>1974</v>
      </c>
      <c r="B39" s="244" t="s">
        <v>29</v>
      </c>
    </row>
    <row r="40">
      <c r="A40" s="1271" t="s">
        <v>674</v>
      </c>
      <c r="B40" s="244" t="s">
        <v>29</v>
      </c>
    </row>
    <row r="41">
      <c r="A41" s="1271" t="s">
        <v>1975</v>
      </c>
      <c r="B41" s="244">
        <v>114.0</v>
      </c>
    </row>
    <row r="42">
      <c r="A42" s="1271" t="s">
        <v>380</v>
      </c>
      <c r="B42" s="244">
        <v>136.0</v>
      </c>
    </row>
    <row r="43">
      <c r="A43" s="1271" t="s">
        <v>1976</v>
      </c>
      <c r="B43" s="244">
        <v>120.0</v>
      </c>
    </row>
    <row r="44">
      <c r="A44" s="1271" t="s">
        <v>85</v>
      </c>
      <c r="B44" s="244">
        <v>113.0</v>
      </c>
    </row>
    <row r="45">
      <c r="A45" s="1271" t="s">
        <v>1977</v>
      </c>
      <c r="B45" s="244">
        <v>73.0</v>
      </c>
    </row>
    <row r="46">
      <c r="A46" s="1271" t="s">
        <v>1664</v>
      </c>
      <c r="B46" s="244">
        <v>81.0</v>
      </c>
    </row>
    <row r="47">
      <c r="A47" s="1271" t="s">
        <v>1978</v>
      </c>
      <c r="B47" s="244">
        <v>4.0</v>
      </c>
    </row>
    <row r="48">
      <c r="A48" s="1271" t="s">
        <v>387</v>
      </c>
      <c r="B48" s="244">
        <v>77.0</v>
      </c>
    </row>
    <row r="49">
      <c r="A49" s="1271" t="s">
        <v>1979</v>
      </c>
      <c r="B49" s="244" t="s">
        <v>29</v>
      </c>
    </row>
    <row r="50">
      <c r="A50" s="1271" t="s">
        <v>1810</v>
      </c>
      <c r="B50" s="244" t="s">
        <v>29</v>
      </c>
    </row>
    <row r="51">
      <c r="A51" s="1271" t="s">
        <v>1811</v>
      </c>
      <c r="B51" s="244">
        <v>98.0</v>
      </c>
    </row>
    <row r="52">
      <c r="A52" s="1271" t="s">
        <v>494</v>
      </c>
      <c r="B52" s="244">
        <v>158.0</v>
      </c>
    </row>
    <row r="53">
      <c r="A53" s="1271" t="s">
        <v>495</v>
      </c>
      <c r="B53" s="244">
        <v>21.0</v>
      </c>
    </row>
    <row r="54">
      <c r="A54" s="1271" t="s">
        <v>1980</v>
      </c>
      <c r="B54" s="244">
        <v>88.0</v>
      </c>
    </row>
    <row r="55">
      <c r="A55" s="1271" t="s">
        <v>1981</v>
      </c>
      <c r="B55" s="244" t="s">
        <v>29</v>
      </c>
    </row>
    <row r="56">
      <c r="A56" s="1271" t="s">
        <v>1451</v>
      </c>
      <c r="B56" s="244">
        <v>325.0</v>
      </c>
    </row>
    <row r="57">
      <c r="A57" s="127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4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4278</v>
      </c>
    </row>
    <row r="113">
      <c r="A113" s="486" t="s">
        <v>32</v>
      </c>
      <c r="B113" s="1166">
        <v>21.0</v>
      </c>
    </row>
    <row r="114">
      <c r="A114" s="486" t="s">
        <v>1579</v>
      </c>
      <c r="B114" s="1166">
        <v>88.0</v>
      </c>
    </row>
    <row r="115">
      <c r="A115" s="486" t="s">
        <v>151</v>
      </c>
      <c r="B115" s="1166">
        <v>16.0</v>
      </c>
    </row>
    <row r="116">
      <c r="A116" s="486" t="s">
        <v>1965</v>
      </c>
      <c r="B116" s="1166">
        <v>6.0</v>
      </c>
    </row>
    <row r="117">
      <c r="A117" s="486" t="s">
        <v>1966</v>
      </c>
      <c r="B117" s="1166">
        <v>7.0</v>
      </c>
    </row>
    <row r="118">
      <c r="A118" s="486" t="s">
        <v>1967</v>
      </c>
      <c r="B118" s="1166">
        <v>24.0</v>
      </c>
    </row>
    <row r="119">
      <c r="A119" s="486" t="s">
        <v>37</v>
      </c>
      <c r="B119" s="1166">
        <v>5.0</v>
      </c>
    </row>
    <row r="120">
      <c r="A120" s="486" t="s">
        <v>43</v>
      </c>
      <c r="B120" s="1166">
        <v>9.0</v>
      </c>
    </row>
    <row r="121">
      <c r="A121" s="486" t="s">
        <v>1968</v>
      </c>
      <c r="B121" s="1166">
        <v>2.0</v>
      </c>
    </row>
    <row r="122">
      <c r="A122" s="486" t="s">
        <v>58</v>
      </c>
      <c r="B122" s="1166">
        <v>20.0</v>
      </c>
    </row>
    <row r="123">
      <c r="A123" s="486" t="s">
        <v>436</v>
      </c>
      <c r="B123" s="1166">
        <v>2.0</v>
      </c>
    </row>
    <row r="124">
      <c r="A124" s="486" t="s">
        <v>168</v>
      </c>
      <c r="B124" s="1166">
        <v>8.0</v>
      </c>
    </row>
    <row r="125">
      <c r="A125" s="486" t="s">
        <v>1969</v>
      </c>
      <c r="B125" s="1166">
        <v>18.0</v>
      </c>
    </row>
    <row r="126">
      <c r="A126" s="486" t="s">
        <v>899</v>
      </c>
      <c r="B126" s="1166">
        <v>14.0</v>
      </c>
    </row>
    <row r="127">
      <c r="A127" s="486" t="s">
        <v>444</v>
      </c>
      <c r="B127" s="1166">
        <v>7.0</v>
      </c>
    </row>
    <row r="128">
      <c r="A128" s="486" t="s">
        <v>1970</v>
      </c>
      <c r="B128" s="1166">
        <v>11.0</v>
      </c>
    </row>
    <row r="129">
      <c r="A129" s="486" t="s">
        <v>608</v>
      </c>
      <c r="B129" s="1166">
        <v>39.0</v>
      </c>
    </row>
    <row r="130">
      <c r="A130" s="486" t="s">
        <v>65</v>
      </c>
      <c r="B130" s="1166">
        <v>25.0</v>
      </c>
    </row>
    <row r="131">
      <c r="A131" s="486" t="s">
        <v>66</v>
      </c>
      <c r="B131" s="1166">
        <v>34.0</v>
      </c>
    </row>
    <row r="132">
      <c r="A132" s="486" t="s">
        <v>1971</v>
      </c>
      <c r="B132" s="1166">
        <v>69.0</v>
      </c>
    </row>
    <row r="133">
      <c r="A133" s="486" t="s">
        <v>530</v>
      </c>
      <c r="B133" s="1166">
        <v>12.0</v>
      </c>
    </row>
    <row r="134">
      <c r="A134" s="486" t="s">
        <v>176</v>
      </c>
      <c r="B134" s="1166">
        <v>22.0</v>
      </c>
    </row>
    <row r="135">
      <c r="A135" s="486" t="s">
        <v>178</v>
      </c>
      <c r="B135" s="1166">
        <v>38.0</v>
      </c>
    </row>
    <row r="136">
      <c r="A136" s="486" t="s">
        <v>76</v>
      </c>
      <c r="B136" s="1166">
        <v>32.0</v>
      </c>
    </row>
    <row r="137">
      <c r="A137" s="486" t="s">
        <v>77</v>
      </c>
      <c r="B137" s="1166">
        <v>12.0</v>
      </c>
    </row>
    <row r="138">
      <c r="A138" s="486" t="s">
        <v>575</v>
      </c>
      <c r="B138" s="1166">
        <v>11.0</v>
      </c>
    </row>
    <row r="139">
      <c r="A139" s="486" t="s">
        <v>1357</v>
      </c>
      <c r="B139" s="1166">
        <v>12.0</v>
      </c>
    </row>
    <row r="140">
      <c r="A140" s="486" t="s">
        <v>578</v>
      </c>
      <c r="B140" s="1166">
        <v>37.0</v>
      </c>
    </row>
    <row r="141">
      <c r="A141" s="486" t="s">
        <v>303</v>
      </c>
      <c r="B141" s="1166">
        <v>19.0</v>
      </c>
    </row>
    <row r="142">
      <c r="A142" s="486" t="s">
        <v>1972</v>
      </c>
      <c r="B142" s="1166">
        <v>26.0</v>
      </c>
    </row>
    <row r="143">
      <c r="A143" s="486" t="s">
        <v>1973</v>
      </c>
      <c r="B143" s="1166">
        <v>12.0</v>
      </c>
    </row>
    <row r="144">
      <c r="A144" s="486" t="s">
        <v>79</v>
      </c>
      <c r="B144" s="1166">
        <v>10.0</v>
      </c>
    </row>
    <row r="145">
      <c r="A145" s="486" t="s">
        <v>81</v>
      </c>
      <c r="B145" s="1166">
        <v>5.0</v>
      </c>
    </row>
    <row r="146">
      <c r="A146" s="486" t="s">
        <v>799</v>
      </c>
      <c r="B146" s="1166">
        <v>10.0</v>
      </c>
    </row>
    <row r="147">
      <c r="A147" s="486" t="s">
        <v>618</v>
      </c>
      <c r="B147" s="1166">
        <v>7.0</v>
      </c>
    </row>
    <row r="148">
      <c r="A148" s="486" t="s">
        <v>802</v>
      </c>
      <c r="B148" s="1166">
        <v>5.0</v>
      </c>
    </row>
    <row r="149">
      <c r="A149" s="486" t="s">
        <v>1974</v>
      </c>
      <c r="B149" s="1166">
        <v>5.0</v>
      </c>
    </row>
    <row r="150">
      <c r="A150" s="486" t="s">
        <v>674</v>
      </c>
      <c r="B150" s="1166">
        <v>2.0</v>
      </c>
    </row>
    <row r="151">
      <c r="A151" s="486" t="s">
        <v>1975</v>
      </c>
      <c r="B151" s="1166">
        <v>21.0</v>
      </c>
    </row>
    <row r="152">
      <c r="A152" s="486" t="s">
        <v>380</v>
      </c>
      <c r="B152" s="1166">
        <v>23.0</v>
      </c>
    </row>
    <row r="153">
      <c r="A153" s="486" t="s">
        <v>1976</v>
      </c>
      <c r="B153" s="1166">
        <v>48.0</v>
      </c>
    </row>
    <row r="154">
      <c r="A154" s="486" t="s">
        <v>85</v>
      </c>
      <c r="B154" s="1166">
        <v>12.0</v>
      </c>
    </row>
    <row r="155">
      <c r="A155" s="486" t="s">
        <v>1977</v>
      </c>
      <c r="B155" s="1166">
        <v>11.0</v>
      </c>
    </row>
    <row r="156">
      <c r="A156" s="486" t="s">
        <v>1664</v>
      </c>
      <c r="B156" s="1166">
        <v>13.0</v>
      </c>
    </row>
    <row r="157">
      <c r="A157" s="486" t="s">
        <v>1978</v>
      </c>
      <c r="B157" s="1166">
        <v>3.0</v>
      </c>
    </row>
    <row r="158">
      <c r="A158" s="486" t="s">
        <v>387</v>
      </c>
      <c r="B158" s="1166">
        <v>9.0</v>
      </c>
    </row>
    <row r="159">
      <c r="A159" s="486" t="s">
        <v>1979</v>
      </c>
      <c r="B159" s="1166">
        <v>9.0</v>
      </c>
    </row>
    <row r="160">
      <c r="A160" s="486" t="s">
        <v>1810</v>
      </c>
      <c r="B160" s="1166">
        <v>3.0</v>
      </c>
    </row>
    <row r="161">
      <c r="A161" s="486" t="s">
        <v>1811</v>
      </c>
      <c r="B161" s="1166">
        <v>24.0</v>
      </c>
    </row>
    <row r="162">
      <c r="A162" s="486" t="s">
        <v>494</v>
      </c>
      <c r="B162" s="1166">
        <v>23.0</v>
      </c>
    </row>
    <row r="163">
      <c r="A163" s="486" t="s">
        <v>495</v>
      </c>
      <c r="B163" s="1166">
        <v>2.0</v>
      </c>
    </row>
    <row r="164">
      <c r="A164" s="486" t="s">
        <v>1980</v>
      </c>
      <c r="B164" s="1166">
        <v>11.0</v>
      </c>
    </row>
    <row r="165">
      <c r="A165" s="486" t="s">
        <v>1981</v>
      </c>
      <c r="B165" s="1166">
        <v>5.0</v>
      </c>
    </row>
    <row r="166">
      <c r="A166" s="486" t="s">
        <v>1451</v>
      </c>
      <c r="B166" s="1166">
        <v>70.0</v>
      </c>
    </row>
    <row r="167">
      <c r="A167" s="486" t="s">
        <v>1316</v>
      </c>
      <c r="B167" s="1166">
        <v>33.0</v>
      </c>
    </row>
    <row r="168">
      <c r="A168" s="486" t="s">
        <v>2217</v>
      </c>
      <c r="B168" s="116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024" t="s">
        <v>2094</v>
      </c>
      <c r="C2" s="1446" t="s">
        <v>2104</v>
      </c>
      <c r="D2" s="1447" t="s">
        <v>2105</v>
      </c>
      <c r="E2" s="1447" t="s">
        <v>2106</v>
      </c>
      <c r="F2" s="1447" t="s">
        <v>2096</v>
      </c>
      <c r="G2" s="1447" t="s">
        <v>2107</v>
      </c>
      <c r="H2" s="1026" t="s">
        <v>2108</v>
      </c>
      <c r="I2" s="1448" t="s">
        <v>2081</v>
      </c>
      <c r="J2" s="1024" t="s">
        <v>2109</v>
      </c>
      <c r="K2" s="1025" t="s">
        <v>2110</v>
      </c>
      <c r="L2" s="1026" t="s">
        <v>2083</v>
      </c>
      <c r="M2" s="1027" t="s">
        <v>2111</v>
      </c>
      <c r="N2" s="1447" t="s">
        <v>2112</v>
      </c>
      <c r="O2" s="1447" t="s">
        <v>2113</v>
      </c>
      <c r="P2" s="1026" t="s">
        <v>2084</v>
      </c>
      <c r="Q2" s="1029" t="s">
        <v>2114</v>
      </c>
    </row>
    <row r="3">
      <c r="A3" s="1449" t="s">
        <v>267</v>
      </c>
      <c r="B3" s="1450">
        <f t="array" ref="B3">VLOOKUP($A3,WI_DEMO,2,FALSE)</f>
        <v>20654</v>
      </c>
      <c r="C3" s="1451">
        <v>5.0</v>
      </c>
      <c r="D3" s="1452" t="s">
        <v>29</v>
      </c>
      <c r="E3" s="1451">
        <v>1.0</v>
      </c>
      <c r="F3" s="1451">
        <v>2.0</v>
      </c>
      <c r="G3" s="1452" t="s">
        <v>29</v>
      </c>
      <c r="H3" s="1453" t="s">
        <v>29</v>
      </c>
      <c r="I3" s="1454" t="s">
        <v>29</v>
      </c>
      <c r="J3" s="1455" t="s">
        <v>29</v>
      </c>
      <c r="K3" s="1456" t="s">
        <v>29</v>
      </c>
      <c r="L3" s="1453" t="s">
        <v>29</v>
      </c>
      <c r="M3" s="1457" t="s">
        <v>29</v>
      </c>
      <c r="N3" s="1452" t="s">
        <v>29</v>
      </c>
      <c r="O3" s="1452" t="s">
        <v>29</v>
      </c>
      <c r="P3" s="1458">
        <f>ifna(vlookup(A3,'Population &amp; Church Numbers'!$A$3049:$D$3120,4,FALSE),"NULL")</f>
        <v>16</v>
      </c>
      <c r="Q3" s="1459" t="s">
        <v>29</v>
      </c>
    </row>
    <row r="4">
      <c r="A4" s="1460" t="s">
        <v>1418</v>
      </c>
      <c r="B4" s="1461">
        <f t="array" ref="B4">VLOOKUP($A4,WI_DEMO,2,FALSE)</f>
        <v>16027</v>
      </c>
      <c r="C4" s="1462">
        <v>41.0</v>
      </c>
      <c r="D4" s="1463" t="s">
        <v>29</v>
      </c>
      <c r="E4" s="1464">
        <v>20.0</v>
      </c>
      <c r="F4" s="1465" t="s">
        <v>1984</v>
      </c>
      <c r="G4" s="1463" t="s">
        <v>29</v>
      </c>
      <c r="H4" s="1466" t="s">
        <v>29</v>
      </c>
      <c r="I4" s="1467" t="s">
        <v>29</v>
      </c>
      <c r="J4" s="1468" t="s">
        <v>29</v>
      </c>
      <c r="K4" s="1469" t="s">
        <v>29</v>
      </c>
      <c r="L4" s="1466" t="s">
        <v>29</v>
      </c>
      <c r="M4" s="1467" t="s">
        <v>29</v>
      </c>
      <c r="N4" s="1463" t="s">
        <v>29</v>
      </c>
      <c r="O4" s="1463" t="s">
        <v>29</v>
      </c>
      <c r="P4" s="1470">
        <f>ifna(vlookup(A4,'Population &amp; Church Numbers'!$A$3049:$D$3120,4,FALSE),"NULL")</f>
        <v>28</v>
      </c>
      <c r="Q4" s="1471" t="s">
        <v>29</v>
      </c>
    </row>
    <row r="5">
      <c r="A5" s="1449" t="s">
        <v>1985</v>
      </c>
      <c r="B5" s="1450">
        <f t="array" ref="B5">VLOOKUP($A5,WI_DEMO,2,FALSE)</f>
        <v>46711</v>
      </c>
      <c r="C5" s="1451">
        <v>45.0</v>
      </c>
      <c r="D5" s="1452" t="s">
        <v>29</v>
      </c>
      <c r="E5" s="1472">
        <v>19.0</v>
      </c>
      <c r="F5" s="1473" t="s">
        <v>1986</v>
      </c>
      <c r="G5" s="1452" t="s">
        <v>29</v>
      </c>
      <c r="H5" s="1453" t="s">
        <v>29</v>
      </c>
      <c r="I5" s="1454" t="s">
        <v>29</v>
      </c>
      <c r="J5" s="1455" t="s">
        <v>29</v>
      </c>
      <c r="K5" s="1456" t="s">
        <v>29</v>
      </c>
      <c r="L5" s="1453" t="s">
        <v>29</v>
      </c>
      <c r="M5" s="1454" t="s">
        <v>29</v>
      </c>
      <c r="N5" s="1452" t="s">
        <v>29</v>
      </c>
      <c r="O5" s="1452" t="s">
        <v>29</v>
      </c>
      <c r="P5" s="1458">
        <f>ifna(vlookup(A5,'Population &amp; Church Numbers'!$A$3049:$D$3120,4,FALSE),"NULL")</f>
        <v>84</v>
      </c>
      <c r="Q5" s="1459" t="s">
        <v>29</v>
      </c>
    </row>
    <row r="6">
      <c r="A6" s="1460" t="s">
        <v>1987</v>
      </c>
      <c r="B6" s="1461">
        <f t="array" ref="B6">VLOOKUP($A6,WI_DEMO,2,FALSE)</f>
        <v>16220</v>
      </c>
      <c r="C6" s="1462">
        <v>19.0</v>
      </c>
      <c r="D6" s="1463" t="s">
        <v>29</v>
      </c>
      <c r="E6" s="1464">
        <v>8.0</v>
      </c>
      <c r="F6" s="1465" t="s">
        <v>1988</v>
      </c>
      <c r="G6" s="1463" t="s">
        <v>29</v>
      </c>
      <c r="H6" s="1466" t="s">
        <v>29</v>
      </c>
      <c r="I6" s="1467" t="s">
        <v>29</v>
      </c>
      <c r="J6" s="1468" t="s">
        <v>29</v>
      </c>
      <c r="K6" s="1469" t="s">
        <v>29</v>
      </c>
      <c r="L6" s="1466" t="s">
        <v>29</v>
      </c>
      <c r="M6" s="1467" t="s">
        <v>29</v>
      </c>
      <c r="N6" s="1463" t="s">
        <v>29</v>
      </c>
      <c r="O6" s="1463" t="s">
        <v>29</v>
      </c>
      <c r="P6" s="1470">
        <f>ifna(vlookup(A6,'Population &amp; Church Numbers'!$A$3049:$D$3120,4,FALSE),"NULL")</f>
        <v>30</v>
      </c>
      <c r="Q6" s="1471" t="s">
        <v>29</v>
      </c>
    </row>
    <row r="7">
      <c r="A7" s="1449" t="s">
        <v>545</v>
      </c>
      <c r="B7" s="1450">
        <f t="array" ref="B7">VLOOKUP($A7,WI_DEMO,2,FALSE)</f>
        <v>268740</v>
      </c>
      <c r="C7" s="1451">
        <v>280.0</v>
      </c>
      <c r="D7" s="1452" t="s">
        <v>29</v>
      </c>
      <c r="E7" s="1472">
        <v>133.0</v>
      </c>
      <c r="F7" s="1473" t="s">
        <v>1989</v>
      </c>
      <c r="G7" s="1452" t="s">
        <v>29</v>
      </c>
      <c r="H7" s="1453" t="s">
        <v>29</v>
      </c>
      <c r="I7" s="1454" t="s">
        <v>29</v>
      </c>
      <c r="J7" s="1455" t="s">
        <v>29</v>
      </c>
      <c r="K7" s="1456" t="s">
        <v>29</v>
      </c>
      <c r="L7" s="1453" t="s">
        <v>29</v>
      </c>
      <c r="M7" s="1454" t="s">
        <v>29</v>
      </c>
      <c r="N7" s="1452" t="s">
        <v>29</v>
      </c>
      <c r="O7" s="1452" t="s">
        <v>29</v>
      </c>
      <c r="P7" s="1458">
        <f>ifna(vlookup(A7,'Population &amp; Church Numbers'!$A$3049:$D$3120,4,FALSE),"NULL")</f>
        <v>148</v>
      </c>
      <c r="Q7" s="1459" t="s">
        <v>29</v>
      </c>
    </row>
    <row r="8">
      <c r="A8" s="1460" t="s">
        <v>1191</v>
      </c>
      <c r="B8" s="1461">
        <f t="array" ref="B8">VLOOKUP($A8,WI_DEMO,2,FALSE)</f>
        <v>13317</v>
      </c>
      <c r="C8" s="1462">
        <v>8.0</v>
      </c>
      <c r="D8" s="1463" t="s">
        <v>29</v>
      </c>
      <c r="E8" s="1464">
        <v>4.0</v>
      </c>
      <c r="F8" s="1465" t="s">
        <v>271</v>
      </c>
      <c r="G8" s="1463" t="s">
        <v>29</v>
      </c>
      <c r="H8" s="1466" t="s">
        <v>29</v>
      </c>
      <c r="I8" s="1467" t="s">
        <v>29</v>
      </c>
      <c r="J8" s="1468" t="s">
        <v>29</v>
      </c>
      <c r="K8" s="1469" t="s">
        <v>29</v>
      </c>
      <c r="L8" s="1466" t="s">
        <v>29</v>
      </c>
      <c r="M8" s="1467" t="s">
        <v>29</v>
      </c>
      <c r="N8" s="1463" t="s">
        <v>29</v>
      </c>
      <c r="O8" s="1463" t="s">
        <v>29</v>
      </c>
      <c r="P8" s="1470">
        <f>ifna(vlookup(A8,'Population &amp; Church Numbers'!$A$3049:$D$3120,4,FALSE),"NULL")</f>
        <v>26</v>
      </c>
      <c r="Q8" s="1471" t="s">
        <v>29</v>
      </c>
    </row>
    <row r="9">
      <c r="A9" s="1449" t="s">
        <v>1990</v>
      </c>
      <c r="B9" s="1450">
        <f t="array" ref="B9">VLOOKUP($A9,WI_DEMO,2,FALSE)</f>
        <v>16526</v>
      </c>
      <c r="C9" s="1451">
        <v>28.0</v>
      </c>
      <c r="D9" s="1452" t="s">
        <v>29</v>
      </c>
      <c r="E9" s="1472">
        <v>7.0</v>
      </c>
      <c r="F9" s="1473" t="s">
        <v>1991</v>
      </c>
      <c r="G9" s="1452" t="s">
        <v>29</v>
      </c>
      <c r="H9" s="1453" t="s">
        <v>29</v>
      </c>
      <c r="I9" s="1454" t="s">
        <v>29</v>
      </c>
      <c r="J9" s="1455" t="s">
        <v>29</v>
      </c>
      <c r="K9" s="1456" t="s">
        <v>29</v>
      </c>
      <c r="L9" s="1453" t="s">
        <v>29</v>
      </c>
      <c r="M9" s="1454" t="s">
        <v>29</v>
      </c>
      <c r="N9" s="1452" t="s">
        <v>29</v>
      </c>
      <c r="O9" s="1452" t="s">
        <v>29</v>
      </c>
      <c r="P9" s="1458">
        <f>ifna(vlookup(A9,'Population &amp; Church Numbers'!$A$3049:$D$3120,4,FALSE),"NULL")</f>
        <v>31</v>
      </c>
      <c r="Q9" s="1459" t="s">
        <v>29</v>
      </c>
    </row>
    <row r="10">
      <c r="A10" s="1460" t="s">
        <v>1992</v>
      </c>
      <c r="B10" s="1461">
        <f t="array" ref="B10">VLOOKUP($A10,WI_DEMO,2,FALSE)</f>
        <v>52442</v>
      </c>
      <c r="C10" s="1462">
        <v>13.0</v>
      </c>
      <c r="D10" s="1463" t="s">
        <v>29</v>
      </c>
      <c r="E10" s="1464">
        <v>4.0</v>
      </c>
      <c r="F10" s="1465" t="s">
        <v>1988</v>
      </c>
      <c r="G10" s="1463" t="s">
        <v>29</v>
      </c>
      <c r="H10" s="1466" t="s">
        <v>29</v>
      </c>
      <c r="I10" s="1467" t="s">
        <v>29</v>
      </c>
      <c r="J10" s="1468" t="s">
        <v>29</v>
      </c>
      <c r="K10" s="1469" t="s">
        <v>29</v>
      </c>
      <c r="L10" s="1466" t="s">
        <v>29</v>
      </c>
      <c r="M10" s="1467" t="s">
        <v>29</v>
      </c>
      <c r="N10" s="1463" t="s">
        <v>29</v>
      </c>
      <c r="O10" s="1463" t="s">
        <v>29</v>
      </c>
      <c r="P10" s="1470">
        <f>ifna(vlookup(A10,'Population &amp; Church Numbers'!$A$3049:$D$3120,4,FALSE),"NULL")</f>
        <v>31</v>
      </c>
      <c r="Q10" s="1471" t="s">
        <v>29</v>
      </c>
    </row>
    <row r="11">
      <c r="A11" s="1449" t="s">
        <v>917</v>
      </c>
      <c r="B11" s="1450">
        <f t="array" ref="B11">VLOOKUP($A11,WI_DEMO,2,FALSE)</f>
        <v>66297</v>
      </c>
      <c r="C11" s="1451">
        <v>42.0</v>
      </c>
      <c r="D11" s="1452" t="s">
        <v>29</v>
      </c>
      <c r="E11" s="1472">
        <v>25.0</v>
      </c>
      <c r="F11" s="1473" t="s">
        <v>1984</v>
      </c>
      <c r="G11" s="1452" t="s">
        <v>29</v>
      </c>
      <c r="H11" s="1453" t="s">
        <v>29</v>
      </c>
      <c r="I11" s="1454" t="s">
        <v>29</v>
      </c>
      <c r="J11" s="1455" t="s">
        <v>29</v>
      </c>
      <c r="K11" s="1456" t="s">
        <v>29</v>
      </c>
      <c r="L11" s="1453" t="s">
        <v>29</v>
      </c>
      <c r="M11" s="1454" t="s">
        <v>29</v>
      </c>
      <c r="N11" s="1452" t="s">
        <v>29</v>
      </c>
      <c r="O11" s="1452" t="s">
        <v>29</v>
      </c>
      <c r="P11" s="1458">
        <f>ifna(vlookup(A11,'Population &amp; Church Numbers'!$A$3049:$D$3120,4,FALSE),"NULL")</f>
        <v>62</v>
      </c>
      <c r="Q11" s="1459" t="s">
        <v>29</v>
      </c>
    </row>
    <row r="12">
      <c r="A12" s="1460" t="s">
        <v>155</v>
      </c>
      <c r="B12" s="1461">
        <f t="array" ref="B12">VLOOKUP($A12,WI_DEMO,2,FALSE)</f>
        <v>34659</v>
      </c>
      <c r="C12" s="1462">
        <v>27.0</v>
      </c>
      <c r="D12" s="1463" t="s">
        <v>29</v>
      </c>
      <c r="E12" s="1464">
        <v>10.0</v>
      </c>
      <c r="F12" s="1465" t="s">
        <v>1993</v>
      </c>
      <c r="G12" s="1463" t="s">
        <v>29</v>
      </c>
      <c r="H12" s="1466" t="s">
        <v>29</v>
      </c>
      <c r="I12" s="1467" t="s">
        <v>29</v>
      </c>
      <c r="J12" s="1468" t="s">
        <v>29</v>
      </c>
      <c r="K12" s="1469" t="s">
        <v>29</v>
      </c>
      <c r="L12" s="1466" t="s">
        <v>29</v>
      </c>
      <c r="M12" s="1467" t="s">
        <v>29</v>
      </c>
      <c r="N12" s="1463" t="s">
        <v>29</v>
      </c>
      <c r="O12" s="1463" t="s">
        <v>29</v>
      </c>
      <c r="P12" s="1470">
        <f>ifna(vlookup(A12,'Population &amp; Church Numbers'!$A$3049:$D$3120,4,FALSE),"NULL")</f>
        <v>49</v>
      </c>
      <c r="Q12" s="1471" t="s">
        <v>29</v>
      </c>
    </row>
    <row r="13">
      <c r="A13" s="1449" t="s">
        <v>157</v>
      </c>
      <c r="B13" s="1450">
        <f t="array" ref="B13">VLOOKUP($A13,WI_DEMO,2,FALSE)</f>
        <v>58490</v>
      </c>
      <c r="C13" s="1451">
        <v>38.0</v>
      </c>
      <c r="D13" s="1452" t="s">
        <v>29</v>
      </c>
      <c r="E13" s="1472">
        <v>8.0</v>
      </c>
      <c r="F13" s="1473" t="s">
        <v>1517</v>
      </c>
      <c r="G13" s="1452" t="s">
        <v>29</v>
      </c>
      <c r="H13" s="1453" t="s">
        <v>29</v>
      </c>
      <c r="I13" s="1454" t="s">
        <v>29</v>
      </c>
      <c r="J13" s="1455" t="s">
        <v>29</v>
      </c>
      <c r="K13" s="1456" t="s">
        <v>29</v>
      </c>
      <c r="L13" s="1453" t="s">
        <v>29</v>
      </c>
      <c r="M13" s="1454" t="s">
        <v>29</v>
      </c>
      <c r="N13" s="1452" t="s">
        <v>29</v>
      </c>
      <c r="O13" s="1452" t="s">
        <v>29</v>
      </c>
      <c r="P13" s="1458">
        <f>ifna(vlookup(A13,'Population &amp; Church Numbers'!$A$3049:$D$3120,4,FALSE),"NULL")</f>
        <v>66</v>
      </c>
      <c r="Q13" s="1459" t="s">
        <v>29</v>
      </c>
    </row>
    <row r="14">
      <c r="A14" s="1460" t="s">
        <v>160</v>
      </c>
      <c r="B14" s="1461">
        <f t="array" ref="B14">VLOOKUP($A14,WI_DEMO,2,FALSE)</f>
        <v>16113</v>
      </c>
      <c r="C14" s="1462">
        <v>23.0</v>
      </c>
      <c r="D14" s="1463" t="s">
        <v>29</v>
      </c>
      <c r="E14" s="1464">
        <v>3.0</v>
      </c>
      <c r="F14" s="1465" t="s">
        <v>1994</v>
      </c>
      <c r="G14" s="1463" t="s">
        <v>29</v>
      </c>
      <c r="H14" s="1466" t="s">
        <v>29</v>
      </c>
      <c r="I14" s="1467" t="s">
        <v>29</v>
      </c>
      <c r="J14" s="1468" t="s">
        <v>29</v>
      </c>
      <c r="K14" s="1469" t="s">
        <v>29</v>
      </c>
      <c r="L14" s="1466" t="s">
        <v>29</v>
      </c>
      <c r="M14" s="1467" t="s">
        <v>29</v>
      </c>
      <c r="N14" s="1463" t="s">
        <v>29</v>
      </c>
      <c r="O14" s="1463" t="s">
        <v>29</v>
      </c>
      <c r="P14" s="1470">
        <f>ifna(vlookup(A14,'Population &amp; Church Numbers'!$A$3049:$D$3120,4,FALSE),"NULL")</f>
        <v>24</v>
      </c>
      <c r="Q14" s="1471" t="s">
        <v>29</v>
      </c>
    </row>
    <row r="15">
      <c r="A15" s="1449" t="s">
        <v>1995</v>
      </c>
      <c r="B15" s="1450">
        <f t="array" ref="B15">VLOOKUP($A15,WI_DEMO,2,FALSE)</f>
        <v>561504</v>
      </c>
      <c r="C15" s="1451">
        <v>210.0</v>
      </c>
      <c r="D15" s="1452" t="s">
        <v>29</v>
      </c>
      <c r="E15" s="1472">
        <v>101.0</v>
      </c>
      <c r="F15" s="1473" t="s">
        <v>1996</v>
      </c>
      <c r="G15" s="1452" t="s">
        <v>29</v>
      </c>
      <c r="H15" s="1453" t="s">
        <v>29</v>
      </c>
      <c r="I15" s="1454" t="s">
        <v>29</v>
      </c>
      <c r="J15" s="1455" t="s">
        <v>29</v>
      </c>
      <c r="K15" s="1456" t="s">
        <v>29</v>
      </c>
      <c r="L15" s="1453" t="s">
        <v>29</v>
      </c>
      <c r="M15" s="1454" t="s">
        <v>29</v>
      </c>
      <c r="N15" s="1452" t="s">
        <v>29</v>
      </c>
      <c r="O15" s="1452" t="s">
        <v>29</v>
      </c>
      <c r="P15" s="1458">
        <f>ifna(vlookup(A15,'Population &amp; Church Numbers'!$A$3049:$D$3120,4,FALSE),"NULL")</f>
        <v>265</v>
      </c>
      <c r="Q15" s="1459" t="s">
        <v>29</v>
      </c>
    </row>
    <row r="16">
      <c r="A16" s="1460" t="s">
        <v>425</v>
      </c>
      <c r="B16" s="1461">
        <f t="array" ref="B16">VLOOKUP($A16,WI_DEMO,2,FALSE)</f>
        <v>89396</v>
      </c>
      <c r="C16" s="1462">
        <v>78.0</v>
      </c>
      <c r="D16" s="1463" t="s">
        <v>29</v>
      </c>
      <c r="E16" s="1464">
        <v>50.0</v>
      </c>
      <c r="F16" s="1465" t="s">
        <v>1997</v>
      </c>
      <c r="G16" s="1463" t="s">
        <v>29</v>
      </c>
      <c r="H16" s="1466" t="s">
        <v>29</v>
      </c>
      <c r="I16" s="1467" t="s">
        <v>29</v>
      </c>
      <c r="J16" s="1468" t="s">
        <v>29</v>
      </c>
      <c r="K16" s="1469" t="s">
        <v>29</v>
      </c>
      <c r="L16" s="1466" t="s">
        <v>29</v>
      </c>
      <c r="M16" s="1467" t="s">
        <v>29</v>
      </c>
      <c r="N16" s="1463" t="s">
        <v>29</v>
      </c>
      <c r="O16" s="1463" t="s">
        <v>29</v>
      </c>
      <c r="P16" s="1470">
        <f>ifna(vlookup(A16,'Population &amp; Church Numbers'!$A$3049:$D$3120,4,FALSE),"NULL")</f>
        <v>99</v>
      </c>
      <c r="Q16" s="1471" t="s">
        <v>29</v>
      </c>
    </row>
    <row r="17">
      <c r="A17" s="1449" t="s">
        <v>1998</v>
      </c>
      <c r="B17" s="1450">
        <f t="array" ref="B17">VLOOKUP($A17,WI_DEMO,2,FALSE)</f>
        <v>30066</v>
      </c>
      <c r="C17" s="1451">
        <v>24.0</v>
      </c>
      <c r="D17" s="1452" t="s">
        <v>29</v>
      </c>
      <c r="E17" s="1472">
        <v>17.0</v>
      </c>
      <c r="F17" s="1473" t="s">
        <v>1500</v>
      </c>
      <c r="G17" s="1452" t="s">
        <v>29</v>
      </c>
      <c r="H17" s="1453" t="s">
        <v>29</v>
      </c>
      <c r="I17" s="1454" t="s">
        <v>29</v>
      </c>
      <c r="J17" s="1455" t="s">
        <v>29</v>
      </c>
      <c r="K17" s="1456" t="s">
        <v>29</v>
      </c>
      <c r="L17" s="1453" t="s">
        <v>29</v>
      </c>
      <c r="M17" s="1454" t="s">
        <v>29</v>
      </c>
      <c r="N17" s="1452" t="s">
        <v>29</v>
      </c>
      <c r="O17" s="1452" t="s">
        <v>29</v>
      </c>
      <c r="P17" s="1458">
        <f>ifna(vlookup(A17,'Population &amp; Church Numbers'!$A$3049:$D$3120,4,FALSE),"NULL")</f>
        <v>41</v>
      </c>
      <c r="Q17" s="1459" t="s">
        <v>29</v>
      </c>
    </row>
    <row r="18">
      <c r="A18" s="1460" t="s">
        <v>286</v>
      </c>
      <c r="B18" s="1461">
        <f t="array" ref="B18">VLOOKUP($A18,WI_DEMO,2,FALSE)</f>
        <v>44295</v>
      </c>
      <c r="C18" s="1462">
        <v>85.0</v>
      </c>
      <c r="D18" s="1463" t="s">
        <v>29</v>
      </c>
      <c r="E18" s="1464">
        <v>40.0</v>
      </c>
      <c r="F18" s="1465" t="s">
        <v>1999</v>
      </c>
      <c r="G18" s="1463" t="s">
        <v>29</v>
      </c>
      <c r="H18" s="1466" t="s">
        <v>29</v>
      </c>
      <c r="I18" s="1467" t="s">
        <v>29</v>
      </c>
      <c r="J18" s="1468" t="s">
        <v>29</v>
      </c>
      <c r="K18" s="1469" t="s">
        <v>29</v>
      </c>
      <c r="L18" s="1466" t="s">
        <v>29</v>
      </c>
      <c r="M18" s="1467" t="s">
        <v>29</v>
      </c>
      <c r="N18" s="1463" t="s">
        <v>29</v>
      </c>
      <c r="O18" s="1463" t="s">
        <v>29</v>
      </c>
      <c r="P18" s="1470">
        <f>ifna(vlookup(A18,'Population &amp; Church Numbers'!$A$3049:$D$3120,4,FALSE),"NULL")</f>
        <v>42</v>
      </c>
      <c r="Q18" s="1471" t="s">
        <v>29</v>
      </c>
    </row>
    <row r="19">
      <c r="A19" s="1449" t="s">
        <v>1395</v>
      </c>
      <c r="B19" s="1450">
        <f t="array" ref="B19">VLOOKUP($A19,WI_DEMO,2,FALSE)</f>
        <v>45440</v>
      </c>
      <c r="C19" s="1451">
        <v>42.0</v>
      </c>
      <c r="D19" s="1452" t="s">
        <v>29</v>
      </c>
      <c r="E19" s="1472">
        <v>36.0</v>
      </c>
      <c r="F19" s="1473" t="s">
        <v>2000</v>
      </c>
      <c r="G19" s="1452" t="s">
        <v>29</v>
      </c>
      <c r="H19" s="1453" t="s">
        <v>29</v>
      </c>
      <c r="I19" s="1454" t="s">
        <v>29</v>
      </c>
      <c r="J19" s="1455" t="s">
        <v>29</v>
      </c>
      <c r="K19" s="1456" t="s">
        <v>29</v>
      </c>
      <c r="L19" s="1453" t="s">
        <v>29</v>
      </c>
      <c r="M19" s="1454" t="s">
        <v>29</v>
      </c>
      <c r="N19" s="1452" t="s">
        <v>29</v>
      </c>
      <c r="O19" s="1452" t="s">
        <v>29</v>
      </c>
      <c r="P19" s="1458">
        <f>ifna(vlookup(A19,'Population &amp; Church Numbers'!$A$3049:$D$3120,4,FALSE),"NULL")</f>
        <v>55</v>
      </c>
      <c r="Q19" s="1459" t="s">
        <v>29</v>
      </c>
    </row>
    <row r="20">
      <c r="A20" s="1460" t="s">
        <v>2001</v>
      </c>
      <c r="B20" s="1461">
        <f t="array" ref="B20">VLOOKUP($A20,WI_DEMO,2,FALSE)</f>
        <v>105710</v>
      </c>
      <c r="C20" s="1462">
        <v>116.0</v>
      </c>
      <c r="D20" s="1463" t="s">
        <v>29</v>
      </c>
      <c r="E20" s="1464">
        <v>78.0</v>
      </c>
      <c r="F20" s="1465" t="s">
        <v>1513</v>
      </c>
      <c r="G20" s="1463" t="s">
        <v>29</v>
      </c>
      <c r="H20" s="1466" t="s">
        <v>29</v>
      </c>
      <c r="I20" s="1467" t="s">
        <v>29</v>
      </c>
      <c r="J20" s="1468" t="s">
        <v>29</v>
      </c>
      <c r="K20" s="1469" t="s">
        <v>29</v>
      </c>
      <c r="L20" s="1466" t="s">
        <v>29</v>
      </c>
      <c r="M20" s="1467" t="s">
        <v>29</v>
      </c>
      <c r="N20" s="1463" t="s">
        <v>29</v>
      </c>
      <c r="O20" s="1463" t="s">
        <v>29</v>
      </c>
      <c r="P20" s="1470">
        <f>ifna(vlookup(A20,'Population &amp; Church Numbers'!$A$3049:$D$3120,4,FALSE),"NULL")</f>
        <v>79</v>
      </c>
      <c r="Q20" s="1471" t="s">
        <v>29</v>
      </c>
    </row>
    <row r="21">
      <c r="A21" s="1449" t="s">
        <v>1587</v>
      </c>
      <c r="B21" s="1450">
        <f t="array" ref="B21">VLOOKUP($A21,WI_DEMO,2,FALSE)</f>
        <v>4558</v>
      </c>
      <c r="C21" s="1451">
        <v>2.0</v>
      </c>
      <c r="D21" s="1452" t="s">
        <v>29</v>
      </c>
      <c r="E21" s="1472">
        <v>0.0</v>
      </c>
      <c r="F21" s="1473" t="s">
        <v>26</v>
      </c>
      <c r="G21" s="1452" t="s">
        <v>29</v>
      </c>
      <c r="H21" s="1453" t="s">
        <v>29</v>
      </c>
      <c r="I21" s="1454" t="s">
        <v>29</v>
      </c>
      <c r="J21" s="1455" t="s">
        <v>29</v>
      </c>
      <c r="K21" s="1456" t="s">
        <v>29</v>
      </c>
      <c r="L21" s="1453" t="s">
        <v>29</v>
      </c>
      <c r="M21" s="1454" t="s">
        <v>29</v>
      </c>
      <c r="N21" s="1452" t="s">
        <v>29</v>
      </c>
      <c r="O21" s="1452" t="s">
        <v>29</v>
      </c>
      <c r="P21" s="1458">
        <f>ifna(vlookup(A21,'Population &amp; Church Numbers'!$A$3049:$D$3120,4,FALSE),"NULL")</f>
        <v>8</v>
      </c>
      <c r="Q21" s="1459" t="s">
        <v>29</v>
      </c>
    </row>
    <row r="22">
      <c r="A22" s="1460" t="s">
        <v>2002</v>
      </c>
      <c r="B22" s="1461">
        <f t="array" ref="B22">VLOOKUP($A22,WI_DEMO,2,FALSE)</f>
        <v>104154</v>
      </c>
      <c r="C22" s="1462">
        <v>143.0</v>
      </c>
      <c r="D22" s="1463" t="s">
        <v>29</v>
      </c>
      <c r="E22" s="1464">
        <v>68.0</v>
      </c>
      <c r="F22" s="1465" t="s">
        <v>2003</v>
      </c>
      <c r="G22" s="1463" t="s">
        <v>29</v>
      </c>
      <c r="H22" s="1466" t="s">
        <v>29</v>
      </c>
      <c r="I22" s="1467" t="s">
        <v>29</v>
      </c>
      <c r="J22" s="1468" t="s">
        <v>29</v>
      </c>
      <c r="K22" s="1469" t="s">
        <v>29</v>
      </c>
      <c r="L22" s="1466" t="s">
        <v>29</v>
      </c>
      <c r="M22" s="1467" t="s">
        <v>29</v>
      </c>
      <c r="N22" s="1463" t="s">
        <v>29</v>
      </c>
      <c r="O22" s="1463" t="s">
        <v>29</v>
      </c>
      <c r="P22" s="1470">
        <f>ifna(vlookup(A22,'Population &amp; Church Numbers'!$A$3049:$D$3120,4,FALSE),"NULL")</f>
        <v>101</v>
      </c>
      <c r="Q22" s="1471" t="s">
        <v>29</v>
      </c>
    </row>
    <row r="23">
      <c r="A23" s="1449" t="s">
        <v>1547</v>
      </c>
      <c r="B23" s="1450">
        <f t="array" ref="B23">VLOOKUP($A23,WI_DEMO,2,FALSE)</f>
        <v>9179</v>
      </c>
      <c r="C23" s="1451">
        <v>23.0</v>
      </c>
      <c r="D23" s="1452" t="s">
        <v>29</v>
      </c>
      <c r="E23" s="1472">
        <v>6.0</v>
      </c>
      <c r="F23" s="1473" t="s">
        <v>1984</v>
      </c>
      <c r="G23" s="1452" t="s">
        <v>29</v>
      </c>
      <c r="H23" s="1453" t="s">
        <v>29</v>
      </c>
      <c r="I23" s="1454" t="s">
        <v>29</v>
      </c>
      <c r="J23" s="1455" t="s">
        <v>29</v>
      </c>
      <c r="K23" s="1456" t="s">
        <v>29</v>
      </c>
      <c r="L23" s="1453" t="s">
        <v>29</v>
      </c>
      <c r="M23" s="1454" t="s">
        <v>29</v>
      </c>
      <c r="N23" s="1452" t="s">
        <v>29</v>
      </c>
      <c r="O23" s="1452" t="s">
        <v>29</v>
      </c>
      <c r="P23" s="1458">
        <f>ifna(vlookup(A23,'Population &amp; Church Numbers'!$A$3049:$D$3120,4,FALSE),"NULL")</f>
        <v>11</v>
      </c>
      <c r="Q23" s="1459" t="s">
        <v>29</v>
      </c>
    </row>
    <row r="24">
      <c r="A24" s="1460" t="s">
        <v>168</v>
      </c>
      <c r="B24" s="1461">
        <f t="array" ref="B24">VLOOKUP($A24,WI_DEMO,2,FALSE)</f>
        <v>51938</v>
      </c>
      <c r="C24" s="1462">
        <v>34.0</v>
      </c>
      <c r="D24" s="1463" t="s">
        <v>29</v>
      </c>
      <c r="E24" s="1464">
        <v>16.0</v>
      </c>
      <c r="F24" s="1465" t="s">
        <v>1993</v>
      </c>
      <c r="G24" s="1463" t="s">
        <v>29</v>
      </c>
      <c r="H24" s="1466" t="s">
        <v>29</v>
      </c>
      <c r="I24" s="1467" t="s">
        <v>29</v>
      </c>
      <c r="J24" s="1468" t="s">
        <v>29</v>
      </c>
      <c r="K24" s="1469" t="s">
        <v>29</v>
      </c>
      <c r="L24" s="1466" t="s">
        <v>29</v>
      </c>
      <c r="M24" s="1467" t="s">
        <v>29</v>
      </c>
      <c r="N24" s="1463" t="s">
        <v>29</v>
      </c>
      <c r="O24" s="1463" t="s">
        <v>29</v>
      </c>
      <c r="P24" s="1470">
        <f>ifna(vlookup(A24,'Population &amp; Church Numbers'!$A$3049:$D$3120,4,FALSE),"NULL")</f>
        <v>62</v>
      </c>
      <c r="Q24" s="1471" t="s">
        <v>29</v>
      </c>
    </row>
    <row r="25">
      <c r="A25" s="1449" t="s">
        <v>780</v>
      </c>
      <c r="B25" s="1450">
        <f t="array" ref="B25">VLOOKUP($A25,WI_DEMO,2,FALSE)</f>
        <v>37093</v>
      </c>
      <c r="C25" s="1451">
        <v>22.0</v>
      </c>
      <c r="D25" s="1452" t="s">
        <v>29</v>
      </c>
      <c r="E25" s="1472">
        <v>10.0</v>
      </c>
      <c r="F25" s="1473" t="s">
        <v>1511</v>
      </c>
      <c r="G25" s="1452" t="s">
        <v>29</v>
      </c>
      <c r="H25" s="1453" t="s">
        <v>29</v>
      </c>
      <c r="I25" s="1454" t="s">
        <v>29</v>
      </c>
      <c r="J25" s="1455" t="s">
        <v>29</v>
      </c>
      <c r="K25" s="1456" t="s">
        <v>29</v>
      </c>
      <c r="L25" s="1453" t="s">
        <v>29</v>
      </c>
      <c r="M25" s="1454" t="s">
        <v>29</v>
      </c>
      <c r="N25" s="1452" t="s">
        <v>29</v>
      </c>
      <c r="O25" s="1452" t="s">
        <v>29</v>
      </c>
      <c r="P25" s="1458">
        <f>ifna(vlookup(A25,'Population &amp; Church Numbers'!$A$3049:$D$3120,4,FALSE),"NULL")</f>
        <v>36</v>
      </c>
      <c r="Q25" s="1459" t="s">
        <v>29</v>
      </c>
    </row>
    <row r="26">
      <c r="A26" s="1460" t="s">
        <v>2004</v>
      </c>
      <c r="B26" s="1461">
        <f t="array" ref="B26">VLOOKUP($A26,WI_DEMO,2,FALSE)</f>
        <v>19018</v>
      </c>
      <c r="C26" s="1462">
        <v>5.0</v>
      </c>
      <c r="D26" s="1463" t="s">
        <v>29</v>
      </c>
      <c r="E26" s="1464">
        <v>4.0</v>
      </c>
      <c r="F26" s="1465" t="s">
        <v>26</v>
      </c>
      <c r="G26" s="1463" t="s">
        <v>29</v>
      </c>
      <c r="H26" s="1466" t="s">
        <v>29</v>
      </c>
      <c r="I26" s="1467" t="s">
        <v>29</v>
      </c>
      <c r="J26" s="1468" t="s">
        <v>29</v>
      </c>
      <c r="K26" s="1469" t="s">
        <v>29</v>
      </c>
      <c r="L26" s="1466" t="s">
        <v>29</v>
      </c>
      <c r="M26" s="1467" t="s">
        <v>29</v>
      </c>
      <c r="N26" s="1463" t="s">
        <v>29</v>
      </c>
      <c r="O26" s="1463" t="s">
        <v>29</v>
      </c>
      <c r="P26" s="1470">
        <f>ifna(vlookup(A26,'Population &amp; Church Numbers'!$A$3049:$D$3120,4,FALSE),"NULL")</f>
        <v>25</v>
      </c>
      <c r="Q26" s="1471" t="s">
        <v>29</v>
      </c>
    </row>
    <row r="27">
      <c r="A27" s="1449" t="s">
        <v>639</v>
      </c>
      <c r="B27" s="1450">
        <f t="array" ref="B27">VLOOKUP($A27,WI_DEMO,2,FALSE)</f>
        <v>23709</v>
      </c>
      <c r="C27" s="1451">
        <v>1.0</v>
      </c>
      <c r="D27" s="1452" t="s">
        <v>29</v>
      </c>
      <c r="E27" s="1472">
        <v>1.0</v>
      </c>
      <c r="F27" s="1473" t="s">
        <v>2005</v>
      </c>
      <c r="G27" s="1452" t="s">
        <v>29</v>
      </c>
      <c r="H27" s="1453" t="s">
        <v>29</v>
      </c>
      <c r="I27" s="1454" t="s">
        <v>29</v>
      </c>
      <c r="J27" s="1455" t="s">
        <v>29</v>
      </c>
      <c r="K27" s="1456" t="s">
        <v>29</v>
      </c>
      <c r="L27" s="1453" t="s">
        <v>29</v>
      </c>
      <c r="M27" s="1454" t="s">
        <v>29</v>
      </c>
      <c r="N27" s="1452" t="s">
        <v>29</v>
      </c>
      <c r="O27" s="1452" t="s">
        <v>29</v>
      </c>
      <c r="P27" s="1458">
        <f>ifna(vlookup(A27,'Population &amp; Church Numbers'!$A$3049:$D$3120,4,FALSE),"NULL")</f>
        <v>29</v>
      </c>
      <c r="Q27" s="1459" t="s">
        <v>29</v>
      </c>
    </row>
    <row r="28">
      <c r="A28" s="1460" t="s">
        <v>931</v>
      </c>
      <c r="B28" s="1461">
        <f t="array" ref="B28">VLOOKUP($A28,WI_DEMO,2,FALSE)</f>
        <v>6137</v>
      </c>
      <c r="C28" s="1462">
        <v>15.0</v>
      </c>
      <c r="D28" s="1463" t="s">
        <v>29</v>
      </c>
      <c r="E28" s="1464">
        <v>12.0</v>
      </c>
      <c r="F28" s="1465" t="s">
        <v>271</v>
      </c>
      <c r="G28" s="1463" t="s">
        <v>29</v>
      </c>
      <c r="H28" s="1466" t="s">
        <v>29</v>
      </c>
      <c r="I28" s="1467" t="s">
        <v>29</v>
      </c>
      <c r="J28" s="1468" t="s">
        <v>29</v>
      </c>
      <c r="K28" s="1469" t="s">
        <v>29</v>
      </c>
      <c r="L28" s="1466" t="s">
        <v>29</v>
      </c>
      <c r="M28" s="1467" t="s">
        <v>29</v>
      </c>
      <c r="N28" s="1463" t="s">
        <v>29</v>
      </c>
      <c r="O28" s="1463" t="s">
        <v>29</v>
      </c>
      <c r="P28" s="1470">
        <f>ifna(vlookup(A28,'Population &amp; Church Numbers'!$A$3049:$D$3120,4,FALSE),"NULL")</f>
        <v>12</v>
      </c>
      <c r="Q28" s="1471" t="s">
        <v>29</v>
      </c>
    </row>
    <row r="29">
      <c r="A29" s="1449" t="s">
        <v>65</v>
      </c>
      <c r="B29" s="1450">
        <f t="array" ref="B29">VLOOKUP($A29,WI_DEMO,2,FALSE)</f>
        <v>21145</v>
      </c>
      <c r="C29" s="1451">
        <v>53.0</v>
      </c>
      <c r="D29" s="1452" t="s">
        <v>29</v>
      </c>
      <c r="E29" s="1472">
        <v>22.0</v>
      </c>
      <c r="F29" s="1473" t="s">
        <v>2006</v>
      </c>
      <c r="G29" s="1452" t="s">
        <v>29</v>
      </c>
      <c r="H29" s="1453" t="s">
        <v>29</v>
      </c>
      <c r="I29" s="1454" t="s">
        <v>29</v>
      </c>
      <c r="J29" s="1455" t="s">
        <v>29</v>
      </c>
      <c r="K29" s="1456" t="s">
        <v>29</v>
      </c>
      <c r="L29" s="1453" t="s">
        <v>29</v>
      </c>
      <c r="M29" s="1454" t="s">
        <v>29</v>
      </c>
      <c r="N29" s="1452" t="s">
        <v>29</v>
      </c>
      <c r="O29" s="1452" t="s">
        <v>29</v>
      </c>
      <c r="P29" s="1458">
        <f>ifna(vlookup(A29,'Population &amp; Church Numbers'!$A$3049:$D$3120,4,FALSE),"NULL")</f>
        <v>32</v>
      </c>
      <c r="Q29" s="1459" t="s">
        <v>29</v>
      </c>
    </row>
    <row r="30">
      <c r="A30" s="1460" t="s">
        <v>66</v>
      </c>
      <c r="B30" s="1461">
        <f t="array" ref="B30">VLOOKUP($A30,WI_DEMO,2,FALSE)</f>
        <v>84900</v>
      </c>
      <c r="C30" s="1462">
        <v>49.0</v>
      </c>
      <c r="D30" s="1463" t="s">
        <v>29</v>
      </c>
      <c r="E30" s="1464">
        <v>28.0</v>
      </c>
      <c r="F30" s="1465" t="s">
        <v>1986</v>
      </c>
      <c r="G30" s="1463" t="s">
        <v>29</v>
      </c>
      <c r="H30" s="1466" t="s">
        <v>29</v>
      </c>
      <c r="I30" s="1467" t="s">
        <v>29</v>
      </c>
      <c r="J30" s="1468" t="s">
        <v>29</v>
      </c>
      <c r="K30" s="1469" t="s">
        <v>29</v>
      </c>
      <c r="L30" s="1466" t="s">
        <v>29</v>
      </c>
      <c r="M30" s="1467" t="s">
        <v>29</v>
      </c>
      <c r="N30" s="1463" t="s">
        <v>29</v>
      </c>
      <c r="O30" s="1463" t="s">
        <v>29</v>
      </c>
      <c r="P30" s="1470">
        <f>ifna(vlookup(A30,'Population &amp; Church Numbers'!$A$3049:$D$3120,4,FALSE),"NULL")</f>
        <v>78</v>
      </c>
      <c r="Q30" s="1471" t="s">
        <v>29</v>
      </c>
    </row>
    <row r="31">
      <c r="A31" s="1449" t="s">
        <v>111</v>
      </c>
      <c r="B31" s="1450">
        <f t="array" ref="B31">VLOOKUP($A31,WI_DEMO,2,FALSE)</f>
        <v>26718</v>
      </c>
      <c r="C31" s="1451">
        <v>37.0</v>
      </c>
      <c r="D31" s="1452" t="s">
        <v>29</v>
      </c>
      <c r="E31" s="1472">
        <v>23.0</v>
      </c>
      <c r="F31" s="1473" t="s">
        <v>1993</v>
      </c>
      <c r="G31" s="1452" t="s">
        <v>29</v>
      </c>
      <c r="H31" s="1453" t="s">
        <v>29</v>
      </c>
      <c r="I31" s="1454" t="s">
        <v>29</v>
      </c>
      <c r="J31" s="1455" t="s">
        <v>29</v>
      </c>
      <c r="K31" s="1456" t="s">
        <v>29</v>
      </c>
      <c r="L31" s="1453" t="s">
        <v>29</v>
      </c>
      <c r="M31" s="1454" t="s">
        <v>29</v>
      </c>
      <c r="N31" s="1452" t="s">
        <v>29</v>
      </c>
      <c r="O31" s="1452" t="s">
        <v>29</v>
      </c>
      <c r="P31" s="1458">
        <f>ifna(vlookup(A31,'Population &amp; Church Numbers'!$A$3049:$D$3120,4,FALSE),"NULL")</f>
        <v>33</v>
      </c>
      <c r="Q31" s="1459" t="s">
        <v>29</v>
      </c>
    </row>
    <row r="32">
      <c r="A32" s="1460" t="s">
        <v>2007</v>
      </c>
      <c r="B32" s="1461">
        <f t="array" ref="B32">VLOOKUP($A32,WI_DEMO,2,FALSE)</f>
        <v>169151</v>
      </c>
      <c r="C32" s="1462">
        <v>375.0</v>
      </c>
      <c r="D32" s="1463" t="s">
        <v>29</v>
      </c>
      <c r="E32" s="1464">
        <v>159.0</v>
      </c>
      <c r="F32" s="1465" t="s">
        <v>2008</v>
      </c>
      <c r="G32" s="1463" t="s">
        <v>29</v>
      </c>
      <c r="H32" s="1466" t="s">
        <v>29</v>
      </c>
      <c r="I32" s="1467" t="s">
        <v>29</v>
      </c>
      <c r="J32" s="1468" t="s">
        <v>29</v>
      </c>
      <c r="K32" s="1469" t="s">
        <v>29</v>
      </c>
      <c r="L32" s="1466" t="s">
        <v>29</v>
      </c>
      <c r="M32" s="1467" t="s">
        <v>29</v>
      </c>
      <c r="N32" s="1463" t="s">
        <v>29</v>
      </c>
      <c r="O32" s="1463" t="s">
        <v>29</v>
      </c>
      <c r="P32" s="1470">
        <f>ifna(vlookup(A32,'Population &amp; Church Numbers'!$A$3049:$D$3120,4,FALSE),"NULL")</f>
        <v>87</v>
      </c>
      <c r="Q32" s="1471" t="s">
        <v>29</v>
      </c>
    </row>
    <row r="33">
      <c r="A33" s="1449" t="s">
        <v>2009</v>
      </c>
      <c r="B33" s="1450">
        <f t="array" ref="B33">VLOOKUP($A33,WI_DEMO,2,FALSE)</f>
        <v>20563</v>
      </c>
      <c r="C33" s="1451">
        <v>21.0</v>
      </c>
      <c r="D33" s="1452" t="s">
        <v>29</v>
      </c>
      <c r="E33" s="1472">
        <v>8.0</v>
      </c>
      <c r="F33" s="1473" t="s">
        <v>1993</v>
      </c>
      <c r="G33" s="1452" t="s">
        <v>29</v>
      </c>
      <c r="H33" s="1453" t="s">
        <v>29</v>
      </c>
      <c r="I33" s="1454" t="s">
        <v>29</v>
      </c>
      <c r="J33" s="1455" t="s">
        <v>29</v>
      </c>
      <c r="K33" s="1456" t="s">
        <v>29</v>
      </c>
      <c r="L33" s="1453" t="s">
        <v>29</v>
      </c>
      <c r="M33" s="1454" t="s">
        <v>29</v>
      </c>
      <c r="N33" s="1452" t="s">
        <v>29</v>
      </c>
      <c r="O33" s="1452" t="s">
        <v>29</v>
      </c>
      <c r="P33" s="1458">
        <f>ifna(vlookup(A33,'Population &amp; Church Numbers'!$A$3049:$D$3120,4,FALSE),"NULL")</f>
        <v>20</v>
      </c>
      <c r="Q33" s="1459" t="s">
        <v>29</v>
      </c>
    </row>
    <row r="34">
      <c r="A34" s="1460" t="s">
        <v>2010</v>
      </c>
      <c r="B34" s="1461">
        <f t="array" ref="B34">VLOOKUP($A34,WI_DEMO,2,FALSE)</f>
        <v>120784</v>
      </c>
      <c r="C34" s="1462">
        <v>74.0</v>
      </c>
      <c r="D34" s="1463" t="s">
        <v>29</v>
      </c>
      <c r="E34" s="1464">
        <v>39.0</v>
      </c>
      <c r="F34" s="1465" t="s">
        <v>1517</v>
      </c>
      <c r="G34" s="1463" t="s">
        <v>29</v>
      </c>
      <c r="H34" s="1466" t="s">
        <v>29</v>
      </c>
      <c r="I34" s="1467" t="s">
        <v>29</v>
      </c>
      <c r="J34" s="1468" t="s">
        <v>29</v>
      </c>
      <c r="K34" s="1469" t="s">
        <v>29</v>
      </c>
      <c r="L34" s="1466" t="s">
        <v>29</v>
      </c>
      <c r="M34" s="1467" t="s">
        <v>29</v>
      </c>
      <c r="N34" s="1463" t="s">
        <v>29</v>
      </c>
      <c r="O34" s="1463" t="s">
        <v>29</v>
      </c>
      <c r="P34" s="1470">
        <f>ifna(vlookup(A34,'Population &amp; Church Numbers'!$A$3049:$D$3120,4,FALSE),"NULL")</f>
        <v>87</v>
      </c>
      <c r="Q34" s="1471" t="s">
        <v>29</v>
      </c>
    </row>
    <row r="35">
      <c r="A35" s="1449" t="s">
        <v>175</v>
      </c>
      <c r="B35" s="1450">
        <f t="array" ref="B35">VLOOKUP($A35,WI_DEMO,2,FALSE)</f>
        <v>16611</v>
      </c>
      <c r="C35" s="1451">
        <v>15.0</v>
      </c>
      <c r="D35" s="1452" t="s">
        <v>29</v>
      </c>
      <c r="E35" s="1472">
        <v>2.0</v>
      </c>
      <c r="F35" s="1473" t="s">
        <v>1496</v>
      </c>
      <c r="G35" s="1452" t="s">
        <v>29</v>
      </c>
      <c r="H35" s="1453" t="s">
        <v>29</v>
      </c>
      <c r="I35" s="1454" t="s">
        <v>29</v>
      </c>
      <c r="J35" s="1455" t="s">
        <v>29</v>
      </c>
      <c r="K35" s="1456" t="s">
        <v>29</v>
      </c>
      <c r="L35" s="1453" t="s">
        <v>29</v>
      </c>
      <c r="M35" s="1454" t="s">
        <v>29</v>
      </c>
      <c r="N35" s="1452" t="s">
        <v>29</v>
      </c>
      <c r="O35" s="1452" t="s">
        <v>29</v>
      </c>
      <c r="P35" s="1458">
        <f>ifna(vlookup(A35,'Population &amp; Church Numbers'!$A$3049:$D$3120,4,FALSE),"NULL")</f>
        <v>23</v>
      </c>
      <c r="Q35" s="1459" t="s">
        <v>29</v>
      </c>
    </row>
    <row r="36">
      <c r="A36" s="1460" t="s">
        <v>2011</v>
      </c>
      <c r="B36" s="1461">
        <f t="array" ref="B36">VLOOKUP($A36,WI_DEMO,2,FALSE)</f>
        <v>19491</v>
      </c>
      <c r="C36" s="1462">
        <v>58.0</v>
      </c>
      <c r="D36" s="1463" t="s">
        <v>29</v>
      </c>
      <c r="E36" s="1464">
        <v>25.0</v>
      </c>
      <c r="F36" s="1465" t="s">
        <v>2012</v>
      </c>
      <c r="G36" s="1463" t="s">
        <v>29</v>
      </c>
      <c r="H36" s="1466" t="s">
        <v>29</v>
      </c>
      <c r="I36" s="1467" t="s">
        <v>29</v>
      </c>
      <c r="J36" s="1468" t="s">
        <v>29</v>
      </c>
      <c r="K36" s="1469" t="s">
        <v>29</v>
      </c>
      <c r="L36" s="1466" t="s">
        <v>29</v>
      </c>
      <c r="M36" s="1467" t="s">
        <v>29</v>
      </c>
      <c r="N36" s="1463" t="s">
        <v>29</v>
      </c>
      <c r="O36" s="1463" t="s">
        <v>29</v>
      </c>
      <c r="P36" s="1470">
        <f>ifna(vlookup(A36,'Population &amp; Church Numbers'!$A$3049:$D$3120,4,FALSE),"NULL")</f>
        <v>28</v>
      </c>
      <c r="Q36" s="1471" t="s">
        <v>29</v>
      </c>
    </row>
    <row r="37">
      <c r="A37" s="1449" t="s">
        <v>176</v>
      </c>
      <c r="B37" s="1450">
        <f t="array" ref="B37">VLOOKUP($A37,WI_DEMO,2,FALSE)</f>
        <v>28415</v>
      </c>
      <c r="C37" s="1451">
        <v>49.0</v>
      </c>
      <c r="D37" s="1452" t="s">
        <v>29</v>
      </c>
      <c r="E37" s="1472">
        <v>13.0</v>
      </c>
      <c r="F37" s="1473" t="s">
        <v>2013</v>
      </c>
      <c r="G37" s="1452" t="s">
        <v>29</v>
      </c>
      <c r="H37" s="1453" t="s">
        <v>29</v>
      </c>
      <c r="I37" s="1454" t="s">
        <v>29</v>
      </c>
      <c r="J37" s="1455" t="s">
        <v>29</v>
      </c>
      <c r="K37" s="1456" t="s">
        <v>29</v>
      </c>
      <c r="L37" s="1453" t="s">
        <v>29</v>
      </c>
      <c r="M37" s="1454" t="s">
        <v>29</v>
      </c>
      <c r="N37" s="1452" t="s">
        <v>29</v>
      </c>
      <c r="O37" s="1452" t="s">
        <v>29</v>
      </c>
      <c r="P37" s="1458">
        <f>ifna(vlookup(A37,'Population &amp; Church Numbers'!$A$3049:$D$3120,4,FALSE),"NULL")</f>
        <v>31</v>
      </c>
      <c r="Q37" s="1459" t="s">
        <v>29</v>
      </c>
    </row>
    <row r="38">
      <c r="A38" s="1460" t="s">
        <v>2014</v>
      </c>
      <c r="B38" s="1461">
        <f t="array" ref="B38">VLOOKUP($A38,WI_DEMO,2,FALSE)</f>
        <v>81359</v>
      </c>
      <c r="C38" s="1462">
        <v>138.0</v>
      </c>
      <c r="D38" s="1463" t="s">
        <v>29</v>
      </c>
      <c r="E38" s="1464">
        <v>63.0</v>
      </c>
      <c r="F38" s="1465" t="s">
        <v>2015</v>
      </c>
      <c r="G38" s="1463" t="s">
        <v>29</v>
      </c>
      <c r="H38" s="1466" t="s">
        <v>29</v>
      </c>
      <c r="I38" s="1467" t="s">
        <v>29</v>
      </c>
      <c r="J38" s="1468" t="s">
        <v>29</v>
      </c>
      <c r="K38" s="1469" t="s">
        <v>29</v>
      </c>
      <c r="L38" s="1466" t="s">
        <v>29</v>
      </c>
      <c r="M38" s="1467" t="s">
        <v>29</v>
      </c>
      <c r="N38" s="1463" t="s">
        <v>29</v>
      </c>
      <c r="O38" s="1463" t="s">
        <v>29</v>
      </c>
      <c r="P38" s="1470">
        <f>ifna(vlookup(A38,'Population &amp; Church Numbers'!$A$3049:$D$3120,4,FALSE),"NULL")</f>
        <v>69</v>
      </c>
      <c r="Q38" s="1471" t="s">
        <v>29</v>
      </c>
    </row>
    <row r="39">
      <c r="A39" s="1449" t="s">
        <v>2016</v>
      </c>
      <c r="B39" s="1450">
        <f t="array" ref="B39">VLOOKUP($A39,WI_DEMO,2,FALSE)</f>
        <v>138013</v>
      </c>
      <c r="C39" s="1451">
        <v>131.0</v>
      </c>
      <c r="D39" s="1452" t="s">
        <v>29</v>
      </c>
      <c r="E39" s="1472">
        <v>69.0</v>
      </c>
      <c r="F39" s="1473" t="s">
        <v>1518</v>
      </c>
      <c r="G39" s="1452" t="s">
        <v>29</v>
      </c>
      <c r="H39" s="1453" t="s">
        <v>29</v>
      </c>
      <c r="I39" s="1454" t="s">
        <v>29</v>
      </c>
      <c r="J39" s="1455" t="s">
        <v>29</v>
      </c>
      <c r="K39" s="1456" t="s">
        <v>29</v>
      </c>
      <c r="L39" s="1453" t="s">
        <v>29</v>
      </c>
      <c r="M39" s="1454" t="s">
        <v>29</v>
      </c>
      <c r="N39" s="1452" t="s">
        <v>29</v>
      </c>
      <c r="O39" s="1452" t="s">
        <v>29</v>
      </c>
      <c r="P39" s="1458">
        <f>ifna(vlookup(A39,'Population &amp; Church Numbers'!$A$3049:$D$3120,4,FALSE),"NULL")</f>
        <v>131</v>
      </c>
      <c r="Q39" s="1459" t="s">
        <v>29</v>
      </c>
    </row>
    <row r="40">
      <c r="A40" s="1460" t="s">
        <v>2017</v>
      </c>
      <c r="B40" s="1461">
        <f t="array" ref="B40">VLOOKUP($A40,WI_DEMO,2,FALSE)</f>
        <v>41872</v>
      </c>
      <c r="C40" s="1462">
        <v>40.0</v>
      </c>
      <c r="D40" s="1463" t="s">
        <v>29</v>
      </c>
      <c r="E40" s="1464">
        <v>20.0</v>
      </c>
      <c r="F40" s="1465" t="s">
        <v>2018</v>
      </c>
      <c r="G40" s="1463" t="s">
        <v>29</v>
      </c>
      <c r="H40" s="1466" t="s">
        <v>29</v>
      </c>
      <c r="I40" s="1467" t="s">
        <v>29</v>
      </c>
      <c r="J40" s="1468" t="s">
        <v>29</v>
      </c>
      <c r="K40" s="1469" t="s">
        <v>29</v>
      </c>
      <c r="L40" s="1466" t="s">
        <v>29</v>
      </c>
      <c r="M40" s="1467" t="s">
        <v>29</v>
      </c>
      <c r="N40" s="1463" t="s">
        <v>29</v>
      </c>
      <c r="O40" s="1463" t="s">
        <v>29</v>
      </c>
      <c r="P40" s="1470">
        <f>ifna(vlookup(A40,'Population &amp; Church Numbers'!$A$3049:$D$3120,4,FALSE),"NULL")</f>
        <v>49</v>
      </c>
      <c r="Q40" s="1471" t="s">
        <v>29</v>
      </c>
    </row>
    <row r="41">
      <c r="A41" s="1449" t="s">
        <v>943</v>
      </c>
      <c r="B41" s="1450">
        <f t="array" ref="B41">VLOOKUP($A41,WI_DEMO,2,FALSE)</f>
        <v>15592</v>
      </c>
      <c r="C41" s="1451">
        <v>9.0</v>
      </c>
      <c r="D41" s="1452" t="s">
        <v>29</v>
      </c>
      <c r="E41" s="1472">
        <v>7.0</v>
      </c>
      <c r="F41" s="1473" t="s">
        <v>26</v>
      </c>
      <c r="G41" s="1452" t="s">
        <v>29</v>
      </c>
      <c r="H41" s="1453" t="s">
        <v>29</v>
      </c>
      <c r="I41" s="1454" t="s">
        <v>29</v>
      </c>
      <c r="J41" s="1455" t="s">
        <v>29</v>
      </c>
      <c r="K41" s="1456" t="s">
        <v>29</v>
      </c>
      <c r="L41" s="1453" t="s">
        <v>29</v>
      </c>
      <c r="M41" s="1454" t="s">
        <v>29</v>
      </c>
      <c r="N41" s="1452" t="s">
        <v>29</v>
      </c>
      <c r="O41" s="1452" t="s">
        <v>29</v>
      </c>
      <c r="P41" s="1458">
        <f>ifna(vlookup(A41,'Population &amp; Church Numbers'!$A$3049:$D$3120,4,FALSE),"NULL")</f>
        <v>26</v>
      </c>
      <c r="Q41" s="1459" t="s">
        <v>29</v>
      </c>
    </row>
    <row r="42">
      <c r="A42" s="1460" t="s">
        <v>945</v>
      </c>
      <c r="B42" s="1461">
        <f t="array" ref="B42">VLOOKUP($A42,WI_DEMO,2,FALSE)</f>
        <v>4255</v>
      </c>
      <c r="C42" s="1462">
        <v>9.0</v>
      </c>
      <c r="D42" s="1463" t="s">
        <v>29</v>
      </c>
      <c r="E42" s="1464">
        <v>1.0</v>
      </c>
      <c r="F42" s="1465" t="s">
        <v>1988</v>
      </c>
      <c r="G42" s="1463" t="s">
        <v>29</v>
      </c>
      <c r="H42" s="1466" t="s">
        <v>29</v>
      </c>
      <c r="I42" s="1467" t="s">
        <v>29</v>
      </c>
      <c r="J42" s="1468" t="s">
        <v>29</v>
      </c>
      <c r="K42" s="1469" t="s">
        <v>29</v>
      </c>
      <c r="L42" s="1466" t="s">
        <v>29</v>
      </c>
      <c r="M42" s="1467" t="s">
        <v>29</v>
      </c>
      <c r="N42" s="1463" t="s">
        <v>29</v>
      </c>
      <c r="O42" s="1463" t="s">
        <v>29</v>
      </c>
      <c r="P42" s="1470">
        <f>ifna(vlookup(A42,'Population &amp; Church Numbers'!$A$3049:$D$3120,4,FALSE),"NULL")</f>
        <v>3</v>
      </c>
      <c r="Q42" s="1471" t="s">
        <v>29</v>
      </c>
    </row>
    <row r="43">
      <c r="A43" s="1449" t="s">
        <v>2019</v>
      </c>
      <c r="B43" s="1450">
        <f t="array" ref="B43">VLOOKUP($A43,WI_DEMO,2,FALSE)</f>
        <v>939489</v>
      </c>
      <c r="C43" s="1451">
        <v>1725.0</v>
      </c>
      <c r="D43" s="1452" t="s">
        <v>29</v>
      </c>
      <c r="E43" s="1472">
        <v>780.0</v>
      </c>
      <c r="F43" s="1473" t="s">
        <v>2020</v>
      </c>
      <c r="G43" s="1452" t="s">
        <v>29</v>
      </c>
      <c r="H43" s="1453" t="s">
        <v>29</v>
      </c>
      <c r="I43" s="1454" t="s">
        <v>29</v>
      </c>
      <c r="J43" s="1455" t="s">
        <v>29</v>
      </c>
      <c r="K43" s="1456" t="s">
        <v>29</v>
      </c>
      <c r="L43" s="1453" t="s">
        <v>29</v>
      </c>
      <c r="M43" s="1454" t="s">
        <v>29</v>
      </c>
      <c r="N43" s="1452" t="s">
        <v>29</v>
      </c>
      <c r="O43" s="1452" t="s">
        <v>29</v>
      </c>
      <c r="P43" s="1458">
        <f>ifna(vlookup(A43,'Population &amp; Church Numbers'!$A$3049:$D$3120,4,FALSE),"NULL")</f>
        <v>625</v>
      </c>
      <c r="Q43" s="1459" t="s">
        <v>29</v>
      </c>
    </row>
    <row r="44">
      <c r="A44" s="1460" t="s">
        <v>79</v>
      </c>
      <c r="B44" s="1461">
        <f t="array" ref="B44">VLOOKUP($A44,WI_DEMO,2,FALSE)</f>
        <v>46274</v>
      </c>
      <c r="C44" s="1462">
        <v>43.0</v>
      </c>
      <c r="D44" s="1463" t="s">
        <v>29</v>
      </c>
      <c r="E44" s="1464">
        <v>18.0</v>
      </c>
      <c r="F44" s="1465" t="s">
        <v>2018</v>
      </c>
      <c r="G44" s="1463" t="s">
        <v>29</v>
      </c>
      <c r="H44" s="1466" t="s">
        <v>29</v>
      </c>
      <c r="I44" s="1467" t="s">
        <v>29</v>
      </c>
      <c r="J44" s="1468" t="s">
        <v>29</v>
      </c>
      <c r="K44" s="1469" t="s">
        <v>29</v>
      </c>
      <c r="L44" s="1466" t="s">
        <v>29</v>
      </c>
      <c r="M44" s="1467" t="s">
        <v>29</v>
      </c>
      <c r="N44" s="1463" t="s">
        <v>29</v>
      </c>
      <c r="O44" s="1463" t="s">
        <v>29</v>
      </c>
      <c r="P44" s="1470">
        <f>ifna(vlookup(A44,'Population &amp; Church Numbers'!$A$3049:$D$3120,4,FALSE),"NULL")</f>
        <v>53</v>
      </c>
      <c r="Q44" s="1471" t="s">
        <v>29</v>
      </c>
    </row>
    <row r="45">
      <c r="A45" s="1449" t="s">
        <v>2021</v>
      </c>
      <c r="B45" s="1450">
        <f t="array" ref="B45">VLOOKUP($A45,WI_DEMO,2,FALSE)</f>
        <v>38965</v>
      </c>
      <c r="C45" s="1451">
        <v>43.0</v>
      </c>
      <c r="D45" s="1452" t="s">
        <v>29</v>
      </c>
      <c r="E45" s="1472">
        <v>25.0</v>
      </c>
      <c r="F45" s="1473" t="s">
        <v>2022</v>
      </c>
      <c r="G45" s="1452" t="s">
        <v>29</v>
      </c>
      <c r="H45" s="1453" t="s">
        <v>29</v>
      </c>
      <c r="I45" s="1454" t="s">
        <v>29</v>
      </c>
      <c r="J45" s="1455" t="s">
        <v>29</v>
      </c>
      <c r="K45" s="1456" t="s">
        <v>29</v>
      </c>
      <c r="L45" s="1453" t="s">
        <v>29</v>
      </c>
      <c r="M45" s="1454" t="s">
        <v>29</v>
      </c>
      <c r="N45" s="1452" t="s">
        <v>29</v>
      </c>
      <c r="O45" s="1452" t="s">
        <v>29</v>
      </c>
      <c r="P45" s="1458">
        <f>ifna(vlookup(A45,'Population &amp; Church Numbers'!$A$3049:$D$3120,4,FALSE),"NULL")</f>
        <v>43</v>
      </c>
      <c r="Q45" s="1459" t="s">
        <v>29</v>
      </c>
    </row>
    <row r="46">
      <c r="A46" s="1460" t="s">
        <v>533</v>
      </c>
      <c r="B46" s="1461">
        <f t="array" ref="B46">VLOOKUP($A46,WI_DEMO,2,FALSE)</f>
        <v>37845</v>
      </c>
      <c r="C46" s="1462">
        <v>38.0</v>
      </c>
      <c r="D46" s="1463" t="s">
        <v>29</v>
      </c>
      <c r="E46" s="1464">
        <v>14.0</v>
      </c>
      <c r="F46" s="1465" t="s">
        <v>1997</v>
      </c>
      <c r="G46" s="1463" t="s">
        <v>29</v>
      </c>
      <c r="H46" s="1466" t="s">
        <v>29</v>
      </c>
      <c r="I46" s="1467" t="s">
        <v>29</v>
      </c>
      <c r="J46" s="1468" t="s">
        <v>29</v>
      </c>
      <c r="K46" s="1469" t="s">
        <v>29</v>
      </c>
      <c r="L46" s="1466" t="s">
        <v>29</v>
      </c>
      <c r="M46" s="1467" t="s">
        <v>29</v>
      </c>
      <c r="N46" s="1463" t="s">
        <v>29</v>
      </c>
      <c r="O46" s="1463" t="s">
        <v>29</v>
      </c>
      <c r="P46" s="1470">
        <f>ifna(vlookup(A46,'Population &amp; Church Numbers'!$A$3049:$D$3120,4,FALSE),"NULL")</f>
        <v>39</v>
      </c>
      <c r="Q46" s="1471" t="s">
        <v>29</v>
      </c>
    </row>
    <row r="47">
      <c r="A47" s="1449" t="s">
        <v>2023</v>
      </c>
      <c r="B47" s="1450">
        <f t="array" ref="B47">VLOOKUP($A47,WI_DEMO,2,FALSE)</f>
        <v>190705</v>
      </c>
      <c r="C47" s="1451">
        <v>222.0</v>
      </c>
      <c r="D47" s="1452" t="s">
        <v>29</v>
      </c>
      <c r="E47" s="1472">
        <v>102.0</v>
      </c>
      <c r="F47" s="1473" t="s">
        <v>2024</v>
      </c>
      <c r="G47" s="1452" t="s">
        <v>29</v>
      </c>
      <c r="H47" s="1453" t="s">
        <v>29</v>
      </c>
      <c r="I47" s="1454" t="s">
        <v>29</v>
      </c>
      <c r="J47" s="1455" t="s">
        <v>29</v>
      </c>
      <c r="K47" s="1456" t="s">
        <v>29</v>
      </c>
      <c r="L47" s="1453" t="s">
        <v>29</v>
      </c>
      <c r="M47" s="1454" t="s">
        <v>29</v>
      </c>
      <c r="N47" s="1452" t="s">
        <v>29</v>
      </c>
      <c r="O47" s="1452" t="s">
        <v>29</v>
      </c>
      <c r="P47" s="1458">
        <f>ifna(vlookup(A47,'Population &amp; Church Numbers'!$A$3049:$D$3120,4,FALSE),"NULL")</f>
        <v>111</v>
      </c>
      <c r="Q47" s="1459" t="s">
        <v>29</v>
      </c>
    </row>
    <row r="48">
      <c r="A48" s="1460" t="s">
        <v>2025</v>
      </c>
      <c r="B48" s="1461">
        <f t="array" ref="B48">VLOOKUP($A48,WI_DEMO,2,FALSE)</f>
        <v>91503</v>
      </c>
      <c r="C48" s="1462">
        <v>30.0</v>
      </c>
      <c r="D48" s="1463" t="s">
        <v>29</v>
      </c>
      <c r="E48" s="1464">
        <v>10.0</v>
      </c>
      <c r="F48" s="1465" t="s">
        <v>1993</v>
      </c>
      <c r="G48" s="1463" t="s">
        <v>29</v>
      </c>
      <c r="H48" s="1466" t="s">
        <v>29</v>
      </c>
      <c r="I48" s="1467" t="s">
        <v>29</v>
      </c>
      <c r="J48" s="1468" t="s">
        <v>29</v>
      </c>
      <c r="K48" s="1469" t="s">
        <v>29</v>
      </c>
      <c r="L48" s="1466" t="s">
        <v>29</v>
      </c>
      <c r="M48" s="1467" t="s">
        <v>29</v>
      </c>
      <c r="N48" s="1463" t="s">
        <v>29</v>
      </c>
      <c r="O48" s="1463" t="s">
        <v>29</v>
      </c>
      <c r="P48" s="1470">
        <f>ifna(vlookup(A48,'Population &amp; Church Numbers'!$A$3049:$D$3120,4,FALSE),"NULL")</f>
        <v>59</v>
      </c>
      <c r="Q48" s="1471" t="s">
        <v>29</v>
      </c>
    </row>
    <row r="49">
      <c r="A49" s="1449" t="s">
        <v>2026</v>
      </c>
      <c r="B49" s="1450">
        <f t="array" ref="B49">VLOOKUP($A49,WI_DEMO,2,FALSE)</f>
        <v>7318</v>
      </c>
      <c r="C49" s="1451">
        <v>2.0</v>
      </c>
      <c r="D49" s="1452" t="s">
        <v>29</v>
      </c>
      <c r="E49" s="1472">
        <v>1.0</v>
      </c>
      <c r="F49" s="1473" t="s">
        <v>26</v>
      </c>
      <c r="G49" s="1452" t="s">
        <v>29</v>
      </c>
      <c r="H49" s="1453" t="s">
        <v>29</v>
      </c>
      <c r="I49" s="1454" t="s">
        <v>29</v>
      </c>
      <c r="J49" s="1455" t="s">
        <v>29</v>
      </c>
      <c r="K49" s="1456" t="s">
        <v>29</v>
      </c>
      <c r="L49" s="1453" t="s">
        <v>29</v>
      </c>
      <c r="M49" s="1454" t="s">
        <v>29</v>
      </c>
      <c r="N49" s="1452" t="s">
        <v>29</v>
      </c>
      <c r="O49" s="1452" t="s">
        <v>29</v>
      </c>
      <c r="P49" s="1458">
        <f>ifna(vlookup(A49,'Population &amp; Church Numbers'!$A$3049:$D$3120,4,FALSE),"NULL")</f>
        <v>11</v>
      </c>
      <c r="Q49" s="1459" t="s">
        <v>29</v>
      </c>
    </row>
    <row r="50">
      <c r="A50" s="1460" t="s">
        <v>468</v>
      </c>
      <c r="B50" s="1461">
        <f t="array" ref="B50">VLOOKUP($A50,WI_DEMO,2,FALSE)</f>
        <v>42212</v>
      </c>
      <c r="C50" s="1462">
        <v>35.0</v>
      </c>
      <c r="D50" s="1463" t="s">
        <v>29</v>
      </c>
      <c r="E50" s="1464">
        <v>14.0</v>
      </c>
      <c r="F50" s="1465" t="s">
        <v>2027</v>
      </c>
      <c r="G50" s="1463" t="s">
        <v>29</v>
      </c>
      <c r="H50" s="1466" t="s">
        <v>29</v>
      </c>
      <c r="I50" s="1467" t="s">
        <v>29</v>
      </c>
      <c r="J50" s="1468" t="s">
        <v>29</v>
      </c>
      <c r="K50" s="1469" t="s">
        <v>29</v>
      </c>
      <c r="L50" s="1466" t="s">
        <v>29</v>
      </c>
      <c r="M50" s="1467" t="s">
        <v>29</v>
      </c>
      <c r="N50" s="1463" t="s">
        <v>29</v>
      </c>
      <c r="O50" s="1463" t="s">
        <v>29</v>
      </c>
      <c r="P50" s="1470">
        <f>ifna(vlookup(A50,'Population &amp; Church Numbers'!$A$3049:$D$3120,4,FALSE),"NULL")</f>
        <v>46</v>
      </c>
      <c r="Q50" s="1471" t="s">
        <v>29</v>
      </c>
    </row>
    <row r="51">
      <c r="A51" s="1449" t="s">
        <v>187</v>
      </c>
      <c r="B51" s="1450">
        <f t="array" ref="B51">VLOOKUP($A51,WI_DEMO,2,FALSE)</f>
        <v>44977</v>
      </c>
      <c r="C51" s="1451">
        <v>24.0</v>
      </c>
      <c r="D51" s="1452" t="s">
        <v>29</v>
      </c>
      <c r="E51" s="1472">
        <v>3.0</v>
      </c>
      <c r="F51" s="1473" t="s">
        <v>2028</v>
      </c>
      <c r="G51" s="1452" t="s">
        <v>29</v>
      </c>
      <c r="H51" s="1453" t="s">
        <v>29</v>
      </c>
      <c r="I51" s="1454" t="s">
        <v>29</v>
      </c>
      <c r="J51" s="1455" t="s">
        <v>29</v>
      </c>
      <c r="K51" s="1456" t="s">
        <v>29</v>
      </c>
      <c r="L51" s="1453" t="s">
        <v>29</v>
      </c>
      <c r="M51" s="1454" t="s">
        <v>29</v>
      </c>
      <c r="N51" s="1452" t="s">
        <v>29</v>
      </c>
      <c r="O51" s="1452" t="s">
        <v>29</v>
      </c>
      <c r="P51" s="1458">
        <f>ifna(vlookup(A51,'Population &amp; Church Numbers'!$A$3049:$D$3120,4,FALSE),"NULL")</f>
        <v>74</v>
      </c>
      <c r="Q51" s="1459" t="s">
        <v>29</v>
      </c>
    </row>
    <row r="52">
      <c r="A52" s="1460" t="s">
        <v>1442</v>
      </c>
      <c r="B52" s="1461">
        <f t="array" ref="B52">VLOOKUP($A52,WI_DEMO,2,FALSE)</f>
        <v>70377</v>
      </c>
      <c r="C52" s="1462">
        <v>89.0</v>
      </c>
      <c r="D52" s="1463" t="s">
        <v>29</v>
      </c>
      <c r="E52" s="1464">
        <v>39.0</v>
      </c>
      <c r="F52" s="1465" t="s">
        <v>1498</v>
      </c>
      <c r="G52" s="1463" t="s">
        <v>29</v>
      </c>
      <c r="H52" s="1466" t="s">
        <v>29</v>
      </c>
      <c r="I52" s="1467" t="s">
        <v>29</v>
      </c>
      <c r="J52" s="1468" t="s">
        <v>29</v>
      </c>
      <c r="K52" s="1469" t="s">
        <v>29</v>
      </c>
      <c r="L52" s="1466" t="s">
        <v>29</v>
      </c>
      <c r="M52" s="1467" t="s">
        <v>29</v>
      </c>
      <c r="N52" s="1463" t="s">
        <v>29</v>
      </c>
      <c r="O52" s="1463" t="s">
        <v>29</v>
      </c>
      <c r="P52" s="1470">
        <f>ifna(vlookup(A52,'Population &amp; Church Numbers'!$A$3049:$D$3120,4,FALSE),"NULL")</f>
        <v>53</v>
      </c>
      <c r="Q52" s="1471" t="s">
        <v>29</v>
      </c>
    </row>
    <row r="53">
      <c r="A53" s="1449" t="s">
        <v>2029</v>
      </c>
      <c r="B53" s="1450">
        <f t="array" ref="B53">VLOOKUP($A53,WI_DEMO,2,FALSE)</f>
        <v>14054</v>
      </c>
      <c r="C53" s="1451">
        <v>11.0</v>
      </c>
      <c r="D53" s="1452" t="s">
        <v>29</v>
      </c>
      <c r="E53" s="1451">
        <v>6.0</v>
      </c>
      <c r="F53" s="1473" t="s">
        <v>2030</v>
      </c>
      <c r="G53" s="1452" t="s">
        <v>29</v>
      </c>
      <c r="H53" s="1453" t="s">
        <v>29</v>
      </c>
      <c r="I53" s="1454" t="s">
        <v>29</v>
      </c>
      <c r="J53" s="1455" t="s">
        <v>29</v>
      </c>
      <c r="K53" s="1456" t="s">
        <v>29</v>
      </c>
      <c r="L53" s="1453" t="s">
        <v>29</v>
      </c>
      <c r="M53" s="1454" t="s">
        <v>29</v>
      </c>
      <c r="N53" s="1452" t="s">
        <v>29</v>
      </c>
      <c r="O53" s="1452" t="s">
        <v>29</v>
      </c>
      <c r="P53" s="1458">
        <f>ifna(vlookup(A53,'Population &amp; Church Numbers'!$A$3049:$D$3120,4,FALSE),"NULL")</f>
        <v>27</v>
      </c>
      <c r="Q53" s="1459" t="s">
        <v>29</v>
      </c>
    </row>
    <row r="54">
      <c r="A54" s="1460" t="s">
        <v>2031</v>
      </c>
      <c r="B54" s="1461">
        <f t="array" ref="B54">VLOOKUP($A54,WI_DEMO,2,FALSE)</f>
        <v>197727</v>
      </c>
      <c r="C54" s="1462">
        <v>153.0</v>
      </c>
      <c r="D54" s="1463" t="s">
        <v>29</v>
      </c>
      <c r="E54" s="1462">
        <v>70.0</v>
      </c>
      <c r="F54" s="1465" t="s">
        <v>1506</v>
      </c>
      <c r="G54" s="1463" t="s">
        <v>29</v>
      </c>
      <c r="H54" s="1466" t="s">
        <v>29</v>
      </c>
      <c r="I54" s="1467" t="s">
        <v>29</v>
      </c>
      <c r="J54" s="1468" t="s">
        <v>29</v>
      </c>
      <c r="K54" s="1469" t="s">
        <v>29</v>
      </c>
      <c r="L54" s="1466" t="s">
        <v>29</v>
      </c>
      <c r="M54" s="1467" t="s">
        <v>29</v>
      </c>
      <c r="N54" s="1463" t="s">
        <v>29</v>
      </c>
      <c r="O54" s="1463" t="s">
        <v>29</v>
      </c>
      <c r="P54" s="1470">
        <f>ifna(vlookup(A54,'Population &amp; Church Numbers'!$A$3049:$D$3120,4,FALSE),"NULL")</f>
        <v>135</v>
      </c>
      <c r="Q54" s="1471" t="s">
        <v>29</v>
      </c>
    </row>
    <row r="55">
      <c r="A55" s="1449" t="s">
        <v>583</v>
      </c>
      <c r="B55" s="1450">
        <f t="array" ref="B55">VLOOKUP($A55,WI_DEMO,2,FALSE)</f>
        <v>17304</v>
      </c>
      <c r="C55" s="1451">
        <v>22.0</v>
      </c>
      <c r="D55" s="1452" t="s">
        <v>29</v>
      </c>
      <c r="E55" s="1451">
        <v>7.0</v>
      </c>
      <c r="F55" s="1473" t="s">
        <v>2018</v>
      </c>
      <c r="G55" s="1452" t="s">
        <v>29</v>
      </c>
      <c r="H55" s="1453" t="s">
        <v>29</v>
      </c>
      <c r="I55" s="1454" t="s">
        <v>29</v>
      </c>
      <c r="J55" s="1455" t="s">
        <v>29</v>
      </c>
      <c r="K55" s="1456" t="s">
        <v>29</v>
      </c>
      <c r="L55" s="1453" t="s">
        <v>29</v>
      </c>
      <c r="M55" s="1454" t="s">
        <v>29</v>
      </c>
      <c r="N55" s="1452" t="s">
        <v>29</v>
      </c>
      <c r="O55" s="1452" t="s">
        <v>29</v>
      </c>
      <c r="P55" s="1458">
        <f>ifna(vlookup(A55,'Population &amp; Church Numbers'!$A$3049:$D$3120,4,FALSE),"NULL")</f>
        <v>28</v>
      </c>
      <c r="Q55" s="1459" t="s">
        <v>29</v>
      </c>
    </row>
    <row r="56">
      <c r="A56" s="1460" t="s">
        <v>1014</v>
      </c>
      <c r="B56" s="1461">
        <f t="array" ref="B56">VLOOKUP($A56,WI_DEMO,2,FALSE)</f>
        <v>163687</v>
      </c>
      <c r="C56" s="1462">
        <v>98.0</v>
      </c>
      <c r="D56" s="1463" t="s">
        <v>29</v>
      </c>
      <c r="E56" s="1462">
        <v>53.0</v>
      </c>
      <c r="F56" s="1465" t="s">
        <v>1523</v>
      </c>
      <c r="G56" s="1463" t="s">
        <v>29</v>
      </c>
      <c r="H56" s="1466" t="s">
        <v>29</v>
      </c>
      <c r="I56" s="1467" t="s">
        <v>29</v>
      </c>
      <c r="J56" s="1468" t="s">
        <v>29</v>
      </c>
      <c r="K56" s="1469" t="s">
        <v>29</v>
      </c>
      <c r="L56" s="1466" t="s">
        <v>29</v>
      </c>
      <c r="M56" s="1467" t="s">
        <v>29</v>
      </c>
      <c r="N56" s="1463" t="s">
        <v>29</v>
      </c>
      <c r="O56" s="1463" t="s">
        <v>29</v>
      </c>
      <c r="P56" s="1470">
        <f>ifna(vlookup(A56,'Population &amp; Church Numbers'!$A$3049:$D$3120,4,FALSE),"NULL")</f>
        <v>127</v>
      </c>
      <c r="Q56" s="1471" t="s">
        <v>29</v>
      </c>
    </row>
    <row r="57">
      <c r="A57" s="1449" t="s">
        <v>1790</v>
      </c>
      <c r="B57" s="1450">
        <f t="array" ref="B57">VLOOKUP($A57,WI_DEMO,2,FALSE)</f>
        <v>14188</v>
      </c>
      <c r="C57" s="1451">
        <v>13.0</v>
      </c>
      <c r="D57" s="1452" t="s">
        <v>29</v>
      </c>
      <c r="E57" s="1451">
        <v>6.0</v>
      </c>
      <c r="F57" s="1473" t="s">
        <v>2032</v>
      </c>
      <c r="G57" s="1452" t="s">
        <v>29</v>
      </c>
      <c r="H57" s="1453" t="s">
        <v>29</v>
      </c>
      <c r="I57" s="1454" t="s">
        <v>29</v>
      </c>
      <c r="J57" s="1455" t="s">
        <v>29</v>
      </c>
      <c r="K57" s="1456" t="s">
        <v>29</v>
      </c>
      <c r="L57" s="1453" t="s">
        <v>29</v>
      </c>
      <c r="M57" s="1454" t="s">
        <v>29</v>
      </c>
      <c r="N57" s="1452" t="s">
        <v>29</v>
      </c>
      <c r="O57" s="1452" t="s">
        <v>29</v>
      </c>
      <c r="P57" s="1458">
        <f>ifna(vlookup(A57,'Population &amp; Church Numbers'!$A$3049:$D$3120,4,FALSE),"NULL")</f>
        <v>28</v>
      </c>
      <c r="Q57" s="1459" t="s">
        <v>29</v>
      </c>
    </row>
    <row r="58">
      <c r="A58" s="1460" t="s">
        <v>4279</v>
      </c>
      <c r="B58" s="1461">
        <f t="array" ref="B58">VLOOKUP($A58,WI_DEMO,2,FALSE)</f>
        <v>93536</v>
      </c>
      <c r="C58" s="1462">
        <v>75.0</v>
      </c>
      <c r="D58" s="1463" t="s">
        <v>29</v>
      </c>
      <c r="E58" s="1462">
        <v>35.0</v>
      </c>
      <c r="F58" s="1465" t="s">
        <v>2034</v>
      </c>
      <c r="G58" s="1463" t="s">
        <v>29</v>
      </c>
      <c r="H58" s="1466" t="s">
        <v>29</v>
      </c>
      <c r="I58" s="1467" t="s">
        <v>29</v>
      </c>
      <c r="J58" s="1468" t="s">
        <v>29</v>
      </c>
      <c r="K58" s="1469" t="s">
        <v>29</v>
      </c>
      <c r="L58" s="1466" t="s">
        <v>29</v>
      </c>
      <c r="M58" s="1467" t="s">
        <v>29</v>
      </c>
      <c r="N58" s="1463" t="s">
        <v>29</v>
      </c>
      <c r="O58" s="1463" t="s">
        <v>29</v>
      </c>
      <c r="P58" s="1470">
        <f>ifna(vlookup(A58,'Population &amp; Church Numbers'!$A$3049:$D$3120,4,FALSE),"NULL")</f>
        <v>74</v>
      </c>
      <c r="Q58" s="1471" t="s">
        <v>29</v>
      </c>
    </row>
    <row r="59">
      <c r="A59" s="1449" t="s">
        <v>2035</v>
      </c>
      <c r="B59" s="1450">
        <f t="array" ref="B59">VLOOKUP($A59,WI_DEMO,2,FALSE)</f>
        <v>65763</v>
      </c>
      <c r="C59" s="1451">
        <v>53.0</v>
      </c>
      <c r="D59" s="1452" t="s">
        <v>29</v>
      </c>
      <c r="E59" s="1451">
        <v>29.0</v>
      </c>
      <c r="F59" s="1473" t="s">
        <v>2027</v>
      </c>
      <c r="G59" s="1452" t="s">
        <v>29</v>
      </c>
      <c r="H59" s="1453" t="s">
        <v>29</v>
      </c>
      <c r="I59" s="1454" t="s">
        <v>29</v>
      </c>
      <c r="J59" s="1455" t="s">
        <v>29</v>
      </c>
      <c r="K59" s="1456" t="s">
        <v>29</v>
      </c>
      <c r="L59" s="1453" t="s">
        <v>29</v>
      </c>
      <c r="M59" s="1454" t="s">
        <v>29</v>
      </c>
      <c r="N59" s="1452" t="s">
        <v>29</v>
      </c>
      <c r="O59" s="1452" t="s">
        <v>29</v>
      </c>
      <c r="P59" s="1458">
        <f>ifna(vlookup(A59,'Population &amp; Church Numbers'!$A$3049:$D$3120,4,FALSE),"NULL")</f>
        <v>70</v>
      </c>
      <c r="Q59" s="1459" t="s">
        <v>29</v>
      </c>
    </row>
    <row r="60">
      <c r="A60" s="1460" t="s">
        <v>2036</v>
      </c>
      <c r="B60" s="1461">
        <f t="array" ref="B60">VLOOKUP($A60,WI_DEMO,2,FALSE)</f>
        <v>18074</v>
      </c>
      <c r="C60" s="1462">
        <v>30.0</v>
      </c>
      <c r="D60" s="1463" t="s">
        <v>29</v>
      </c>
      <c r="E60" s="1462">
        <v>11.0</v>
      </c>
      <c r="F60" s="1465" t="s">
        <v>1993</v>
      </c>
      <c r="G60" s="1463" t="s">
        <v>29</v>
      </c>
      <c r="H60" s="1466" t="s">
        <v>29</v>
      </c>
      <c r="I60" s="1467" t="s">
        <v>29</v>
      </c>
      <c r="J60" s="1468" t="s">
        <v>29</v>
      </c>
      <c r="K60" s="1469" t="s">
        <v>29</v>
      </c>
      <c r="L60" s="1466" t="s">
        <v>29</v>
      </c>
      <c r="M60" s="1467" t="s">
        <v>29</v>
      </c>
      <c r="N60" s="1463" t="s">
        <v>29</v>
      </c>
      <c r="O60" s="1463" t="s">
        <v>29</v>
      </c>
      <c r="P60" s="1470">
        <f>ifna(vlookup(A60,'Population &amp; Church Numbers'!$A$3049:$D$3120,4,FALSE),"NULL")</f>
        <v>29</v>
      </c>
      <c r="Q60" s="1471" t="s">
        <v>29</v>
      </c>
    </row>
    <row r="61">
      <c r="A61" s="1449" t="s">
        <v>2037</v>
      </c>
      <c r="B61" s="1450">
        <f t="array" ref="B61">VLOOKUP($A61,WI_DEMO,2,FALSE)</f>
        <v>40881</v>
      </c>
      <c r="C61" s="1451">
        <v>50.0</v>
      </c>
      <c r="D61" s="1452" t="s">
        <v>29</v>
      </c>
      <c r="E61" s="1451">
        <v>13.0</v>
      </c>
      <c r="F61" s="1473" t="s">
        <v>2038</v>
      </c>
      <c r="G61" s="1452" t="s">
        <v>29</v>
      </c>
      <c r="H61" s="1453" t="s">
        <v>29</v>
      </c>
      <c r="I61" s="1454" t="s">
        <v>29</v>
      </c>
      <c r="J61" s="1455" t="s">
        <v>29</v>
      </c>
      <c r="K61" s="1456" t="s">
        <v>29</v>
      </c>
      <c r="L61" s="1453" t="s">
        <v>29</v>
      </c>
      <c r="M61" s="1454" t="s">
        <v>29</v>
      </c>
      <c r="N61" s="1452" t="s">
        <v>29</v>
      </c>
      <c r="O61" s="1452" t="s">
        <v>29</v>
      </c>
      <c r="P61" s="1458">
        <f>ifna(vlookup(A61,'Population &amp; Church Numbers'!$A$3049:$D$3120,4,FALSE),"NULL")</f>
        <v>62</v>
      </c>
      <c r="Q61" s="1459" t="s">
        <v>29</v>
      </c>
    </row>
    <row r="62">
      <c r="A62" s="1460" t="s">
        <v>2039</v>
      </c>
      <c r="B62" s="1461">
        <f t="array" ref="B62">VLOOKUP($A62,WI_DEMO,2,FALSE)</f>
        <v>118034</v>
      </c>
      <c r="C62" s="1462">
        <v>117.0</v>
      </c>
      <c r="D62" s="1463" t="s">
        <v>29</v>
      </c>
      <c r="E62" s="1462">
        <v>53.0</v>
      </c>
      <c r="F62" s="1465" t="s">
        <v>1515</v>
      </c>
      <c r="G62" s="1463" t="s">
        <v>29</v>
      </c>
      <c r="H62" s="1466" t="s">
        <v>29</v>
      </c>
      <c r="I62" s="1467" t="s">
        <v>29</v>
      </c>
      <c r="J62" s="1468" t="s">
        <v>29</v>
      </c>
      <c r="K62" s="1469" t="s">
        <v>29</v>
      </c>
      <c r="L62" s="1466" t="s">
        <v>29</v>
      </c>
      <c r="M62" s="1467" t="s">
        <v>29</v>
      </c>
      <c r="N62" s="1463" t="s">
        <v>29</v>
      </c>
      <c r="O62" s="1463" t="s">
        <v>29</v>
      </c>
      <c r="P62" s="1470">
        <f>ifna(vlookup(A62,'Population &amp; Church Numbers'!$A$3049:$D$3120,4,FALSE),"NULL")</f>
        <v>123</v>
      </c>
      <c r="Q62" s="1471" t="s">
        <v>29</v>
      </c>
    </row>
    <row r="63">
      <c r="A63" s="1449" t="s">
        <v>387</v>
      </c>
      <c r="B63" s="1450">
        <f t="array" ref="B63">VLOOKUP($A63,WI_DEMO,2,FALSE)</f>
        <v>19913</v>
      </c>
      <c r="C63" s="1451">
        <v>278.0</v>
      </c>
      <c r="D63" s="1452" t="s">
        <v>29</v>
      </c>
      <c r="E63" s="1451">
        <v>210.0</v>
      </c>
      <c r="F63" s="1473" t="s">
        <v>2040</v>
      </c>
      <c r="G63" s="1452" t="s">
        <v>29</v>
      </c>
      <c r="H63" s="1453" t="s">
        <v>29</v>
      </c>
      <c r="I63" s="1454" t="s">
        <v>29</v>
      </c>
      <c r="J63" s="1455" t="s">
        <v>29</v>
      </c>
      <c r="K63" s="1456" t="s">
        <v>29</v>
      </c>
      <c r="L63" s="1453" t="s">
        <v>29</v>
      </c>
      <c r="M63" s="1454" t="s">
        <v>29</v>
      </c>
      <c r="N63" s="1452" t="s">
        <v>29</v>
      </c>
      <c r="O63" s="1452" t="s">
        <v>29</v>
      </c>
      <c r="P63" s="1458">
        <f>ifna(vlookup(A63,'Population &amp; Church Numbers'!$A$3049:$D$3120,4,FALSE),"NULL")</f>
        <v>25</v>
      </c>
      <c r="Q63" s="1459" t="s">
        <v>29</v>
      </c>
    </row>
    <row r="64">
      <c r="A64" s="1460" t="s">
        <v>2041</v>
      </c>
      <c r="B64" s="1461">
        <f t="array" ref="B64">VLOOKUP($A64,WI_DEMO,2,FALSE)</f>
        <v>30760</v>
      </c>
      <c r="C64" s="1462">
        <v>25.0</v>
      </c>
      <c r="D64" s="1463" t="s">
        <v>29</v>
      </c>
      <c r="E64" s="1462">
        <v>12.0</v>
      </c>
      <c r="F64" s="1465" t="s">
        <v>1511</v>
      </c>
      <c r="G64" s="1463" t="s">
        <v>29</v>
      </c>
      <c r="H64" s="1466" t="s">
        <v>29</v>
      </c>
      <c r="I64" s="1467" t="s">
        <v>29</v>
      </c>
      <c r="J64" s="1468" t="s">
        <v>29</v>
      </c>
      <c r="K64" s="1469" t="s">
        <v>29</v>
      </c>
      <c r="L64" s="1466" t="s">
        <v>29</v>
      </c>
      <c r="M64" s="1467" t="s">
        <v>29</v>
      </c>
      <c r="N64" s="1463" t="s">
        <v>29</v>
      </c>
      <c r="O64" s="1463" t="s">
        <v>29</v>
      </c>
      <c r="P64" s="1470">
        <f>ifna(vlookup(A64,'Population &amp; Church Numbers'!$A$3049:$D$3120,4,FALSE),"NULL")</f>
        <v>44</v>
      </c>
      <c r="Q64" s="1471" t="s">
        <v>29</v>
      </c>
    </row>
    <row r="65">
      <c r="A65" s="1449" t="s">
        <v>855</v>
      </c>
      <c r="B65" s="1450">
        <f t="array" ref="B65">VLOOKUP($A65,WI_DEMO,2,FALSE)</f>
        <v>30714</v>
      </c>
      <c r="C65" s="1451">
        <v>26.0</v>
      </c>
      <c r="D65" s="1452" t="s">
        <v>29</v>
      </c>
      <c r="E65" s="1451">
        <v>7.0</v>
      </c>
      <c r="F65" s="1473" t="s">
        <v>2022</v>
      </c>
      <c r="G65" s="1452" t="s">
        <v>29</v>
      </c>
      <c r="H65" s="1453" t="s">
        <v>29</v>
      </c>
      <c r="I65" s="1454" t="s">
        <v>29</v>
      </c>
      <c r="J65" s="1455" t="s">
        <v>29</v>
      </c>
      <c r="K65" s="1456" t="s">
        <v>29</v>
      </c>
      <c r="L65" s="1453" t="s">
        <v>29</v>
      </c>
      <c r="M65" s="1454" t="s">
        <v>29</v>
      </c>
      <c r="N65" s="1452" t="s">
        <v>29</v>
      </c>
      <c r="O65" s="1452" t="s">
        <v>29</v>
      </c>
      <c r="P65" s="1458">
        <f>ifna(vlookup(A65,'Population &amp; Church Numbers'!$A$3049:$D$3120,4,FALSE),"NULL")</f>
        <v>61</v>
      </c>
      <c r="Q65" s="1459" t="s">
        <v>29</v>
      </c>
    </row>
    <row r="66">
      <c r="A66" s="1460" t="s">
        <v>2042</v>
      </c>
      <c r="B66" s="1461">
        <f t="array" ref="B66">VLOOKUP($A66,WI_DEMO,2,FALSE)</f>
        <v>23047</v>
      </c>
      <c r="C66" s="1462">
        <v>38.0</v>
      </c>
      <c r="D66" s="1463" t="s">
        <v>29</v>
      </c>
      <c r="E66" s="1462">
        <v>13.0</v>
      </c>
      <c r="F66" s="1465" t="s">
        <v>1986</v>
      </c>
      <c r="G66" s="1463" t="s">
        <v>29</v>
      </c>
      <c r="H66" s="1466" t="s">
        <v>29</v>
      </c>
      <c r="I66" s="1467" t="s">
        <v>29</v>
      </c>
      <c r="J66" s="1468" t="s">
        <v>29</v>
      </c>
      <c r="K66" s="1469" t="s">
        <v>29</v>
      </c>
      <c r="L66" s="1466" t="s">
        <v>29</v>
      </c>
      <c r="M66" s="1467" t="s">
        <v>29</v>
      </c>
      <c r="N66" s="1463" t="s">
        <v>29</v>
      </c>
      <c r="O66" s="1463" t="s">
        <v>29</v>
      </c>
      <c r="P66" s="1470">
        <f>ifna(vlookup(A66,'Population &amp; Church Numbers'!$A$3049:$D$3120,4,FALSE),"NULL")</f>
        <v>38</v>
      </c>
      <c r="Q66" s="1471" t="s">
        <v>29</v>
      </c>
    </row>
    <row r="67">
      <c r="A67" s="1449" t="s">
        <v>1638</v>
      </c>
      <c r="B67" s="1450">
        <f t="array" ref="B67">VLOOKUP($A67,WI_DEMO,2,FALSE)</f>
        <v>106478</v>
      </c>
      <c r="C67" s="1451">
        <v>64.0</v>
      </c>
      <c r="D67" s="1452" t="s">
        <v>29</v>
      </c>
      <c r="E67" s="1451">
        <v>42.0</v>
      </c>
      <c r="F67" s="1473" t="s">
        <v>2022</v>
      </c>
      <c r="G67" s="1452" t="s">
        <v>29</v>
      </c>
      <c r="H67" s="1453" t="s">
        <v>29</v>
      </c>
      <c r="I67" s="1454" t="s">
        <v>29</v>
      </c>
      <c r="J67" s="1455" t="s">
        <v>29</v>
      </c>
      <c r="K67" s="1456" t="s">
        <v>29</v>
      </c>
      <c r="L67" s="1453" t="s">
        <v>29</v>
      </c>
      <c r="M67" s="1454" t="s">
        <v>29</v>
      </c>
      <c r="N67" s="1452" t="s">
        <v>29</v>
      </c>
      <c r="O67" s="1452" t="s">
        <v>29</v>
      </c>
      <c r="P67" s="1458">
        <f>ifna(vlookup(A67,'Population &amp; Church Numbers'!$A$3049:$D$3120,4,FALSE),"NULL")</f>
        <v>86</v>
      </c>
      <c r="Q67" s="1459" t="s">
        <v>29</v>
      </c>
    </row>
    <row r="68">
      <c r="A68" s="1460" t="s">
        <v>2043</v>
      </c>
      <c r="B68" s="1461">
        <f t="array" ref="B68">VLOOKUP($A68,WI_DEMO,2,FALSE)</f>
        <v>16623</v>
      </c>
      <c r="C68" s="1462">
        <v>43.0</v>
      </c>
      <c r="D68" s="1463" t="s">
        <v>29</v>
      </c>
      <c r="E68" s="1462">
        <v>15.0</v>
      </c>
      <c r="F68" s="1465" t="s">
        <v>1994</v>
      </c>
      <c r="G68" s="1463" t="s">
        <v>29</v>
      </c>
      <c r="H68" s="1466" t="s">
        <v>29</v>
      </c>
      <c r="I68" s="1467" t="s">
        <v>29</v>
      </c>
      <c r="J68" s="1468" t="s">
        <v>29</v>
      </c>
      <c r="K68" s="1469" t="s">
        <v>29</v>
      </c>
      <c r="L68" s="1466" t="s">
        <v>29</v>
      </c>
      <c r="M68" s="1467" t="s">
        <v>29</v>
      </c>
      <c r="N68" s="1463" t="s">
        <v>29</v>
      </c>
      <c r="O68" s="1463" t="s">
        <v>29</v>
      </c>
      <c r="P68" s="1470">
        <f>ifna(vlookup(A68,'Population &amp; Church Numbers'!$A$3049:$D$3120,4,FALSE),"NULL")</f>
        <v>30</v>
      </c>
      <c r="Q68" s="1471" t="s">
        <v>29</v>
      </c>
    </row>
    <row r="69">
      <c r="A69" s="1449" t="s">
        <v>94</v>
      </c>
      <c r="B69" s="1450">
        <f t="array" ref="B69">VLOOKUP($A69,WI_DEMO,2,FALSE)</f>
        <v>136761</v>
      </c>
      <c r="C69" s="1451">
        <v>9.0</v>
      </c>
      <c r="D69" s="1452" t="s">
        <v>29</v>
      </c>
      <c r="E69" s="1451">
        <v>2.0</v>
      </c>
      <c r="F69" s="1473" t="s">
        <v>2032</v>
      </c>
      <c r="G69" s="1452" t="s">
        <v>29</v>
      </c>
      <c r="H69" s="1453" t="s">
        <v>29</v>
      </c>
      <c r="I69" s="1454" t="s">
        <v>29</v>
      </c>
      <c r="J69" s="1455" t="s">
        <v>29</v>
      </c>
      <c r="K69" s="1456" t="s">
        <v>29</v>
      </c>
      <c r="L69" s="1453" t="s">
        <v>29</v>
      </c>
      <c r="M69" s="1454" t="s">
        <v>29</v>
      </c>
      <c r="N69" s="1452" t="s">
        <v>29</v>
      </c>
      <c r="O69" s="1452" t="s">
        <v>29</v>
      </c>
      <c r="P69" s="1458">
        <f>ifna(vlookup(A69,'Population &amp; Church Numbers'!$A$3049:$D$3120,4,FALSE),"NULL")</f>
        <v>89</v>
      </c>
      <c r="Q69" s="1459" t="s">
        <v>29</v>
      </c>
    </row>
    <row r="70">
      <c r="A70" s="1460" t="s">
        <v>2044</v>
      </c>
      <c r="B70" s="1461">
        <f t="array" ref="B70">VLOOKUP($A70,WI_DEMO,2,FALSE)</f>
        <v>406978</v>
      </c>
      <c r="C70" s="1462">
        <v>63.0</v>
      </c>
      <c r="D70" s="1463" t="s">
        <v>29</v>
      </c>
      <c r="E70" s="1462">
        <v>35.0</v>
      </c>
      <c r="F70" s="1465" t="s">
        <v>1994</v>
      </c>
      <c r="G70" s="1463" t="s">
        <v>29</v>
      </c>
      <c r="H70" s="1466" t="s">
        <v>29</v>
      </c>
      <c r="I70" s="1467" t="s">
        <v>29</v>
      </c>
      <c r="J70" s="1468" t="s">
        <v>29</v>
      </c>
      <c r="K70" s="1469" t="s">
        <v>29</v>
      </c>
      <c r="L70" s="1466" t="s">
        <v>29</v>
      </c>
      <c r="M70" s="1467" t="s">
        <v>29</v>
      </c>
      <c r="N70" s="1463" t="s">
        <v>29</v>
      </c>
      <c r="O70" s="1463" t="s">
        <v>29</v>
      </c>
      <c r="P70" s="1470">
        <f>ifna(vlookup(A70,'Population &amp; Church Numbers'!$A$3049:$D$3120,4,FALSE),"NULL")</f>
        <v>216</v>
      </c>
      <c r="Q70" s="1471" t="s">
        <v>29</v>
      </c>
    </row>
    <row r="71">
      <c r="A71" s="1449" t="s">
        <v>2045</v>
      </c>
      <c r="B71" s="1450">
        <f t="array" ref="B71">VLOOKUP($A71,WI_DEMO,2,FALSE)</f>
        <v>51812</v>
      </c>
      <c r="C71" s="1451">
        <v>61.0</v>
      </c>
      <c r="D71" s="1452" t="s">
        <v>29</v>
      </c>
      <c r="E71" s="1451">
        <v>32.0</v>
      </c>
      <c r="F71" s="1473" t="s">
        <v>1997</v>
      </c>
      <c r="G71" s="1452" t="s">
        <v>29</v>
      </c>
      <c r="H71" s="1453" t="s">
        <v>29</v>
      </c>
      <c r="I71" s="1454" t="s">
        <v>29</v>
      </c>
      <c r="J71" s="1455" t="s">
        <v>29</v>
      </c>
      <c r="K71" s="1456" t="s">
        <v>29</v>
      </c>
      <c r="L71" s="1453" t="s">
        <v>29</v>
      </c>
      <c r="M71" s="1454" t="s">
        <v>29</v>
      </c>
      <c r="N71" s="1452" t="s">
        <v>29</v>
      </c>
      <c r="O71" s="1452" t="s">
        <v>29</v>
      </c>
      <c r="P71" s="1458">
        <f>ifna(vlookup(A71,'Population &amp; Church Numbers'!$A$3049:$D$3120,4,FALSE),"NULL")</f>
        <v>76</v>
      </c>
      <c r="Q71" s="1459" t="s">
        <v>29</v>
      </c>
    </row>
    <row r="72">
      <c r="A72" s="1460" t="s">
        <v>2046</v>
      </c>
      <c r="B72" s="1461">
        <f t="array" ref="B72">VLOOKUP($A72,WI_DEMO,2,FALSE)</f>
        <v>24520</v>
      </c>
      <c r="C72" s="1462">
        <v>33.0</v>
      </c>
      <c r="D72" s="1463" t="s">
        <v>29</v>
      </c>
      <c r="E72" s="1462">
        <v>13.0</v>
      </c>
      <c r="F72" s="1465" t="s">
        <v>2027</v>
      </c>
      <c r="G72" s="1463" t="s">
        <v>29</v>
      </c>
      <c r="H72" s="1466" t="s">
        <v>29</v>
      </c>
      <c r="I72" s="1467" t="s">
        <v>29</v>
      </c>
      <c r="J72" s="1468" t="s">
        <v>29</v>
      </c>
      <c r="K72" s="1469" t="s">
        <v>29</v>
      </c>
      <c r="L72" s="1466" t="s">
        <v>29</v>
      </c>
      <c r="M72" s="1467" t="s">
        <v>29</v>
      </c>
      <c r="N72" s="1463" t="s">
        <v>29</v>
      </c>
      <c r="O72" s="1463" t="s">
        <v>29</v>
      </c>
      <c r="P72" s="1470">
        <f>ifna(vlookup(A72,'Population &amp; Church Numbers'!$A$3049:$D$3120,4,FALSE),"NULL")</f>
        <v>39</v>
      </c>
      <c r="Q72" s="1471" t="s">
        <v>29</v>
      </c>
    </row>
    <row r="73">
      <c r="A73" s="1449" t="s">
        <v>595</v>
      </c>
      <c r="B73" s="1450">
        <f t="array" ref="B73">VLOOKUP($A73,WI_DEMO,2,FALSE)</f>
        <v>171730</v>
      </c>
      <c r="C73" s="1451">
        <v>34.0</v>
      </c>
      <c r="D73" s="1452" t="s">
        <v>29</v>
      </c>
      <c r="E73" s="1451">
        <v>17.0</v>
      </c>
      <c r="F73" s="1473" t="s">
        <v>1496</v>
      </c>
      <c r="G73" s="1452" t="s">
        <v>29</v>
      </c>
      <c r="H73" s="1453" t="s">
        <v>29</v>
      </c>
      <c r="I73" s="1454" t="s">
        <v>29</v>
      </c>
      <c r="J73" s="1455" t="s">
        <v>29</v>
      </c>
      <c r="K73" s="1456" t="s">
        <v>29</v>
      </c>
      <c r="L73" s="1453" t="s">
        <v>29</v>
      </c>
      <c r="M73" s="1454" t="s">
        <v>29</v>
      </c>
      <c r="N73" s="1452" t="s">
        <v>29</v>
      </c>
      <c r="O73" s="1452" t="s">
        <v>29</v>
      </c>
      <c r="P73" s="1458">
        <f>ifna(vlookup(A73,'Population &amp; Church Numbers'!$A$3049:$D$3120,4,FALSE),"NULL")</f>
        <v>108</v>
      </c>
      <c r="Q73" s="1459" t="s">
        <v>29</v>
      </c>
    </row>
    <row r="74">
      <c r="A74" s="1460" t="s">
        <v>1451</v>
      </c>
      <c r="B74" s="1461">
        <f t="array" ref="B74">VLOOKUP($A74,WI_DEMO,2,FALSE)</f>
        <v>74207</v>
      </c>
      <c r="C74" s="1462">
        <v>59.0</v>
      </c>
      <c r="D74" s="1463" t="s">
        <v>29</v>
      </c>
      <c r="E74" s="1462">
        <v>34.0</v>
      </c>
      <c r="F74" s="1465" t="s">
        <v>1984</v>
      </c>
      <c r="G74" s="1463" t="s">
        <v>29</v>
      </c>
      <c r="H74" s="1466" t="s">
        <v>29</v>
      </c>
      <c r="I74" s="1467" t="s">
        <v>29</v>
      </c>
      <c r="J74" s="1468" t="s">
        <v>29</v>
      </c>
      <c r="K74" s="1469" t="s">
        <v>29</v>
      </c>
      <c r="L74" s="1466" t="s">
        <v>29</v>
      </c>
      <c r="M74" s="1467" t="s">
        <v>29</v>
      </c>
      <c r="N74" s="1463" t="s">
        <v>29</v>
      </c>
      <c r="O74" s="1463" t="s">
        <v>29</v>
      </c>
      <c r="P74" s="1470" t="str">
        <f>ifna(vlookup(A74,'Population &amp; Church Numbers'!$A$3049:$D$3120,4,FALSE),"NULL")</f>
        <v>NULL</v>
      </c>
      <c r="Q74" s="147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69">
        <f>'WI Data'!J6</f>
        <v>6887</v>
      </c>
      <c r="D76" s="680" t="s">
        <v>29</v>
      </c>
      <c r="E76" s="1169">
        <f>'WI Data'!B156</f>
        <v>3230</v>
      </c>
      <c r="F76" s="230">
        <f>'WI Data'!C156</f>
        <v>2717</v>
      </c>
      <c r="G76" s="680" t="s">
        <v>29</v>
      </c>
      <c r="H76" s="116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13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74"/>
      <c r="D1" s="235"/>
      <c r="E1" s="236" t="s">
        <v>2117</v>
      </c>
      <c r="F1" s="1475" t="s">
        <v>4280</v>
      </c>
      <c r="G1" s="75"/>
      <c r="H1" s="75"/>
      <c r="I1" s="236" t="s">
        <v>2119</v>
      </c>
      <c r="J1" s="252">
        <v>44988.0</v>
      </c>
      <c r="K1" s="236" t="s">
        <v>2120</v>
      </c>
      <c r="L1" s="147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77" t="s">
        <v>2093</v>
      </c>
      <c r="B4" s="1478" t="s">
        <v>4281</v>
      </c>
      <c r="C4" s="83"/>
      <c r="D4" s="1477" t="s">
        <v>2318</v>
      </c>
      <c r="E4" s="1479"/>
      <c r="F4" s="1480" t="s">
        <v>4282</v>
      </c>
      <c r="G4" s="83"/>
      <c r="H4" s="1478" t="s">
        <v>2319</v>
      </c>
      <c r="I4" s="83"/>
      <c r="J4" s="1481" t="s">
        <v>2217</v>
      </c>
      <c r="K4" s="83"/>
      <c r="L4" s="1478"/>
      <c r="M4" s="83"/>
      <c r="N4" s="1478"/>
      <c r="O4" s="83"/>
      <c r="P4" s="1477"/>
      <c r="Y4" s="373"/>
    </row>
    <row r="5">
      <c r="A5" s="1482"/>
      <c r="B5" s="1483" t="s">
        <v>2420</v>
      </c>
      <c r="C5" s="1484" t="s">
        <v>2421</v>
      </c>
      <c r="D5" s="1483" t="s">
        <v>2420</v>
      </c>
      <c r="E5" s="1483" t="s">
        <v>2421</v>
      </c>
      <c r="F5" s="1483" t="s">
        <v>2420</v>
      </c>
      <c r="G5" s="1483" t="s">
        <v>2421</v>
      </c>
      <c r="H5" s="1483" t="s">
        <v>2420</v>
      </c>
      <c r="I5" s="1483" t="s">
        <v>2421</v>
      </c>
      <c r="J5" s="1483"/>
      <c r="K5" s="1483"/>
      <c r="L5" s="1483"/>
      <c r="M5" s="1483"/>
      <c r="N5" s="1483"/>
      <c r="O5" s="1483"/>
      <c r="P5" s="1482"/>
      <c r="R5" s="1477" t="s">
        <v>2273</v>
      </c>
      <c r="S5" s="1477" t="s">
        <v>2508</v>
      </c>
      <c r="T5" s="1477" t="s">
        <v>4218</v>
      </c>
      <c r="U5" s="1477" t="s">
        <v>2074</v>
      </c>
      <c r="V5" s="1483" t="s">
        <v>4283</v>
      </c>
      <c r="W5" s="1477" t="s">
        <v>4284</v>
      </c>
      <c r="X5" s="1477" t="s">
        <v>4285</v>
      </c>
      <c r="Y5" s="1485" t="s">
        <v>4286</v>
      </c>
    </row>
    <row r="6">
      <c r="A6" s="1486" t="s">
        <v>4287</v>
      </c>
      <c r="B6" s="1487">
        <v>3230.0</v>
      </c>
      <c r="C6" s="1488">
        <v>0.469</v>
      </c>
      <c r="D6" s="1487">
        <v>569.0</v>
      </c>
      <c r="E6" s="1488">
        <v>0.083</v>
      </c>
      <c r="F6" s="1488">
        <v>2717.0</v>
      </c>
      <c r="G6" s="1488">
        <v>0.395</v>
      </c>
      <c r="H6" s="1488">
        <v>371.0</v>
      </c>
      <c r="I6" s="427">
        <v>0.054</v>
      </c>
      <c r="J6" s="1487">
        <v>6887.0</v>
      </c>
      <c r="K6" s="1488"/>
      <c r="L6" s="1488"/>
      <c r="M6" s="1488"/>
      <c r="N6" s="1488"/>
      <c r="O6" s="1488"/>
      <c r="P6" s="1487"/>
      <c r="Q6" s="481"/>
      <c r="R6" s="1487"/>
      <c r="S6" s="1487"/>
      <c r="T6" s="1488"/>
      <c r="U6" s="1488"/>
      <c r="V6" s="1488"/>
      <c r="W6" s="1488"/>
      <c r="X6" s="428"/>
      <c r="Y6" s="1489">
        <f t="shared" ref="Y6:Y24" si="1">SUM(W6:X6)</f>
        <v>0</v>
      </c>
    </row>
    <row r="7">
      <c r="A7" s="1266" t="s">
        <v>267</v>
      </c>
      <c r="B7" s="1490">
        <v>4.0</v>
      </c>
      <c r="C7" s="1490">
        <v>0.8</v>
      </c>
      <c r="D7" s="1490">
        <v>0.0</v>
      </c>
      <c r="E7" s="1490">
        <v>0.0</v>
      </c>
      <c r="F7" s="1490">
        <v>1.0</v>
      </c>
      <c r="G7" s="1490">
        <v>0.2</v>
      </c>
      <c r="H7" s="1490">
        <v>0.0</v>
      </c>
      <c r="I7" s="1491">
        <v>0.0</v>
      </c>
      <c r="J7" s="1490">
        <v>5.0</v>
      </c>
      <c r="K7" s="1490"/>
      <c r="L7" s="1490"/>
      <c r="M7" s="1490"/>
      <c r="N7" s="1490"/>
      <c r="O7" s="1490"/>
      <c r="P7" s="1490"/>
      <c r="Q7" s="481"/>
      <c r="R7" s="1490"/>
      <c r="S7" s="1490"/>
      <c r="T7" s="1490"/>
      <c r="U7" s="1490"/>
      <c r="V7" s="1490"/>
      <c r="W7" s="1490"/>
      <c r="X7" s="1492"/>
      <c r="Y7" s="1489">
        <f t="shared" si="1"/>
        <v>0</v>
      </c>
    </row>
    <row r="8">
      <c r="A8" s="1266" t="s">
        <v>1418</v>
      </c>
      <c r="B8" s="1490">
        <v>15.0</v>
      </c>
      <c r="C8" s="1490">
        <v>0.366</v>
      </c>
      <c r="D8" s="1490">
        <v>2.0</v>
      </c>
      <c r="E8" s="1490">
        <v>0.049</v>
      </c>
      <c r="F8" s="1490">
        <v>19.0</v>
      </c>
      <c r="G8" s="1490">
        <v>0.463</v>
      </c>
      <c r="H8" s="1490">
        <v>5.0</v>
      </c>
      <c r="I8" s="1491">
        <v>0.122</v>
      </c>
      <c r="J8" s="1490">
        <v>41.0</v>
      </c>
      <c r="K8" s="1490"/>
      <c r="L8" s="1490"/>
      <c r="M8" s="1490"/>
      <c r="N8" s="1490"/>
      <c r="O8" s="1490"/>
      <c r="P8" s="1490"/>
      <c r="Q8" s="481"/>
      <c r="R8" s="1490"/>
      <c r="S8" s="1490"/>
      <c r="T8" s="1490"/>
      <c r="U8" s="1490"/>
      <c r="V8" s="1490"/>
      <c r="W8" s="1490"/>
      <c r="X8" s="1492"/>
      <c r="Y8" s="1489">
        <f t="shared" si="1"/>
        <v>0</v>
      </c>
    </row>
    <row r="9">
      <c r="A9" s="1266" t="s">
        <v>1985</v>
      </c>
      <c r="B9" s="1490">
        <v>33.0</v>
      </c>
      <c r="C9" s="1490">
        <v>0.418</v>
      </c>
      <c r="D9" s="1490">
        <v>3.0</v>
      </c>
      <c r="E9" s="1490">
        <v>0.038</v>
      </c>
      <c r="F9" s="1490">
        <v>35.0</v>
      </c>
      <c r="G9" s="1490">
        <v>0.443</v>
      </c>
      <c r="H9" s="1490">
        <v>8.0</v>
      </c>
      <c r="I9" s="1491">
        <v>0.101</v>
      </c>
      <c r="J9" s="1490">
        <v>79.0</v>
      </c>
      <c r="K9" s="1490"/>
      <c r="L9" s="1490"/>
      <c r="M9" s="1490"/>
      <c r="N9" s="1490"/>
      <c r="O9" s="1490"/>
      <c r="P9" s="1490"/>
      <c r="Q9" s="481"/>
      <c r="R9" s="1490"/>
      <c r="S9" s="1490"/>
      <c r="T9" s="1490"/>
      <c r="U9" s="1490"/>
      <c r="V9" s="1490"/>
      <c r="W9" s="1490"/>
      <c r="X9" s="1492"/>
      <c r="Y9" s="1489">
        <f t="shared" si="1"/>
        <v>0</v>
      </c>
    </row>
    <row r="10">
      <c r="A10" s="1266" t="s">
        <v>1987</v>
      </c>
      <c r="B10" s="1490">
        <v>11.0</v>
      </c>
      <c r="C10" s="1490">
        <v>0.224</v>
      </c>
      <c r="D10" s="1490">
        <v>2.0</v>
      </c>
      <c r="E10" s="1490">
        <v>0.041</v>
      </c>
      <c r="F10" s="1490">
        <v>36.0</v>
      </c>
      <c r="G10" s="1490">
        <v>0.735</v>
      </c>
      <c r="H10" s="1490">
        <v>0.0</v>
      </c>
      <c r="I10" s="1491">
        <v>0.0</v>
      </c>
      <c r="J10" s="1490">
        <v>49.0</v>
      </c>
      <c r="K10" s="1490"/>
      <c r="L10" s="1490"/>
      <c r="M10" s="1490"/>
      <c r="N10" s="1490"/>
      <c r="O10" s="1490"/>
      <c r="P10" s="1490"/>
      <c r="Q10" s="481"/>
      <c r="R10" s="1490"/>
      <c r="S10" s="1490"/>
      <c r="T10" s="1490"/>
      <c r="U10" s="1490"/>
      <c r="V10" s="1490"/>
      <c r="W10" s="1490"/>
      <c r="X10" s="1492"/>
      <c r="Y10" s="1489">
        <f t="shared" si="1"/>
        <v>0</v>
      </c>
    </row>
    <row r="11">
      <c r="A11" s="1266" t="s">
        <v>545</v>
      </c>
      <c r="B11" s="1490">
        <v>145.0</v>
      </c>
      <c r="C11" s="1490">
        <v>0.445</v>
      </c>
      <c r="D11" s="1490">
        <v>22.0</v>
      </c>
      <c r="E11" s="1490">
        <v>0.067</v>
      </c>
      <c r="F11" s="1490">
        <v>147.0</v>
      </c>
      <c r="G11" s="1490">
        <v>0.451</v>
      </c>
      <c r="H11" s="1490">
        <v>12.0</v>
      </c>
      <c r="I11" s="1491">
        <v>0.037</v>
      </c>
      <c r="J11" s="1490">
        <v>326.0</v>
      </c>
      <c r="K11" s="1490"/>
      <c r="L11" s="1490"/>
      <c r="M11" s="1490"/>
      <c r="N11" s="1490"/>
      <c r="O11" s="1490"/>
      <c r="P11" s="1490"/>
      <c r="Q11" s="481"/>
      <c r="R11" s="1490"/>
      <c r="S11" s="1490"/>
      <c r="T11" s="1490"/>
      <c r="U11" s="1490"/>
      <c r="V11" s="1490"/>
      <c r="W11" s="1490"/>
      <c r="X11" s="1492"/>
      <c r="Y11" s="1489">
        <f t="shared" si="1"/>
        <v>0</v>
      </c>
    </row>
    <row r="12">
      <c r="A12" s="1266" t="s">
        <v>1191</v>
      </c>
      <c r="B12" s="1490">
        <v>8.0</v>
      </c>
      <c r="C12" s="1490">
        <v>0.667</v>
      </c>
      <c r="D12" s="1490">
        <v>0.0</v>
      </c>
      <c r="E12" s="1490">
        <v>0.0</v>
      </c>
      <c r="F12" s="1490">
        <v>1.0</v>
      </c>
      <c r="G12" s="1490">
        <v>0.083</v>
      </c>
      <c r="H12" s="1490">
        <v>3.0</v>
      </c>
      <c r="I12" s="1491">
        <v>0.25</v>
      </c>
      <c r="J12" s="1490">
        <v>12.0</v>
      </c>
      <c r="K12" s="1490"/>
      <c r="L12" s="1490"/>
      <c r="M12" s="1490"/>
      <c r="N12" s="1490"/>
      <c r="O12" s="1490"/>
      <c r="P12" s="1490"/>
      <c r="Q12" s="481"/>
      <c r="R12" s="1490"/>
      <c r="S12" s="1490"/>
      <c r="T12" s="1490"/>
      <c r="U12" s="1490"/>
      <c r="V12" s="1490"/>
      <c r="W12" s="1490"/>
      <c r="X12" s="1492"/>
      <c r="Y12" s="1489">
        <f t="shared" si="1"/>
        <v>0</v>
      </c>
    </row>
    <row r="13">
      <c r="A13" s="1266" t="s">
        <v>1990</v>
      </c>
      <c r="B13" s="1490">
        <v>7.0</v>
      </c>
      <c r="C13" s="1490">
        <v>0.583</v>
      </c>
      <c r="D13" s="1490">
        <v>2.0</v>
      </c>
      <c r="E13" s="1490">
        <v>0.167</v>
      </c>
      <c r="F13" s="1490">
        <v>0.0</v>
      </c>
      <c r="G13" s="1490">
        <v>0.0</v>
      </c>
      <c r="H13" s="1490">
        <v>3.0</v>
      </c>
      <c r="I13" s="1491">
        <v>0.25</v>
      </c>
      <c r="J13" s="1490">
        <v>12.0</v>
      </c>
      <c r="K13" s="1490"/>
      <c r="L13" s="1490"/>
      <c r="M13" s="1490"/>
      <c r="N13" s="1490"/>
      <c r="O13" s="1490"/>
      <c r="P13" s="1490"/>
      <c r="Q13" s="481"/>
      <c r="R13" s="1490"/>
      <c r="S13" s="1490"/>
      <c r="T13" s="1490"/>
      <c r="U13" s="1490"/>
      <c r="V13" s="1490"/>
      <c r="W13" s="1490"/>
      <c r="X13" s="1492"/>
      <c r="Y13" s="1489">
        <f t="shared" si="1"/>
        <v>0</v>
      </c>
    </row>
    <row r="14">
      <c r="A14" s="1266" t="s">
        <v>1992</v>
      </c>
      <c r="B14" s="1490">
        <v>7.0</v>
      </c>
      <c r="C14" s="1490">
        <v>0.368</v>
      </c>
      <c r="D14" s="1490">
        <v>0.0</v>
      </c>
      <c r="E14" s="1490">
        <v>0.0</v>
      </c>
      <c r="F14" s="1490">
        <v>11.0</v>
      </c>
      <c r="G14" s="1490">
        <v>0.579</v>
      </c>
      <c r="H14" s="1490">
        <v>1.0</v>
      </c>
      <c r="I14" s="1491">
        <v>0.053</v>
      </c>
      <c r="J14" s="1490">
        <v>19.0</v>
      </c>
      <c r="K14" s="1490"/>
      <c r="L14" s="1490"/>
      <c r="M14" s="1490"/>
      <c r="N14" s="1490"/>
      <c r="O14" s="1490"/>
      <c r="P14" s="1490"/>
      <c r="Q14" s="481"/>
      <c r="R14" s="1490"/>
      <c r="S14" s="1490"/>
      <c r="T14" s="1490"/>
      <c r="U14" s="1490"/>
      <c r="V14" s="1490"/>
      <c r="W14" s="1490"/>
      <c r="X14" s="1492"/>
      <c r="Y14" s="1489">
        <f t="shared" si="1"/>
        <v>0</v>
      </c>
    </row>
    <row r="15">
      <c r="A15" s="1266" t="s">
        <v>917</v>
      </c>
      <c r="B15" s="1490">
        <v>62.0</v>
      </c>
      <c r="C15" s="1490">
        <v>0.477</v>
      </c>
      <c r="D15" s="1490">
        <v>10.0</v>
      </c>
      <c r="E15" s="1490">
        <v>0.077</v>
      </c>
      <c r="F15" s="1490">
        <v>50.0</v>
      </c>
      <c r="G15" s="1490">
        <v>0.385</v>
      </c>
      <c r="H15" s="1490">
        <v>8.0</v>
      </c>
      <c r="I15" s="1491">
        <v>0.062</v>
      </c>
      <c r="J15" s="1490">
        <v>130.0</v>
      </c>
      <c r="K15" s="1490"/>
      <c r="L15" s="1490"/>
      <c r="M15" s="1490"/>
      <c r="N15" s="1490"/>
      <c r="O15" s="1490"/>
      <c r="P15" s="1490"/>
      <c r="Q15" s="481"/>
      <c r="R15" s="1490"/>
      <c r="S15" s="1490"/>
      <c r="T15" s="1490"/>
      <c r="U15" s="1490"/>
      <c r="V15" s="1490"/>
      <c r="W15" s="1490"/>
      <c r="X15" s="1492"/>
      <c r="Y15" s="1489">
        <f t="shared" si="1"/>
        <v>0</v>
      </c>
    </row>
    <row r="16">
      <c r="A16" s="1266" t="s">
        <v>155</v>
      </c>
      <c r="B16" s="1490">
        <v>9.0</v>
      </c>
      <c r="C16" s="1490">
        <v>0.375</v>
      </c>
      <c r="D16" s="1490">
        <v>1.0</v>
      </c>
      <c r="E16" s="1490">
        <v>0.042</v>
      </c>
      <c r="F16" s="1490">
        <v>14.0</v>
      </c>
      <c r="G16" s="1490">
        <v>0.583</v>
      </c>
      <c r="H16" s="1490">
        <v>0.0</v>
      </c>
      <c r="I16" s="1491">
        <v>0.0</v>
      </c>
      <c r="J16" s="1490">
        <v>24.0</v>
      </c>
      <c r="K16" s="1490"/>
      <c r="L16" s="1490"/>
      <c r="M16" s="1490"/>
      <c r="N16" s="1490"/>
      <c r="O16" s="1490"/>
      <c r="P16" s="1490"/>
      <c r="Q16" s="481"/>
      <c r="R16" s="1490"/>
      <c r="S16" s="1490"/>
      <c r="T16" s="1490"/>
      <c r="U16" s="1490"/>
      <c r="V16" s="1490"/>
      <c r="W16" s="1490"/>
      <c r="X16" s="1492"/>
      <c r="Y16" s="1489">
        <f t="shared" si="1"/>
        <v>0</v>
      </c>
    </row>
    <row r="17">
      <c r="A17" s="1266" t="s">
        <v>157</v>
      </c>
      <c r="B17" s="1490">
        <v>14.0</v>
      </c>
      <c r="C17" s="1490">
        <v>0.4</v>
      </c>
      <c r="D17" s="1490">
        <v>4.0</v>
      </c>
      <c r="E17" s="1490">
        <v>0.114</v>
      </c>
      <c r="F17" s="1490">
        <v>12.0</v>
      </c>
      <c r="G17" s="1490">
        <v>0.343</v>
      </c>
      <c r="H17" s="1490">
        <v>5.0</v>
      </c>
      <c r="I17" s="1491">
        <v>0.143</v>
      </c>
      <c r="J17" s="1490">
        <v>35.0</v>
      </c>
      <c r="K17" s="1490"/>
      <c r="L17" s="1490"/>
      <c r="M17" s="1490"/>
      <c r="N17" s="1490"/>
      <c r="O17" s="1490"/>
      <c r="P17" s="1490"/>
      <c r="Q17" s="481"/>
      <c r="R17" s="1490"/>
      <c r="S17" s="1490"/>
      <c r="T17" s="1490"/>
      <c r="U17" s="1490"/>
      <c r="V17" s="1490"/>
      <c r="W17" s="1490"/>
      <c r="X17" s="1492"/>
      <c r="Y17" s="1489">
        <f t="shared" si="1"/>
        <v>0</v>
      </c>
    </row>
    <row r="18">
      <c r="A18" s="1266" t="s">
        <v>160</v>
      </c>
      <c r="B18" s="1490">
        <v>3.0</v>
      </c>
      <c r="C18" s="1490">
        <v>0.158</v>
      </c>
      <c r="D18" s="1490">
        <v>3.0</v>
      </c>
      <c r="E18" s="1490">
        <v>0.158</v>
      </c>
      <c r="F18" s="1490">
        <v>11.0</v>
      </c>
      <c r="G18" s="1490">
        <v>0.579</v>
      </c>
      <c r="H18" s="1490">
        <v>2.0</v>
      </c>
      <c r="I18" s="1491">
        <v>0.105</v>
      </c>
      <c r="J18" s="1490">
        <v>19.0</v>
      </c>
      <c r="K18" s="1490"/>
      <c r="L18" s="1490"/>
      <c r="M18" s="1490"/>
      <c r="N18" s="1490"/>
      <c r="O18" s="1490"/>
      <c r="P18" s="1490"/>
      <c r="Q18" s="481"/>
      <c r="R18" s="1490"/>
      <c r="S18" s="1490"/>
      <c r="T18" s="1490"/>
      <c r="U18" s="1490"/>
      <c r="V18" s="1490"/>
      <c r="W18" s="1490"/>
      <c r="X18" s="1492"/>
      <c r="Y18" s="1489">
        <f t="shared" si="1"/>
        <v>0</v>
      </c>
    </row>
    <row r="19">
      <c r="A19" s="1266" t="s">
        <v>1995</v>
      </c>
      <c r="B19" s="1490">
        <v>118.0</v>
      </c>
      <c r="C19" s="1490">
        <v>0.529</v>
      </c>
      <c r="D19" s="1490">
        <v>23.0</v>
      </c>
      <c r="E19" s="1490">
        <v>0.103</v>
      </c>
      <c r="F19" s="1490">
        <v>69.0</v>
      </c>
      <c r="G19" s="1490">
        <v>0.309</v>
      </c>
      <c r="H19" s="1490">
        <v>13.0</v>
      </c>
      <c r="I19" s="1491">
        <v>0.058</v>
      </c>
      <c r="J19" s="1490">
        <v>223.0</v>
      </c>
      <c r="K19" s="1490"/>
      <c r="L19" s="1490"/>
      <c r="M19" s="1490"/>
      <c r="N19" s="1490"/>
      <c r="O19" s="1490"/>
      <c r="P19" s="1490"/>
      <c r="Q19" s="481"/>
      <c r="R19" s="1490"/>
      <c r="S19" s="1490"/>
      <c r="T19" s="1490"/>
      <c r="U19" s="1490"/>
      <c r="V19" s="1490"/>
      <c r="W19" s="1490"/>
      <c r="X19" s="1492"/>
      <c r="Y19" s="1489">
        <f t="shared" si="1"/>
        <v>0</v>
      </c>
    </row>
    <row r="20">
      <c r="A20" s="1266" t="s">
        <v>425</v>
      </c>
      <c r="B20" s="1490">
        <v>41.0</v>
      </c>
      <c r="C20" s="1490">
        <v>0.414</v>
      </c>
      <c r="D20" s="1490">
        <v>15.0</v>
      </c>
      <c r="E20" s="1490">
        <v>0.152</v>
      </c>
      <c r="F20" s="1490">
        <v>42.0</v>
      </c>
      <c r="G20" s="1490">
        <v>0.424</v>
      </c>
      <c r="H20" s="1490">
        <v>1.0</v>
      </c>
      <c r="I20" s="1491">
        <v>0.01</v>
      </c>
      <c r="J20" s="1490">
        <v>99.0</v>
      </c>
      <c r="K20" s="1490"/>
      <c r="L20" s="1490"/>
      <c r="M20" s="1490"/>
      <c r="N20" s="1490"/>
      <c r="O20" s="1490"/>
      <c r="P20" s="1490"/>
      <c r="Q20" s="481"/>
      <c r="R20" s="1490"/>
      <c r="S20" s="1490"/>
      <c r="T20" s="1490"/>
      <c r="U20" s="1490"/>
      <c r="V20" s="1490"/>
      <c r="W20" s="1490"/>
      <c r="X20" s="1492"/>
      <c r="Y20" s="1489">
        <f t="shared" si="1"/>
        <v>0</v>
      </c>
    </row>
    <row r="21">
      <c r="A21" s="1266" t="s">
        <v>1998</v>
      </c>
      <c r="B21" s="1490">
        <v>5.0</v>
      </c>
      <c r="C21" s="1490">
        <v>0.333</v>
      </c>
      <c r="D21" s="1490">
        <v>1.0</v>
      </c>
      <c r="E21" s="1490">
        <v>0.067</v>
      </c>
      <c r="F21" s="1490">
        <v>9.0</v>
      </c>
      <c r="G21" s="1490">
        <v>0.6</v>
      </c>
      <c r="H21" s="1490">
        <v>0.0</v>
      </c>
      <c r="I21" s="1491">
        <v>0.0</v>
      </c>
      <c r="J21" s="1490">
        <v>15.0</v>
      </c>
      <c r="K21" s="1490"/>
      <c r="L21" s="1490"/>
      <c r="M21" s="1490"/>
      <c r="N21" s="1490"/>
      <c r="O21" s="1490"/>
      <c r="P21" s="1490"/>
      <c r="Q21" s="481"/>
      <c r="R21" s="1490"/>
      <c r="S21" s="1490"/>
      <c r="T21" s="1490"/>
      <c r="U21" s="1490"/>
      <c r="V21" s="1490"/>
      <c r="W21" s="1490"/>
      <c r="X21" s="1492"/>
      <c r="Y21" s="1489">
        <f t="shared" si="1"/>
        <v>0</v>
      </c>
    </row>
    <row r="22">
      <c r="A22" s="1266" t="s">
        <v>286</v>
      </c>
      <c r="B22" s="1490">
        <v>35.0</v>
      </c>
      <c r="C22" s="1490">
        <v>0.402</v>
      </c>
      <c r="D22" s="1490">
        <v>4.0</v>
      </c>
      <c r="E22" s="1490">
        <v>0.046</v>
      </c>
      <c r="F22" s="1490">
        <v>42.0</v>
      </c>
      <c r="G22" s="1490">
        <v>0.483</v>
      </c>
      <c r="H22" s="1490">
        <v>6.0</v>
      </c>
      <c r="I22" s="1491">
        <v>0.069</v>
      </c>
      <c r="J22" s="1490">
        <v>87.0</v>
      </c>
      <c r="K22" s="1490"/>
      <c r="L22" s="1490"/>
      <c r="M22" s="1490"/>
      <c r="N22" s="1490"/>
      <c r="O22" s="1490"/>
      <c r="P22" s="1490"/>
      <c r="Q22" s="481"/>
      <c r="R22" s="1490"/>
      <c r="S22" s="1490"/>
      <c r="T22" s="1490"/>
      <c r="U22" s="1490"/>
      <c r="V22" s="1490"/>
      <c r="W22" s="1490"/>
      <c r="X22" s="1492"/>
      <c r="Y22" s="1489">
        <f t="shared" si="1"/>
        <v>0</v>
      </c>
    </row>
    <row r="23">
      <c r="A23" s="1266" t="s">
        <v>1395</v>
      </c>
      <c r="B23" s="1490">
        <v>14.0</v>
      </c>
      <c r="C23" s="1490">
        <v>0.452</v>
      </c>
      <c r="D23" s="1490">
        <v>0.0</v>
      </c>
      <c r="E23" s="1490">
        <v>0.0</v>
      </c>
      <c r="F23" s="1490">
        <v>15.0</v>
      </c>
      <c r="G23" s="1490">
        <v>0.484</v>
      </c>
      <c r="H23" s="1490">
        <v>2.0</v>
      </c>
      <c r="I23" s="1491">
        <v>0.065</v>
      </c>
      <c r="J23" s="1490">
        <v>31.0</v>
      </c>
      <c r="K23" s="1490"/>
      <c r="L23" s="1490"/>
      <c r="M23" s="1490"/>
      <c r="N23" s="1490"/>
      <c r="O23" s="1490"/>
      <c r="P23" s="1490"/>
      <c r="Q23" s="481"/>
      <c r="R23" s="1490"/>
      <c r="S23" s="1490"/>
      <c r="T23" s="1490"/>
      <c r="U23" s="1490"/>
      <c r="V23" s="1490"/>
      <c r="W23" s="1490"/>
      <c r="X23" s="1492"/>
      <c r="Y23" s="1489">
        <f t="shared" si="1"/>
        <v>0</v>
      </c>
    </row>
    <row r="24">
      <c r="A24" s="1266" t="s">
        <v>2001</v>
      </c>
      <c r="B24" s="1490">
        <v>72.0</v>
      </c>
      <c r="C24" s="1490">
        <v>0.605</v>
      </c>
      <c r="D24" s="1490">
        <v>9.0</v>
      </c>
      <c r="E24" s="1490">
        <v>0.076</v>
      </c>
      <c r="F24" s="1490">
        <v>36.0</v>
      </c>
      <c r="G24" s="1490">
        <v>0.303</v>
      </c>
      <c r="H24" s="1490">
        <v>2.0</v>
      </c>
      <c r="I24" s="1491">
        <v>0.017</v>
      </c>
      <c r="J24" s="1490">
        <v>119.0</v>
      </c>
      <c r="K24" s="1490"/>
      <c r="L24" s="1490"/>
      <c r="M24" s="1490"/>
      <c r="N24" s="1490"/>
      <c r="O24" s="1490"/>
      <c r="P24" s="1490"/>
      <c r="Q24" s="481"/>
      <c r="R24" s="1490"/>
      <c r="S24" s="1490"/>
      <c r="T24" s="1490"/>
      <c r="U24" s="1490"/>
      <c r="V24" s="1490"/>
      <c r="W24" s="1490"/>
      <c r="X24" s="1492"/>
      <c r="Y24" s="1489">
        <f t="shared" si="1"/>
        <v>0</v>
      </c>
    </row>
    <row r="25">
      <c r="A25" s="1266" t="s">
        <v>1587</v>
      </c>
      <c r="B25" s="1490">
        <v>1.0</v>
      </c>
      <c r="C25" s="1490">
        <v>0.125</v>
      </c>
      <c r="D25" s="1490">
        <v>0.0</v>
      </c>
      <c r="E25" s="1490">
        <v>0.0</v>
      </c>
      <c r="F25" s="1490">
        <v>7.0</v>
      </c>
      <c r="G25" s="1490">
        <v>0.875</v>
      </c>
      <c r="H25" s="1490">
        <v>0.0</v>
      </c>
      <c r="I25" s="1491">
        <v>0.0</v>
      </c>
      <c r="J25" s="1490">
        <v>8.0</v>
      </c>
      <c r="K25" s="1490"/>
      <c r="L25" s="1490"/>
      <c r="M25" s="1490"/>
      <c r="N25" s="1490"/>
      <c r="O25" s="1490"/>
      <c r="P25" s="1490"/>
      <c r="Q25" s="481"/>
      <c r="R25" s="1490"/>
      <c r="S25" s="1490"/>
      <c r="T25" s="1490"/>
      <c r="U25" s="1490"/>
      <c r="V25" s="1490"/>
      <c r="W25" s="1490"/>
      <c r="X25" s="1492"/>
      <c r="Y25" s="1489"/>
    </row>
    <row r="26">
      <c r="A26" s="1266" t="s">
        <v>2002</v>
      </c>
      <c r="B26" s="1490">
        <v>57.0</v>
      </c>
      <c r="C26" s="1490">
        <v>0.385</v>
      </c>
      <c r="D26" s="1490">
        <v>15.0</v>
      </c>
      <c r="E26" s="1490">
        <v>0.101</v>
      </c>
      <c r="F26" s="1490">
        <v>73.0</v>
      </c>
      <c r="G26" s="1490">
        <v>0.493</v>
      </c>
      <c r="H26" s="1490">
        <v>3.0</v>
      </c>
      <c r="I26" s="1491">
        <v>0.02</v>
      </c>
      <c r="J26" s="1490">
        <v>148.0</v>
      </c>
      <c r="K26" s="1490"/>
      <c r="L26" s="1490"/>
      <c r="M26" s="1490"/>
      <c r="N26" s="1490"/>
      <c r="O26" s="1490"/>
      <c r="P26" s="1490"/>
      <c r="Q26" s="481"/>
      <c r="R26" s="1490"/>
      <c r="S26" s="1490"/>
      <c r="T26" s="1490"/>
      <c r="U26" s="1490"/>
      <c r="V26" s="1490"/>
      <c r="W26" s="1490"/>
      <c r="X26" s="1492"/>
      <c r="Y26" s="1489">
        <f t="shared" ref="Y26:Y79" si="2">SUM(W26:X26)</f>
        <v>0</v>
      </c>
    </row>
    <row r="27">
      <c r="A27" s="1266" t="s">
        <v>1547</v>
      </c>
      <c r="B27" s="1490">
        <v>4.0</v>
      </c>
      <c r="C27" s="1490">
        <v>0.182</v>
      </c>
      <c r="D27" s="1490">
        <v>2.0</v>
      </c>
      <c r="E27" s="1490">
        <v>0.091</v>
      </c>
      <c r="F27" s="1490">
        <v>15.0</v>
      </c>
      <c r="G27" s="1490">
        <v>0.682</v>
      </c>
      <c r="H27" s="1490">
        <v>1.0</v>
      </c>
      <c r="I27" s="1491">
        <v>0.045</v>
      </c>
      <c r="J27" s="1490">
        <v>22.0</v>
      </c>
      <c r="K27" s="1490"/>
      <c r="L27" s="1490"/>
      <c r="M27" s="1490"/>
      <c r="N27" s="1490"/>
      <c r="O27" s="1490"/>
      <c r="P27" s="1490"/>
      <c r="Q27" s="481"/>
      <c r="R27" s="1490"/>
      <c r="S27" s="1490"/>
      <c r="T27" s="1490"/>
      <c r="U27" s="1490"/>
      <c r="V27" s="1490"/>
      <c r="W27" s="1490"/>
      <c r="X27" s="1492"/>
      <c r="Y27" s="1489">
        <f t="shared" si="2"/>
        <v>0</v>
      </c>
    </row>
    <row r="28">
      <c r="A28" s="1266" t="s">
        <v>168</v>
      </c>
      <c r="B28" s="1490">
        <v>13.0</v>
      </c>
      <c r="C28" s="1490">
        <v>0.464</v>
      </c>
      <c r="D28" s="1490">
        <v>1.0</v>
      </c>
      <c r="E28" s="1490">
        <v>0.036</v>
      </c>
      <c r="F28" s="1490">
        <v>11.0</v>
      </c>
      <c r="G28" s="1490">
        <v>0.393</v>
      </c>
      <c r="H28" s="1490">
        <v>3.0</v>
      </c>
      <c r="I28" s="1491">
        <v>0.107</v>
      </c>
      <c r="J28" s="1490">
        <v>28.0</v>
      </c>
      <c r="K28" s="1490"/>
      <c r="L28" s="1490"/>
      <c r="M28" s="1490"/>
      <c r="N28" s="1490"/>
      <c r="O28" s="1490"/>
      <c r="P28" s="1490"/>
      <c r="Q28" s="481"/>
      <c r="R28" s="1490"/>
      <c r="S28" s="1490"/>
      <c r="T28" s="1490"/>
      <c r="U28" s="1490"/>
      <c r="V28" s="1490"/>
      <c r="W28" s="1490"/>
      <c r="X28" s="1492"/>
      <c r="Y28" s="1489">
        <f t="shared" si="2"/>
        <v>0</v>
      </c>
    </row>
    <row r="29">
      <c r="A29" s="1266" t="s">
        <v>780</v>
      </c>
      <c r="B29" s="1490">
        <v>7.0</v>
      </c>
      <c r="C29" s="1490">
        <v>0.636</v>
      </c>
      <c r="D29" s="1490">
        <v>2.0</v>
      </c>
      <c r="E29" s="1490">
        <v>0.182</v>
      </c>
      <c r="F29" s="1490">
        <v>2.0</v>
      </c>
      <c r="G29" s="1490">
        <v>0.182</v>
      </c>
      <c r="H29" s="1490">
        <v>0.0</v>
      </c>
      <c r="I29" s="1491">
        <v>0.0</v>
      </c>
      <c r="J29" s="1490">
        <v>11.0</v>
      </c>
      <c r="K29" s="1490"/>
      <c r="L29" s="1490"/>
      <c r="M29" s="1490"/>
      <c r="N29" s="1490"/>
      <c r="O29" s="1490"/>
      <c r="P29" s="1490"/>
      <c r="Q29" s="481"/>
      <c r="R29" s="1490"/>
      <c r="S29" s="1490"/>
      <c r="T29" s="1490"/>
      <c r="U29" s="1490"/>
      <c r="V29" s="1490"/>
      <c r="W29" s="1490"/>
      <c r="X29" s="1492"/>
      <c r="Y29" s="1489">
        <f t="shared" si="2"/>
        <v>0</v>
      </c>
    </row>
    <row r="30">
      <c r="A30" s="1266" t="s">
        <v>2004</v>
      </c>
      <c r="B30" s="1490">
        <v>4.0</v>
      </c>
      <c r="C30" s="1490">
        <v>0.333</v>
      </c>
      <c r="D30" s="1490">
        <v>0.0</v>
      </c>
      <c r="E30" s="1490">
        <v>0.0</v>
      </c>
      <c r="F30" s="1490">
        <v>8.0</v>
      </c>
      <c r="G30" s="1490">
        <v>0.667</v>
      </c>
      <c r="H30" s="1490">
        <v>0.0</v>
      </c>
      <c r="I30" s="1491">
        <v>0.0</v>
      </c>
      <c r="J30" s="1490">
        <v>12.0</v>
      </c>
      <c r="K30" s="1490"/>
      <c r="L30" s="1490"/>
      <c r="M30" s="1490"/>
      <c r="N30" s="1490"/>
      <c r="O30" s="1490"/>
      <c r="P30" s="1490"/>
      <c r="Q30" s="481"/>
      <c r="R30" s="1491"/>
      <c r="S30" s="1490"/>
      <c r="T30" s="1491"/>
      <c r="U30" s="1490"/>
      <c r="V30" s="1492"/>
      <c r="W30" s="1492"/>
      <c r="X30" s="1490"/>
      <c r="Y30" s="1489">
        <f t="shared" si="2"/>
        <v>0</v>
      </c>
    </row>
    <row r="31">
      <c r="A31" s="1266" t="s">
        <v>639</v>
      </c>
      <c r="B31" s="1490">
        <v>1.0</v>
      </c>
      <c r="C31" s="1490">
        <v>0.25</v>
      </c>
      <c r="D31" s="1490">
        <v>0.0</v>
      </c>
      <c r="E31" s="1490">
        <v>0.0</v>
      </c>
      <c r="F31" s="1490">
        <v>3.0</v>
      </c>
      <c r="G31" s="1490">
        <v>0.75</v>
      </c>
      <c r="H31" s="1490">
        <v>0.0</v>
      </c>
      <c r="I31" s="1491">
        <v>0.0</v>
      </c>
      <c r="J31" s="1490">
        <v>4.0</v>
      </c>
      <c r="K31" s="1490"/>
      <c r="L31" s="1490"/>
      <c r="M31" s="1490"/>
      <c r="N31" s="1490"/>
      <c r="O31" s="1490"/>
      <c r="P31" s="1490"/>
      <c r="Q31" s="481"/>
      <c r="R31" s="1490"/>
      <c r="S31" s="1490"/>
      <c r="T31" s="1491"/>
      <c r="U31" s="1490"/>
      <c r="V31" s="1492"/>
      <c r="W31" s="1492"/>
      <c r="X31" s="1490"/>
      <c r="Y31" s="1489">
        <f t="shared" si="2"/>
        <v>0</v>
      </c>
    </row>
    <row r="32">
      <c r="A32" s="1266" t="s">
        <v>931</v>
      </c>
      <c r="B32" s="1490">
        <v>14.0</v>
      </c>
      <c r="C32" s="1490">
        <v>0.824</v>
      </c>
      <c r="D32" s="1490">
        <v>2.0</v>
      </c>
      <c r="E32" s="1492">
        <v>0.118</v>
      </c>
      <c r="F32" s="1491">
        <v>0.0</v>
      </c>
      <c r="G32" s="1490">
        <v>0.0</v>
      </c>
      <c r="H32" s="1491">
        <v>1.0</v>
      </c>
      <c r="I32" s="1491">
        <v>0.059</v>
      </c>
      <c r="J32" s="1491">
        <v>17.0</v>
      </c>
      <c r="K32" s="1490"/>
      <c r="L32" s="1490"/>
      <c r="M32" s="1490"/>
      <c r="N32" s="1490"/>
      <c r="O32" s="1490"/>
      <c r="P32" s="1490"/>
      <c r="Q32" s="481"/>
      <c r="R32" s="1491"/>
      <c r="S32" s="1490"/>
      <c r="T32" s="1491"/>
      <c r="U32" s="1490"/>
      <c r="V32" s="1492"/>
      <c r="W32" s="1492"/>
      <c r="X32" s="1490"/>
      <c r="Y32" s="1489">
        <f t="shared" si="2"/>
        <v>0</v>
      </c>
    </row>
    <row r="33">
      <c r="A33" s="1266" t="s">
        <v>65</v>
      </c>
      <c r="B33" s="1490">
        <v>19.0</v>
      </c>
      <c r="C33" s="1490">
        <v>0.388</v>
      </c>
      <c r="D33" s="1490">
        <v>4.0</v>
      </c>
      <c r="E33" s="1492">
        <v>0.082</v>
      </c>
      <c r="F33" s="1491">
        <v>25.0</v>
      </c>
      <c r="G33" s="1490">
        <v>0.51</v>
      </c>
      <c r="H33" s="1491">
        <v>1.0</v>
      </c>
      <c r="I33" s="1491">
        <v>0.02</v>
      </c>
      <c r="J33" s="1491">
        <v>49.0</v>
      </c>
      <c r="K33" s="1491"/>
      <c r="L33" s="1490"/>
      <c r="M33" s="1490"/>
      <c r="N33" s="1491"/>
      <c r="O33" s="1491"/>
      <c r="P33" s="1490"/>
      <c r="Q33" s="481"/>
      <c r="R33" s="1491"/>
      <c r="S33" s="1490"/>
      <c r="T33" s="1491"/>
      <c r="U33" s="1490"/>
      <c r="V33" s="1492"/>
      <c r="W33" s="1492"/>
      <c r="X33" s="1490"/>
      <c r="Y33" s="1489">
        <f t="shared" si="2"/>
        <v>0</v>
      </c>
    </row>
    <row r="34">
      <c r="A34" s="1266" t="s">
        <v>66</v>
      </c>
      <c r="B34" s="1490">
        <v>31.0</v>
      </c>
      <c r="C34" s="1490">
        <v>0.544</v>
      </c>
      <c r="D34" s="1490">
        <v>6.0</v>
      </c>
      <c r="E34" s="1492">
        <v>0.105</v>
      </c>
      <c r="F34" s="1491">
        <v>17.0</v>
      </c>
      <c r="G34" s="1490">
        <v>0.298</v>
      </c>
      <c r="H34" s="1491">
        <v>3.0</v>
      </c>
      <c r="I34" s="1491">
        <v>0.053</v>
      </c>
      <c r="J34" s="1491">
        <v>57.0</v>
      </c>
      <c r="K34" s="1491"/>
      <c r="L34" s="1490"/>
      <c r="M34" s="1490"/>
      <c r="N34" s="1491"/>
      <c r="O34" s="1491"/>
      <c r="P34" s="1490"/>
      <c r="Q34" s="481"/>
      <c r="R34" s="1491"/>
      <c r="S34" s="1490"/>
      <c r="T34" s="1491"/>
      <c r="U34" s="1490"/>
      <c r="V34" s="1492"/>
      <c r="W34" s="1492"/>
      <c r="X34" s="1490"/>
      <c r="Y34" s="1489">
        <f t="shared" si="2"/>
        <v>0</v>
      </c>
    </row>
    <row r="35">
      <c r="A35" s="1266" t="s">
        <v>111</v>
      </c>
      <c r="B35" s="1490">
        <v>16.0</v>
      </c>
      <c r="C35" s="1490">
        <v>0.516</v>
      </c>
      <c r="D35" s="1490">
        <v>5.0</v>
      </c>
      <c r="E35" s="1492">
        <v>0.161</v>
      </c>
      <c r="F35" s="1491">
        <v>8.0</v>
      </c>
      <c r="G35" s="1490">
        <v>0.258</v>
      </c>
      <c r="H35" s="1491">
        <v>2.0</v>
      </c>
      <c r="I35" s="1491">
        <v>0.065</v>
      </c>
      <c r="J35" s="1491">
        <v>31.0</v>
      </c>
      <c r="K35" s="1491"/>
      <c r="L35" s="1490"/>
      <c r="M35" s="1490"/>
      <c r="N35" s="1491"/>
      <c r="O35" s="1491"/>
      <c r="P35" s="1490"/>
      <c r="Q35" s="481"/>
      <c r="R35" s="1491"/>
      <c r="S35" s="1490"/>
      <c r="T35" s="1491"/>
      <c r="U35" s="1490"/>
      <c r="V35" s="1492"/>
      <c r="W35" s="1492"/>
      <c r="X35" s="1490"/>
      <c r="Y35" s="1489">
        <f t="shared" si="2"/>
        <v>0</v>
      </c>
    </row>
    <row r="36">
      <c r="A36" s="1266" t="s">
        <v>2007</v>
      </c>
      <c r="B36" s="1490">
        <v>124.0</v>
      </c>
      <c r="C36" s="1490">
        <v>0.488</v>
      </c>
      <c r="D36" s="1490">
        <v>14.0</v>
      </c>
      <c r="E36" s="1492">
        <v>0.055</v>
      </c>
      <c r="F36" s="1491">
        <v>92.0</v>
      </c>
      <c r="G36" s="1490">
        <v>0.362</v>
      </c>
      <c r="H36" s="1491">
        <v>24.0</v>
      </c>
      <c r="I36" s="1491">
        <v>0.094</v>
      </c>
      <c r="J36" s="1491">
        <v>254.0</v>
      </c>
      <c r="K36" s="1491"/>
      <c r="L36" s="1490"/>
      <c r="M36" s="1490"/>
      <c r="N36" s="1491"/>
      <c r="O36" s="1491"/>
      <c r="P36" s="1490"/>
      <c r="Q36" s="481"/>
      <c r="R36" s="1491"/>
      <c r="S36" s="1490"/>
      <c r="T36" s="1491"/>
      <c r="U36" s="1490"/>
      <c r="V36" s="1492"/>
      <c r="W36" s="1492"/>
      <c r="X36" s="1490"/>
      <c r="Y36" s="1489">
        <f t="shared" si="2"/>
        <v>0</v>
      </c>
    </row>
    <row r="37">
      <c r="A37" s="126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91"/>
      <c r="L37" s="1490"/>
      <c r="M37" s="1490"/>
      <c r="N37" s="1491"/>
      <c r="O37" s="1491"/>
      <c r="P37" s="1490"/>
      <c r="Q37" s="481"/>
      <c r="R37" s="1491"/>
      <c r="S37" s="1490"/>
      <c r="T37" s="1491"/>
      <c r="U37" s="1490"/>
      <c r="V37" s="1492"/>
      <c r="W37" s="1492"/>
      <c r="X37" s="1490"/>
      <c r="Y37" s="1489">
        <f t="shared" si="2"/>
        <v>0</v>
      </c>
    </row>
    <row r="38">
      <c r="A38" s="1266" t="s">
        <v>2010</v>
      </c>
      <c r="B38" s="1490">
        <v>41.0</v>
      </c>
      <c r="C38" s="1490">
        <v>0.456</v>
      </c>
      <c r="D38" s="1490">
        <v>6.0</v>
      </c>
      <c r="E38" s="1492">
        <v>0.067</v>
      </c>
      <c r="F38" s="1491">
        <v>36.0</v>
      </c>
      <c r="G38" s="1490">
        <v>0.4</v>
      </c>
      <c r="H38" s="1491">
        <v>7.0</v>
      </c>
      <c r="I38" s="1491">
        <v>0.078</v>
      </c>
      <c r="J38" s="1491">
        <v>90.0</v>
      </c>
      <c r="K38" s="1491"/>
      <c r="L38" s="1490"/>
      <c r="M38" s="1490"/>
      <c r="N38" s="1491"/>
      <c r="O38" s="1491"/>
      <c r="P38" s="1490"/>
      <c r="Q38" s="481"/>
      <c r="R38" s="1491"/>
      <c r="S38" s="1490"/>
      <c r="T38" s="1491"/>
      <c r="U38" s="1490"/>
      <c r="V38" s="1492"/>
      <c r="W38" s="1492"/>
      <c r="X38" s="1490"/>
      <c r="Y38" s="1489">
        <f t="shared" si="2"/>
        <v>0</v>
      </c>
    </row>
    <row r="39">
      <c r="A39" s="1266" t="s">
        <v>175</v>
      </c>
      <c r="B39" s="1490">
        <v>5.0</v>
      </c>
      <c r="C39" s="1490">
        <v>0.385</v>
      </c>
      <c r="D39" s="1490">
        <v>1.0</v>
      </c>
      <c r="E39" s="1492">
        <v>0.077</v>
      </c>
      <c r="F39" s="1491">
        <v>6.0</v>
      </c>
      <c r="G39" s="1490">
        <v>0.462</v>
      </c>
      <c r="H39" s="1491">
        <v>1.0</v>
      </c>
      <c r="I39" s="1491">
        <v>0.077</v>
      </c>
      <c r="J39" s="1491">
        <v>13.0</v>
      </c>
      <c r="K39" s="1491"/>
      <c r="L39" s="1490"/>
      <c r="M39" s="1490"/>
      <c r="N39" s="1491"/>
      <c r="O39" s="1491"/>
      <c r="P39" s="1490"/>
      <c r="Q39" s="481"/>
      <c r="R39" s="1491"/>
      <c r="S39" s="1490"/>
      <c r="T39" s="1491"/>
      <c r="U39" s="1490"/>
      <c r="V39" s="1492"/>
      <c r="W39" s="1492"/>
      <c r="X39" s="1490"/>
      <c r="Y39" s="1489">
        <f t="shared" si="2"/>
        <v>0</v>
      </c>
    </row>
    <row r="40">
      <c r="A40" s="1266" t="s">
        <v>2011</v>
      </c>
      <c r="B40" s="1490">
        <v>35.0</v>
      </c>
      <c r="C40" s="1490">
        <v>0.493</v>
      </c>
      <c r="D40" s="1490">
        <v>4.0</v>
      </c>
      <c r="E40" s="1492">
        <v>0.056</v>
      </c>
      <c r="F40" s="1491">
        <v>30.0</v>
      </c>
      <c r="G40" s="1490">
        <v>0.423</v>
      </c>
      <c r="H40" s="1491">
        <v>2.0</v>
      </c>
      <c r="I40" s="1491">
        <v>0.028</v>
      </c>
      <c r="J40" s="1491">
        <v>71.0</v>
      </c>
      <c r="K40" s="1491"/>
      <c r="L40" s="1490"/>
      <c r="M40" s="1490"/>
      <c r="N40" s="1491"/>
      <c r="O40" s="1491"/>
      <c r="P40" s="1490"/>
      <c r="Q40" s="481"/>
      <c r="R40" s="1490"/>
      <c r="S40" s="1490"/>
      <c r="T40" s="1491"/>
      <c r="U40" s="1490"/>
      <c r="V40" s="1492"/>
      <c r="W40" s="1492"/>
      <c r="X40" s="1490"/>
      <c r="Y40" s="1489">
        <f t="shared" si="2"/>
        <v>0</v>
      </c>
    </row>
    <row r="41">
      <c r="A41" s="1266" t="s">
        <v>176</v>
      </c>
      <c r="B41" s="1490">
        <v>14.0</v>
      </c>
      <c r="C41" s="1490">
        <v>0.209</v>
      </c>
      <c r="D41" s="1490">
        <v>3.0</v>
      </c>
      <c r="E41" s="1492">
        <v>0.045</v>
      </c>
      <c r="F41" s="1491">
        <v>45.0</v>
      </c>
      <c r="G41" s="1490">
        <v>0.672</v>
      </c>
      <c r="H41" s="1491">
        <v>5.0</v>
      </c>
      <c r="I41" s="1491">
        <v>0.075</v>
      </c>
      <c r="J41" s="1491">
        <v>67.0</v>
      </c>
      <c r="K41" s="1491"/>
      <c r="L41" s="1490"/>
      <c r="M41" s="1490"/>
      <c r="N41" s="1491"/>
      <c r="O41" s="1491"/>
      <c r="P41" s="1490"/>
      <c r="Q41" s="481"/>
      <c r="R41" s="1491"/>
      <c r="S41" s="1490"/>
      <c r="T41" s="1491"/>
      <c r="U41" s="1490"/>
      <c r="V41" s="1492"/>
      <c r="W41" s="1492"/>
      <c r="X41" s="1490"/>
      <c r="Y41" s="1489">
        <f t="shared" si="2"/>
        <v>0</v>
      </c>
    </row>
    <row r="42">
      <c r="A42" s="1266" t="s">
        <v>2014</v>
      </c>
      <c r="B42" s="1490">
        <v>86.0</v>
      </c>
      <c r="C42" s="1490">
        <v>0.486</v>
      </c>
      <c r="D42" s="1490">
        <v>3.0</v>
      </c>
      <c r="E42" s="1492">
        <v>0.017</v>
      </c>
      <c r="F42" s="1491">
        <v>83.0</v>
      </c>
      <c r="G42" s="1490">
        <v>0.469</v>
      </c>
      <c r="H42" s="1491">
        <v>5.0</v>
      </c>
      <c r="I42" s="1491">
        <v>0.028</v>
      </c>
      <c r="J42" s="1491">
        <v>177.0</v>
      </c>
      <c r="K42" s="1491"/>
      <c r="L42" s="1490"/>
      <c r="M42" s="1490"/>
      <c r="N42" s="1491"/>
      <c r="O42" s="1491"/>
      <c r="P42" s="1490"/>
      <c r="Q42" s="481"/>
      <c r="R42" s="1491"/>
      <c r="S42" s="1490"/>
      <c r="T42" s="1491"/>
      <c r="U42" s="1490"/>
      <c r="V42" s="1492"/>
      <c r="W42" s="1492"/>
      <c r="X42" s="1490"/>
      <c r="Y42" s="1489">
        <f t="shared" si="2"/>
        <v>0</v>
      </c>
    </row>
    <row r="43">
      <c r="A43" s="1266" t="s">
        <v>2016</v>
      </c>
      <c r="B43" s="1490">
        <v>98.0</v>
      </c>
      <c r="C43" s="1490">
        <v>0.473</v>
      </c>
      <c r="D43" s="1490">
        <v>15.0</v>
      </c>
      <c r="E43" s="1492">
        <v>0.072</v>
      </c>
      <c r="F43" s="1491">
        <v>84.0</v>
      </c>
      <c r="G43" s="1490">
        <v>0.406</v>
      </c>
      <c r="H43" s="1491">
        <v>10.0</v>
      </c>
      <c r="I43" s="1491">
        <v>0.048</v>
      </c>
      <c r="J43" s="1491">
        <v>207.0</v>
      </c>
      <c r="K43" s="1491"/>
      <c r="L43" s="1490"/>
      <c r="M43" s="1490"/>
      <c r="N43" s="1491"/>
      <c r="O43" s="1491"/>
      <c r="P43" s="1490"/>
      <c r="Q43" s="481"/>
      <c r="R43" s="1491"/>
      <c r="S43" s="1490"/>
      <c r="T43" s="1491"/>
      <c r="U43" s="1490"/>
      <c r="V43" s="1492"/>
      <c r="W43" s="1492"/>
      <c r="X43" s="1490"/>
      <c r="Y43" s="1489">
        <f t="shared" si="2"/>
        <v>0</v>
      </c>
    </row>
    <row r="44">
      <c r="A44" s="1266" t="s">
        <v>2017</v>
      </c>
      <c r="B44" s="1490">
        <v>26.0</v>
      </c>
      <c r="C44" s="1490">
        <v>0.491</v>
      </c>
      <c r="D44" s="1490">
        <v>5.0</v>
      </c>
      <c r="E44" s="1492">
        <v>0.094</v>
      </c>
      <c r="F44" s="1491">
        <v>18.0</v>
      </c>
      <c r="G44" s="1490">
        <v>0.34</v>
      </c>
      <c r="H44" s="1491">
        <v>4.0</v>
      </c>
      <c r="I44" s="1491">
        <v>0.075</v>
      </c>
      <c r="J44" s="1491">
        <v>53.0</v>
      </c>
      <c r="K44" s="1491"/>
      <c r="L44" s="1490"/>
      <c r="M44" s="1490"/>
      <c r="N44" s="1491"/>
      <c r="O44" s="1491"/>
      <c r="P44" s="1490"/>
      <c r="Q44" s="481"/>
      <c r="R44" s="1491"/>
      <c r="S44" s="1490"/>
      <c r="T44" s="1491"/>
      <c r="U44" s="1490"/>
      <c r="V44" s="1492"/>
      <c r="W44" s="1492"/>
      <c r="X44" s="1490"/>
      <c r="Y44" s="1489">
        <f t="shared" si="2"/>
        <v>0</v>
      </c>
    </row>
    <row r="45">
      <c r="A45" s="1266" t="s">
        <v>943</v>
      </c>
      <c r="B45" s="1490">
        <v>4.0</v>
      </c>
      <c r="C45" s="1490">
        <v>0.5</v>
      </c>
      <c r="D45" s="1490">
        <v>1.0</v>
      </c>
      <c r="E45" s="1492">
        <v>0.125</v>
      </c>
      <c r="F45" s="1491">
        <v>3.0</v>
      </c>
      <c r="G45" s="1490">
        <v>0.375</v>
      </c>
      <c r="H45" s="1491">
        <v>0.0</v>
      </c>
      <c r="I45" s="1491">
        <v>0.0</v>
      </c>
      <c r="J45" s="1491">
        <v>8.0</v>
      </c>
      <c r="K45" s="1491"/>
      <c r="L45" s="1490"/>
      <c r="M45" s="1490"/>
      <c r="N45" s="1491"/>
      <c r="O45" s="1491"/>
      <c r="P45" s="1490"/>
      <c r="Q45" s="481"/>
      <c r="R45" s="1491"/>
      <c r="S45" s="1490"/>
      <c r="T45" s="1491"/>
      <c r="U45" s="1490"/>
      <c r="V45" s="1492"/>
      <c r="W45" s="1492"/>
      <c r="X45" s="1490"/>
      <c r="Y45" s="1489">
        <f t="shared" si="2"/>
        <v>0</v>
      </c>
    </row>
    <row r="46">
      <c r="A46" s="1266" t="s">
        <v>945</v>
      </c>
      <c r="B46" s="1490">
        <v>6.0</v>
      </c>
      <c r="C46" s="1490">
        <v>0.273</v>
      </c>
      <c r="D46" s="1490">
        <v>1.0</v>
      </c>
      <c r="E46" s="1492">
        <v>0.045</v>
      </c>
      <c r="F46" s="1491">
        <v>15.0</v>
      </c>
      <c r="G46" s="1490">
        <v>0.682</v>
      </c>
      <c r="H46" s="1491">
        <v>0.0</v>
      </c>
      <c r="I46" s="1491">
        <v>0.0</v>
      </c>
      <c r="J46" s="1491">
        <v>22.0</v>
      </c>
      <c r="K46" s="1491"/>
      <c r="L46" s="1490"/>
      <c r="M46" s="1490"/>
      <c r="N46" s="1491"/>
      <c r="O46" s="1491"/>
      <c r="P46" s="1490"/>
      <c r="Q46" s="481"/>
      <c r="R46" s="1490"/>
      <c r="S46" s="1490"/>
      <c r="T46" s="1491"/>
      <c r="U46" s="1490"/>
      <c r="V46" s="1492"/>
      <c r="W46" s="1492"/>
      <c r="X46" s="1490"/>
      <c r="Y46" s="1489">
        <f t="shared" si="2"/>
        <v>0</v>
      </c>
    </row>
    <row r="47">
      <c r="A47" s="1266" t="s">
        <v>2019</v>
      </c>
      <c r="B47" s="1490">
        <v>809.0</v>
      </c>
      <c r="C47" s="1490">
        <v>0.442</v>
      </c>
      <c r="D47" s="1490">
        <v>184.0</v>
      </c>
      <c r="E47" s="1492">
        <v>0.1</v>
      </c>
      <c r="F47" s="1491">
        <v>696.0</v>
      </c>
      <c r="G47" s="1490">
        <v>0.38</v>
      </c>
      <c r="H47" s="1491">
        <v>143.0</v>
      </c>
      <c r="I47" s="1491">
        <v>0.078</v>
      </c>
      <c r="J47" s="1491">
        <v>1832.0</v>
      </c>
      <c r="K47" s="1491"/>
      <c r="L47" s="1490"/>
      <c r="M47" s="1490"/>
      <c r="N47" s="1491"/>
      <c r="O47" s="1491"/>
      <c r="P47" s="1490"/>
      <c r="Q47" s="481"/>
      <c r="R47" s="1491"/>
      <c r="S47" s="1490"/>
      <c r="T47" s="1491"/>
      <c r="U47" s="1490"/>
      <c r="V47" s="1492"/>
      <c r="W47" s="1492"/>
      <c r="X47" s="1490"/>
      <c r="Y47" s="1489">
        <f t="shared" si="2"/>
        <v>0</v>
      </c>
    </row>
    <row r="48">
      <c r="A48" s="1266" t="s">
        <v>79</v>
      </c>
      <c r="B48" s="1493">
        <v>24.0</v>
      </c>
      <c r="C48" s="1490">
        <v>0.421</v>
      </c>
      <c r="D48" s="1490">
        <v>11.0</v>
      </c>
      <c r="E48" s="1492">
        <v>0.193</v>
      </c>
      <c r="F48" s="1491">
        <v>17.0</v>
      </c>
      <c r="G48" s="1490">
        <v>0.298</v>
      </c>
      <c r="H48" s="1491">
        <v>5.0</v>
      </c>
      <c r="I48" s="1491">
        <v>0.088</v>
      </c>
      <c r="J48" s="1491">
        <v>57.0</v>
      </c>
      <c r="K48" s="1491"/>
      <c r="L48" s="1490"/>
      <c r="M48" s="1490"/>
      <c r="N48" s="1491"/>
      <c r="O48" s="1491"/>
      <c r="P48" s="1493"/>
      <c r="Q48" s="481"/>
      <c r="R48" s="1491"/>
      <c r="S48" s="1493"/>
      <c r="T48" s="1491"/>
      <c r="U48" s="1490"/>
      <c r="V48" s="1492"/>
      <c r="W48" s="1492"/>
      <c r="X48" s="1490"/>
      <c r="Y48" s="1489">
        <f t="shared" si="2"/>
        <v>0</v>
      </c>
    </row>
    <row r="49">
      <c r="A49" s="1266" t="s">
        <v>2021</v>
      </c>
      <c r="B49" s="1490">
        <v>16.0</v>
      </c>
      <c r="C49" s="1490">
        <v>0.348</v>
      </c>
      <c r="D49" s="1490">
        <v>1.0</v>
      </c>
      <c r="E49" s="1492">
        <v>0.022</v>
      </c>
      <c r="F49" s="1491">
        <v>29.0</v>
      </c>
      <c r="G49" s="1490">
        <v>0.63</v>
      </c>
      <c r="H49" s="1491">
        <v>0.0</v>
      </c>
      <c r="I49" s="1491">
        <v>0.0</v>
      </c>
      <c r="J49" s="1491">
        <v>46.0</v>
      </c>
      <c r="K49" s="1491"/>
      <c r="L49" s="1490"/>
      <c r="M49" s="1490"/>
      <c r="N49" s="1491"/>
      <c r="O49" s="1491"/>
      <c r="P49" s="1490"/>
      <c r="Q49" s="481"/>
      <c r="R49" s="1491"/>
      <c r="S49" s="1490"/>
      <c r="T49" s="1491"/>
      <c r="U49" s="1490"/>
      <c r="V49" s="1492"/>
      <c r="W49" s="1492"/>
      <c r="X49" s="1490"/>
      <c r="Y49" s="1489">
        <f t="shared" si="2"/>
        <v>0</v>
      </c>
    </row>
    <row r="50">
      <c r="A50" s="1266" t="s">
        <v>533</v>
      </c>
      <c r="B50" s="1490">
        <v>24.0</v>
      </c>
      <c r="C50" s="1490">
        <v>0.393</v>
      </c>
      <c r="D50" s="1490">
        <v>5.0</v>
      </c>
      <c r="E50" s="1492">
        <v>0.082</v>
      </c>
      <c r="F50" s="1491">
        <v>29.0</v>
      </c>
      <c r="G50" s="1490">
        <v>0.475</v>
      </c>
      <c r="H50" s="1491">
        <v>3.0</v>
      </c>
      <c r="I50" s="1491">
        <v>0.049</v>
      </c>
      <c r="J50" s="1491">
        <v>61.0</v>
      </c>
      <c r="K50" s="1491"/>
      <c r="L50" s="1490"/>
      <c r="M50" s="1490"/>
      <c r="N50" s="1491"/>
      <c r="O50" s="1491"/>
      <c r="P50" s="1490"/>
      <c r="Q50" s="481"/>
      <c r="R50" s="1491"/>
      <c r="S50" s="1490"/>
      <c r="T50" s="1491"/>
      <c r="U50" s="1490"/>
      <c r="V50" s="1492"/>
      <c r="W50" s="1492"/>
      <c r="X50" s="1490"/>
      <c r="Y50" s="1489">
        <f t="shared" si="2"/>
        <v>0</v>
      </c>
    </row>
    <row r="51">
      <c r="A51" s="1266" t="s">
        <v>2023</v>
      </c>
      <c r="B51" s="1490">
        <v>131.0</v>
      </c>
      <c r="C51" s="1490">
        <v>0.468</v>
      </c>
      <c r="D51" s="1490">
        <v>22.0</v>
      </c>
      <c r="E51" s="1492">
        <v>0.079</v>
      </c>
      <c r="F51" s="1491">
        <v>119.0</v>
      </c>
      <c r="G51" s="1490">
        <v>0.425</v>
      </c>
      <c r="H51" s="1491">
        <v>8.0</v>
      </c>
      <c r="I51" s="1491">
        <v>0.029</v>
      </c>
      <c r="J51" s="1491">
        <v>280.0</v>
      </c>
      <c r="K51" s="1491"/>
      <c r="L51" s="1490"/>
      <c r="M51" s="1490"/>
      <c r="N51" s="1491"/>
      <c r="O51" s="1491"/>
      <c r="P51" s="1490"/>
      <c r="Q51" s="481"/>
      <c r="R51" s="1491"/>
      <c r="S51" s="1490"/>
      <c r="T51" s="1491"/>
      <c r="U51" s="1490"/>
      <c r="V51" s="1492"/>
      <c r="W51" s="1492"/>
      <c r="X51" s="1490"/>
      <c r="Y51" s="1489">
        <f t="shared" si="2"/>
        <v>0</v>
      </c>
    </row>
    <row r="52">
      <c r="A52" s="1266" t="s">
        <v>2025</v>
      </c>
      <c r="B52" s="1490">
        <v>7.0</v>
      </c>
      <c r="C52" s="1490">
        <v>0.292</v>
      </c>
      <c r="D52" s="1490">
        <v>5.0</v>
      </c>
      <c r="E52" s="1492">
        <v>0.208</v>
      </c>
      <c r="F52" s="1491">
        <v>9.0</v>
      </c>
      <c r="G52" s="1490">
        <v>0.375</v>
      </c>
      <c r="H52" s="1491">
        <v>3.0</v>
      </c>
      <c r="I52" s="1491">
        <v>0.125</v>
      </c>
      <c r="J52" s="1491">
        <v>24.0</v>
      </c>
      <c r="K52" s="1491"/>
      <c r="L52" s="1490"/>
      <c r="M52" s="1490"/>
      <c r="N52" s="1491"/>
      <c r="O52" s="1491"/>
      <c r="P52" s="1490"/>
      <c r="Q52" s="481"/>
      <c r="R52" s="1491"/>
      <c r="S52" s="1490"/>
      <c r="T52" s="1491"/>
      <c r="U52" s="1490"/>
      <c r="V52" s="1492"/>
      <c r="W52" s="1492"/>
      <c r="X52" s="1490"/>
      <c r="Y52" s="1489">
        <f t="shared" si="2"/>
        <v>0</v>
      </c>
    </row>
    <row r="53">
      <c r="A53" s="1266" t="s">
        <v>2026</v>
      </c>
      <c r="B53" s="1490">
        <v>2.0</v>
      </c>
      <c r="C53" s="1490">
        <v>0.286</v>
      </c>
      <c r="D53" s="1490">
        <v>2.0</v>
      </c>
      <c r="E53" s="1492">
        <v>0.286</v>
      </c>
      <c r="F53" s="1491">
        <v>1.0</v>
      </c>
      <c r="G53" s="1490">
        <v>0.143</v>
      </c>
      <c r="H53" s="1491">
        <v>2.0</v>
      </c>
      <c r="I53" s="1491">
        <v>0.286</v>
      </c>
      <c r="J53" s="1491">
        <v>7.0</v>
      </c>
      <c r="K53" s="1491"/>
      <c r="L53" s="1490"/>
      <c r="M53" s="1490"/>
      <c r="N53" s="1491"/>
      <c r="O53" s="1491"/>
      <c r="P53" s="1490"/>
      <c r="Q53" s="481"/>
      <c r="R53" s="1490"/>
      <c r="S53" s="1490"/>
      <c r="T53" s="1491"/>
      <c r="U53" s="1490"/>
      <c r="V53" s="1492"/>
      <c r="W53" s="1490"/>
      <c r="X53" s="1490"/>
      <c r="Y53" s="1489">
        <f t="shared" si="2"/>
        <v>0</v>
      </c>
    </row>
    <row r="54">
      <c r="A54" s="1266" t="s">
        <v>468</v>
      </c>
      <c r="B54" s="1490">
        <v>15.0</v>
      </c>
      <c r="C54" s="1490">
        <v>0.429</v>
      </c>
      <c r="D54" s="1490">
        <v>1.0</v>
      </c>
      <c r="E54" s="1492">
        <v>0.029</v>
      </c>
      <c r="F54" s="1491">
        <v>15.0</v>
      </c>
      <c r="G54" s="1490">
        <v>0.429</v>
      </c>
      <c r="H54" s="1491">
        <v>4.0</v>
      </c>
      <c r="I54" s="1491">
        <v>0.114</v>
      </c>
      <c r="J54" s="1491">
        <v>35.0</v>
      </c>
      <c r="K54" s="1491"/>
      <c r="L54" s="1490"/>
      <c r="M54" s="1490"/>
      <c r="N54" s="1491"/>
      <c r="O54" s="1491"/>
      <c r="P54" s="1490"/>
      <c r="Q54" s="481"/>
      <c r="R54" s="1490"/>
      <c r="S54" s="1490"/>
      <c r="T54" s="1491"/>
      <c r="U54" s="1490"/>
      <c r="V54" s="1492"/>
      <c r="W54" s="1490"/>
      <c r="X54" s="1490"/>
      <c r="Y54" s="1489">
        <f t="shared" si="2"/>
        <v>0</v>
      </c>
    </row>
    <row r="55">
      <c r="A55" s="1266" t="s">
        <v>187</v>
      </c>
      <c r="B55" s="1490">
        <v>19.0</v>
      </c>
      <c r="C55" s="1490">
        <v>0.475</v>
      </c>
      <c r="D55" s="1490">
        <v>5.0</v>
      </c>
      <c r="E55" s="1492">
        <v>0.125</v>
      </c>
      <c r="F55" s="1491">
        <v>9.0</v>
      </c>
      <c r="G55" s="1490">
        <v>0.225</v>
      </c>
      <c r="H55" s="1491">
        <v>7.0</v>
      </c>
      <c r="I55" s="1491">
        <v>0.175</v>
      </c>
      <c r="J55" s="1491">
        <v>40.0</v>
      </c>
      <c r="K55" s="1491"/>
      <c r="L55" s="1490"/>
      <c r="M55" s="1490"/>
      <c r="N55" s="1491"/>
      <c r="O55" s="1491"/>
      <c r="P55" s="1490"/>
      <c r="Q55" s="481"/>
      <c r="R55" s="1490"/>
      <c r="S55" s="1490"/>
      <c r="T55" s="1491"/>
      <c r="U55" s="1490"/>
      <c r="V55" s="1492"/>
      <c r="W55" s="1490"/>
      <c r="X55" s="1490"/>
      <c r="Y55" s="1489">
        <f t="shared" si="2"/>
        <v>0</v>
      </c>
    </row>
    <row r="56">
      <c r="A56" s="1266" t="s">
        <v>1442</v>
      </c>
      <c r="B56" s="1490">
        <v>49.0</v>
      </c>
      <c r="C56" s="1490">
        <v>0.476</v>
      </c>
      <c r="D56" s="1490">
        <v>6.0</v>
      </c>
      <c r="E56" s="1492">
        <v>0.058</v>
      </c>
      <c r="F56" s="1491">
        <v>48.0</v>
      </c>
      <c r="G56" s="1490">
        <v>0.466</v>
      </c>
      <c r="H56" s="1491">
        <v>0.0</v>
      </c>
      <c r="I56" s="1491">
        <v>0.0</v>
      </c>
      <c r="J56" s="1491">
        <v>103.0</v>
      </c>
      <c r="K56" s="1491"/>
      <c r="L56" s="1490"/>
      <c r="M56" s="1490"/>
      <c r="N56" s="1491"/>
      <c r="O56" s="1491"/>
      <c r="P56" s="1490"/>
      <c r="Q56" s="481"/>
      <c r="R56" s="1490"/>
      <c r="S56" s="1490"/>
      <c r="T56" s="1491"/>
      <c r="U56" s="1490"/>
      <c r="V56" s="1492"/>
      <c r="W56" s="1490"/>
      <c r="X56" s="1490"/>
      <c r="Y56" s="1489">
        <f t="shared" si="2"/>
        <v>0</v>
      </c>
    </row>
    <row r="57">
      <c r="A57" s="1266" t="s">
        <v>2029</v>
      </c>
      <c r="B57" s="1490">
        <v>5.0</v>
      </c>
      <c r="C57" s="1490">
        <v>0.238</v>
      </c>
      <c r="D57" s="1490">
        <v>3.0</v>
      </c>
      <c r="E57" s="1492">
        <v>0.143</v>
      </c>
      <c r="F57" s="1491">
        <v>12.0</v>
      </c>
      <c r="G57" s="1490">
        <v>0.571</v>
      </c>
      <c r="H57" s="1491">
        <v>1.0</v>
      </c>
      <c r="I57" s="1491">
        <v>0.048</v>
      </c>
      <c r="J57" s="1491">
        <v>21.0</v>
      </c>
      <c r="K57" s="1491"/>
      <c r="L57" s="1490"/>
      <c r="M57" s="1490"/>
      <c r="N57" s="1491"/>
      <c r="O57" s="1491"/>
      <c r="P57" s="1490"/>
      <c r="Q57" s="481"/>
      <c r="R57" s="1490"/>
      <c r="S57" s="1490"/>
      <c r="T57" s="1491"/>
      <c r="U57" s="1490"/>
      <c r="V57" s="1492"/>
      <c r="W57" s="1490"/>
      <c r="X57" s="1490"/>
      <c r="Y57" s="1489">
        <f t="shared" si="2"/>
        <v>0</v>
      </c>
    </row>
    <row r="58">
      <c r="A58" s="1266" t="s">
        <v>2031</v>
      </c>
      <c r="B58" s="1490">
        <v>57.0</v>
      </c>
      <c r="C58" s="1490">
        <v>0.388</v>
      </c>
      <c r="D58" s="1490">
        <v>11.0</v>
      </c>
      <c r="E58" s="1492">
        <v>0.075</v>
      </c>
      <c r="F58" s="1491">
        <v>69.0</v>
      </c>
      <c r="G58" s="1490">
        <v>0.469</v>
      </c>
      <c r="H58" s="1491">
        <v>10.0</v>
      </c>
      <c r="I58" s="1491">
        <v>0.068</v>
      </c>
      <c r="J58" s="1491">
        <v>147.0</v>
      </c>
      <c r="K58" s="1491"/>
      <c r="L58" s="1490"/>
      <c r="M58" s="1490"/>
      <c r="N58" s="1491"/>
      <c r="O58" s="1491"/>
      <c r="P58" s="1490"/>
      <c r="Q58" s="481"/>
      <c r="R58" s="1490"/>
      <c r="S58" s="1490"/>
      <c r="T58" s="1491"/>
      <c r="U58" s="1490"/>
      <c r="V58" s="1492"/>
      <c r="W58" s="1490"/>
      <c r="X58" s="1490"/>
      <c r="Y58" s="1489">
        <f t="shared" si="2"/>
        <v>0</v>
      </c>
    </row>
    <row r="59">
      <c r="A59" s="1266" t="s">
        <v>583</v>
      </c>
      <c r="B59" s="1491">
        <v>13.0</v>
      </c>
      <c r="C59" s="1490">
        <v>0.65</v>
      </c>
      <c r="D59" s="1492">
        <v>2.0</v>
      </c>
      <c r="E59" s="1492">
        <v>0.1</v>
      </c>
      <c r="F59" s="1490">
        <v>5.0</v>
      </c>
      <c r="G59" s="1490">
        <v>0.25</v>
      </c>
      <c r="H59" s="1491">
        <v>0.0</v>
      </c>
      <c r="I59" s="1491">
        <v>0.0</v>
      </c>
      <c r="J59" s="1491">
        <v>20.0</v>
      </c>
      <c r="K59" s="1491"/>
      <c r="L59" s="1490"/>
      <c r="M59" s="1490"/>
      <c r="N59" s="1490"/>
      <c r="O59" s="1491"/>
      <c r="P59" s="1490"/>
      <c r="Q59" s="481"/>
      <c r="R59" s="1490"/>
      <c r="S59" s="1490"/>
      <c r="T59" s="1491"/>
      <c r="U59" s="1490"/>
      <c r="V59" s="1492"/>
      <c r="W59" s="1490"/>
      <c r="X59" s="1490"/>
      <c r="Y59" s="1489">
        <f t="shared" si="2"/>
        <v>0</v>
      </c>
    </row>
    <row r="60">
      <c r="A60" s="1266" t="s">
        <v>1014</v>
      </c>
      <c r="B60" s="1491">
        <v>64.0</v>
      </c>
      <c r="C60" s="1490">
        <v>0.457</v>
      </c>
      <c r="D60" s="1492">
        <v>15.0</v>
      </c>
      <c r="E60" s="1492">
        <v>0.107</v>
      </c>
      <c r="F60" s="1490">
        <v>54.0</v>
      </c>
      <c r="G60" s="1490">
        <v>0.386</v>
      </c>
      <c r="H60" s="1491">
        <v>7.0</v>
      </c>
      <c r="I60" s="1491">
        <v>0.05</v>
      </c>
      <c r="J60" s="1491">
        <v>140.0</v>
      </c>
      <c r="K60" s="1491"/>
      <c r="L60" s="1490"/>
      <c r="M60" s="1490"/>
      <c r="N60" s="1490"/>
      <c r="O60" s="1491"/>
      <c r="P60" s="1490"/>
      <c r="Q60" s="481"/>
      <c r="R60" s="1490"/>
      <c r="S60" s="1490"/>
      <c r="T60" s="1491"/>
      <c r="U60" s="1490"/>
      <c r="V60" s="1492"/>
      <c r="W60" s="1490"/>
      <c r="X60" s="1490"/>
      <c r="Y60" s="1489">
        <f t="shared" si="2"/>
        <v>0</v>
      </c>
    </row>
    <row r="61">
      <c r="A61" s="1266" t="s">
        <v>1790</v>
      </c>
      <c r="B61" s="1491">
        <v>11.0</v>
      </c>
      <c r="C61" s="1490">
        <v>0.393</v>
      </c>
      <c r="D61" s="1492">
        <v>0.0</v>
      </c>
      <c r="E61" s="1492">
        <v>0.0</v>
      </c>
      <c r="F61" s="1490">
        <v>15.0</v>
      </c>
      <c r="G61" s="1490">
        <v>0.536</v>
      </c>
      <c r="H61" s="1491">
        <v>2.0</v>
      </c>
      <c r="I61" s="1491">
        <v>0.071</v>
      </c>
      <c r="J61" s="1491">
        <v>28.0</v>
      </c>
      <c r="K61" s="1491"/>
      <c r="L61" s="1490"/>
      <c r="M61" s="1490"/>
      <c r="N61" s="1490"/>
      <c r="O61" s="1491"/>
      <c r="P61" s="1490"/>
      <c r="Q61" s="481"/>
      <c r="R61" s="1490"/>
      <c r="S61" s="1490"/>
      <c r="T61" s="1491"/>
      <c r="U61" s="1490"/>
      <c r="V61" s="1492"/>
      <c r="W61" s="1490"/>
      <c r="X61" s="1490"/>
      <c r="Y61" s="1489">
        <f t="shared" si="2"/>
        <v>0</v>
      </c>
    </row>
    <row r="62">
      <c r="A62" s="1266" t="s">
        <v>4279</v>
      </c>
      <c r="B62" s="1491">
        <v>40.0</v>
      </c>
      <c r="C62" s="1490">
        <v>0.506</v>
      </c>
      <c r="D62" s="1492">
        <v>4.0</v>
      </c>
      <c r="E62" s="1492">
        <v>0.051</v>
      </c>
      <c r="F62" s="1490">
        <v>29.0</v>
      </c>
      <c r="G62" s="1490">
        <v>0.367</v>
      </c>
      <c r="H62" s="1491">
        <v>6.0</v>
      </c>
      <c r="I62" s="1491">
        <v>0.076</v>
      </c>
      <c r="J62" s="1491">
        <v>79.0</v>
      </c>
      <c r="K62" s="1491"/>
      <c r="L62" s="1490"/>
      <c r="M62" s="1490"/>
      <c r="N62" s="1490"/>
      <c r="O62" s="1491"/>
      <c r="P62" s="1490"/>
      <c r="Q62" s="481"/>
      <c r="R62" s="1490"/>
      <c r="S62" s="1490"/>
      <c r="T62" s="1491"/>
      <c r="U62" s="1490"/>
      <c r="V62" s="1492"/>
      <c r="W62" s="1490"/>
      <c r="X62" s="1490"/>
      <c r="Y62" s="1489">
        <f t="shared" si="2"/>
        <v>0</v>
      </c>
    </row>
    <row r="63">
      <c r="A63" s="1266" t="s">
        <v>2035</v>
      </c>
      <c r="B63" s="1491">
        <v>26.0</v>
      </c>
      <c r="C63" s="1490">
        <v>0.531</v>
      </c>
      <c r="D63" s="1492">
        <v>3.0</v>
      </c>
      <c r="E63" s="1492">
        <v>0.061</v>
      </c>
      <c r="F63" s="1490">
        <v>20.0</v>
      </c>
      <c r="G63" s="1490">
        <v>0.408</v>
      </c>
      <c r="H63" s="1491">
        <v>0.0</v>
      </c>
      <c r="I63" s="1491">
        <v>0.0</v>
      </c>
      <c r="J63" s="1491">
        <v>49.0</v>
      </c>
      <c r="K63" s="1491"/>
      <c r="L63" s="1490"/>
      <c r="M63" s="1490"/>
      <c r="N63" s="1490"/>
      <c r="O63" s="1491"/>
      <c r="P63" s="1490"/>
      <c r="Q63" s="481"/>
      <c r="R63" s="1490"/>
      <c r="S63" s="1490"/>
      <c r="T63" s="1491"/>
      <c r="U63" s="1490"/>
      <c r="V63" s="1492"/>
      <c r="W63" s="1490"/>
      <c r="X63" s="1490"/>
      <c r="Y63" s="1489">
        <f t="shared" si="2"/>
        <v>0</v>
      </c>
    </row>
    <row r="64">
      <c r="A64" s="1266" t="s">
        <v>2036</v>
      </c>
      <c r="B64" s="1491">
        <v>21.0</v>
      </c>
      <c r="C64" s="1490">
        <v>0.677</v>
      </c>
      <c r="D64" s="1492">
        <v>4.0</v>
      </c>
      <c r="E64" s="1492">
        <v>0.129</v>
      </c>
      <c r="F64" s="1490">
        <v>6.0</v>
      </c>
      <c r="G64" s="1490">
        <v>0.194</v>
      </c>
      <c r="H64" s="1491">
        <v>0.0</v>
      </c>
      <c r="I64" s="1491">
        <v>0.0</v>
      </c>
      <c r="J64" s="1491">
        <v>31.0</v>
      </c>
      <c r="K64" s="1491"/>
      <c r="L64" s="1490"/>
      <c r="M64" s="1490"/>
      <c r="N64" s="1490"/>
      <c r="O64" s="1491"/>
      <c r="P64" s="1490"/>
      <c r="Q64" s="481"/>
      <c r="R64" s="1490"/>
      <c r="S64" s="1490"/>
      <c r="T64" s="1491"/>
      <c r="U64" s="1490"/>
      <c r="V64" s="1492"/>
      <c r="W64" s="1490"/>
      <c r="X64" s="1490"/>
      <c r="Y64" s="1489">
        <f t="shared" si="2"/>
        <v>0</v>
      </c>
    </row>
    <row r="65">
      <c r="A65" s="1266" t="s">
        <v>2037</v>
      </c>
      <c r="B65" s="1491">
        <v>8.0</v>
      </c>
      <c r="C65" s="1490">
        <v>0.222</v>
      </c>
      <c r="D65" s="1492">
        <v>1.0</v>
      </c>
      <c r="E65" s="1492">
        <v>0.028</v>
      </c>
      <c r="F65" s="1490">
        <v>25.0</v>
      </c>
      <c r="G65" s="1490">
        <v>0.694</v>
      </c>
      <c r="H65" s="1491">
        <v>2.0</v>
      </c>
      <c r="I65" s="1491">
        <v>0.056</v>
      </c>
      <c r="J65" s="1491">
        <v>36.0</v>
      </c>
      <c r="K65" s="1491"/>
      <c r="L65" s="1490"/>
      <c r="M65" s="1490"/>
      <c r="N65" s="1490"/>
      <c r="O65" s="1491"/>
      <c r="P65" s="1490"/>
      <c r="Q65" s="481"/>
      <c r="R65" s="1490"/>
      <c r="S65" s="1490"/>
      <c r="T65" s="1491"/>
      <c r="U65" s="1490"/>
      <c r="V65" s="1492"/>
      <c r="W65" s="1490"/>
      <c r="X65" s="1490"/>
      <c r="Y65" s="1489">
        <f t="shared" si="2"/>
        <v>0</v>
      </c>
    </row>
    <row r="66">
      <c r="A66" s="1266" t="s">
        <v>2039</v>
      </c>
      <c r="B66" s="1491">
        <v>69.0</v>
      </c>
      <c r="C66" s="1490">
        <v>0.46</v>
      </c>
      <c r="D66" s="1492">
        <v>20.0</v>
      </c>
      <c r="E66" s="1492">
        <v>0.133</v>
      </c>
      <c r="F66" s="1490">
        <v>57.0</v>
      </c>
      <c r="G66" s="1490">
        <v>0.38</v>
      </c>
      <c r="H66" s="1491">
        <v>4.0</v>
      </c>
      <c r="I66" s="1491">
        <v>0.027</v>
      </c>
      <c r="J66" s="1491">
        <v>150.0</v>
      </c>
      <c r="K66" s="1491"/>
      <c r="L66" s="1490"/>
      <c r="M66" s="1490"/>
      <c r="N66" s="1490"/>
      <c r="O66" s="1491"/>
      <c r="P66" s="1490"/>
      <c r="Q66" s="481"/>
      <c r="R66" s="1490"/>
      <c r="S66" s="1490"/>
      <c r="T66" s="1491"/>
      <c r="U66" s="1490"/>
      <c r="V66" s="1492"/>
      <c r="W66" s="1490"/>
      <c r="X66" s="1490"/>
      <c r="Y66" s="1489">
        <f t="shared" si="2"/>
        <v>0</v>
      </c>
    </row>
    <row r="67">
      <c r="A67" s="1266" t="s">
        <v>4288</v>
      </c>
      <c r="B67" s="1491">
        <v>283.0</v>
      </c>
      <c r="C67" s="1490">
        <v>0.802</v>
      </c>
      <c r="D67" s="1492">
        <v>3.0</v>
      </c>
      <c r="E67" s="1492">
        <v>0.008</v>
      </c>
      <c r="F67" s="1490">
        <v>67.0</v>
      </c>
      <c r="G67" s="1490">
        <v>0.19</v>
      </c>
      <c r="H67" s="1491">
        <v>0.0</v>
      </c>
      <c r="I67" s="1491">
        <v>0.0</v>
      </c>
      <c r="J67" s="1491">
        <v>353.0</v>
      </c>
      <c r="K67" s="1491"/>
      <c r="L67" s="1490"/>
      <c r="M67" s="1490"/>
      <c r="N67" s="1490"/>
      <c r="O67" s="1491"/>
      <c r="P67" s="1490"/>
      <c r="Q67" s="481"/>
      <c r="R67" s="1490"/>
      <c r="S67" s="1490"/>
      <c r="T67" s="1491"/>
      <c r="U67" s="1490"/>
      <c r="V67" s="1492"/>
      <c r="W67" s="1490"/>
      <c r="X67" s="1490"/>
      <c r="Y67" s="1489">
        <f t="shared" si="2"/>
        <v>0</v>
      </c>
    </row>
    <row r="68">
      <c r="A68" s="1266" t="s">
        <v>387</v>
      </c>
      <c r="B68" s="1491">
        <v>2.0</v>
      </c>
      <c r="C68" s="1490">
        <v>0.111</v>
      </c>
      <c r="D68" s="1492">
        <v>3.0</v>
      </c>
      <c r="E68" s="1492">
        <v>0.167</v>
      </c>
      <c r="F68" s="1490">
        <v>12.0</v>
      </c>
      <c r="G68" s="1490">
        <v>0.667</v>
      </c>
      <c r="H68" s="1491">
        <v>1.0</v>
      </c>
      <c r="I68" s="1491">
        <v>0.056</v>
      </c>
      <c r="J68" s="1491">
        <v>18.0</v>
      </c>
      <c r="K68" s="1491"/>
      <c r="L68" s="1490"/>
      <c r="M68" s="1490"/>
      <c r="N68" s="1490"/>
      <c r="O68" s="1491"/>
      <c r="P68" s="1490"/>
      <c r="Q68" s="481"/>
      <c r="R68" s="1490"/>
      <c r="S68" s="1490"/>
      <c r="T68" s="1491"/>
      <c r="U68" s="1490"/>
      <c r="V68" s="1492"/>
      <c r="W68" s="1490"/>
      <c r="X68" s="1490"/>
      <c r="Y68" s="1489">
        <f t="shared" si="2"/>
        <v>0</v>
      </c>
    </row>
    <row r="69">
      <c r="A69" s="1266" t="s">
        <v>2041</v>
      </c>
      <c r="B69" s="1491">
        <v>8.0</v>
      </c>
      <c r="C69" s="1490">
        <v>0.421</v>
      </c>
      <c r="D69" s="1492">
        <v>1.0</v>
      </c>
      <c r="E69" s="1492">
        <v>0.053</v>
      </c>
      <c r="F69" s="1490">
        <v>10.0</v>
      </c>
      <c r="G69" s="1490">
        <v>0.526</v>
      </c>
      <c r="H69" s="1491">
        <v>0.0</v>
      </c>
      <c r="I69" s="1491">
        <v>0.0</v>
      </c>
      <c r="J69" s="1491">
        <v>19.0</v>
      </c>
      <c r="K69" s="1491"/>
      <c r="L69" s="1490"/>
      <c r="M69" s="1490"/>
      <c r="N69" s="1490"/>
      <c r="O69" s="1491"/>
      <c r="P69" s="1490"/>
      <c r="Q69" s="481"/>
      <c r="R69" s="1490"/>
      <c r="S69" s="1490"/>
      <c r="T69" s="1491"/>
      <c r="U69" s="1490"/>
      <c r="V69" s="1492"/>
      <c r="W69" s="1490"/>
      <c r="X69" s="1490"/>
      <c r="Y69" s="1489">
        <f t="shared" si="2"/>
        <v>0</v>
      </c>
    </row>
    <row r="70">
      <c r="A70" s="1266" t="s">
        <v>855</v>
      </c>
      <c r="B70" s="1491">
        <v>11.0</v>
      </c>
      <c r="C70" s="1490">
        <v>0.44</v>
      </c>
      <c r="D70" s="1492">
        <v>2.0</v>
      </c>
      <c r="E70" s="1492">
        <v>0.08</v>
      </c>
      <c r="F70" s="1490">
        <v>11.0</v>
      </c>
      <c r="G70" s="1490">
        <v>0.44</v>
      </c>
      <c r="H70" s="1491">
        <v>1.0</v>
      </c>
      <c r="I70" s="1491">
        <v>0.04</v>
      </c>
      <c r="J70" s="1491">
        <v>25.0</v>
      </c>
      <c r="K70" s="1491"/>
      <c r="L70" s="1490"/>
      <c r="M70" s="1490"/>
      <c r="N70" s="1490"/>
      <c r="O70" s="1491"/>
      <c r="P70" s="1490"/>
      <c r="Q70" s="481"/>
      <c r="R70" s="1490"/>
      <c r="S70" s="1490"/>
      <c r="T70" s="1491"/>
      <c r="U70" s="1490"/>
      <c r="V70" s="1492"/>
      <c r="W70" s="1490"/>
      <c r="X70" s="1490"/>
      <c r="Y70" s="1489">
        <f t="shared" si="2"/>
        <v>0</v>
      </c>
    </row>
    <row r="71">
      <c r="A71" s="1266" t="s">
        <v>2042</v>
      </c>
      <c r="B71" s="1491">
        <v>34.0</v>
      </c>
      <c r="C71" s="1490">
        <v>0.618</v>
      </c>
      <c r="D71" s="1492">
        <v>7.0</v>
      </c>
      <c r="E71" s="1492">
        <v>0.127</v>
      </c>
      <c r="F71" s="1490">
        <v>13.0</v>
      </c>
      <c r="G71" s="1490">
        <v>0.236</v>
      </c>
      <c r="H71" s="1491">
        <v>1.0</v>
      </c>
      <c r="I71" s="1491">
        <v>0.018</v>
      </c>
      <c r="J71" s="1491">
        <v>55.0</v>
      </c>
      <c r="K71" s="1491"/>
      <c r="L71" s="1490"/>
      <c r="M71" s="1490"/>
      <c r="N71" s="1490"/>
      <c r="O71" s="1491"/>
      <c r="P71" s="1490"/>
      <c r="Q71" s="481"/>
      <c r="R71" s="1490"/>
      <c r="S71" s="1490"/>
      <c r="T71" s="1491"/>
      <c r="U71" s="1490"/>
      <c r="V71" s="1492"/>
      <c r="W71" s="1490"/>
      <c r="X71" s="1490"/>
      <c r="Y71" s="1489">
        <f t="shared" si="2"/>
        <v>0</v>
      </c>
    </row>
    <row r="72">
      <c r="A72" s="1266" t="s">
        <v>1638</v>
      </c>
      <c r="B72" s="1491">
        <v>16.0</v>
      </c>
      <c r="C72" s="1490">
        <v>0.286</v>
      </c>
      <c r="D72" s="1492">
        <v>9.0</v>
      </c>
      <c r="E72" s="1492">
        <v>0.161</v>
      </c>
      <c r="F72" s="1490">
        <v>29.0</v>
      </c>
      <c r="G72" s="1490">
        <v>0.518</v>
      </c>
      <c r="H72" s="1491">
        <v>2.0</v>
      </c>
      <c r="I72" s="1491">
        <v>0.036</v>
      </c>
      <c r="J72" s="1491">
        <v>56.0</v>
      </c>
      <c r="K72" s="1491"/>
      <c r="L72" s="1490"/>
      <c r="M72" s="1490"/>
      <c r="N72" s="1490"/>
      <c r="O72" s="1491"/>
      <c r="P72" s="1490"/>
      <c r="Q72" s="481"/>
      <c r="R72" s="1490"/>
      <c r="S72" s="1490"/>
      <c r="T72" s="1491"/>
      <c r="U72" s="1490"/>
      <c r="V72" s="1492"/>
      <c r="W72" s="1490"/>
      <c r="X72" s="1490"/>
      <c r="Y72" s="1489">
        <f t="shared" si="2"/>
        <v>0</v>
      </c>
    </row>
    <row r="73">
      <c r="A73" s="1266" t="s">
        <v>2043</v>
      </c>
      <c r="B73" s="1491">
        <v>4.0</v>
      </c>
      <c r="C73" s="1490">
        <v>0.235</v>
      </c>
      <c r="D73" s="1492">
        <v>4.0</v>
      </c>
      <c r="E73" s="1492">
        <v>0.235</v>
      </c>
      <c r="F73" s="1490">
        <v>7.0</v>
      </c>
      <c r="G73" s="1490">
        <v>0.412</v>
      </c>
      <c r="H73" s="1491">
        <v>2.0</v>
      </c>
      <c r="I73" s="1491">
        <v>0.118</v>
      </c>
      <c r="J73" s="1491">
        <v>17.0</v>
      </c>
      <c r="K73" s="1491"/>
      <c r="L73" s="1490"/>
      <c r="M73" s="1490"/>
      <c r="N73" s="1490"/>
      <c r="O73" s="1491"/>
      <c r="P73" s="1490"/>
      <c r="Q73" s="481"/>
      <c r="R73" s="1490"/>
      <c r="S73" s="1490"/>
      <c r="T73" s="1491"/>
      <c r="U73" s="1490"/>
      <c r="V73" s="1492"/>
      <c r="W73" s="1490"/>
      <c r="X73" s="1490"/>
      <c r="Y73" s="1489">
        <f t="shared" si="2"/>
        <v>0</v>
      </c>
    </row>
    <row r="74">
      <c r="A74" s="1266" t="s">
        <v>94</v>
      </c>
      <c r="B74" s="1491">
        <v>37.0</v>
      </c>
      <c r="C74" s="1490">
        <v>0.487</v>
      </c>
      <c r="D74" s="1492">
        <v>17.0</v>
      </c>
      <c r="E74" s="1492">
        <v>0.224</v>
      </c>
      <c r="F74" s="1490">
        <v>21.0</v>
      </c>
      <c r="G74" s="1490">
        <v>0.276</v>
      </c>
      <c r="H74" s="1491">
        <v>1.0</v>
      </c>
      <c r="I74" s="1491">
        <v>0.013</v>
      </c>
      <c r="J74" s="1491">
        <v>76.0</v>
      </c>
      <c r="K74" s="1491"/>
      <c r="L74" s="1490"/>
      <c r="M74" s="1490"/>
      <c r="N74" s="1490"/>
      <c r="O74" s="1491"/>
      <c r="P74" s="1490"/>
      <c r="Q74" s="481"/>
      <c r="R74" s="1490"/>
      <c r="S74" s="1490"/>
      <c r="T74" s="1491"/>
      <c r="U74" s="1490"/>
      <c r="V74" s="1492"/>
      <c r="W74" s="1490"/>
      <c r="X74" s="1490"/>
      <c r="Y74" s="1489">
        <f t="shared" si="2"/>
        <v>0</v>
      </c>
    </row>
    <row r="75">
      <c r="A75" s="1266" t="s">
        <v>2044</v>
      </c>
      <c r="B75" s="1491">
        <v>44.0</v>
      </c>
      <c r="C75" s="1490">
        <v>0.454</v>
      </c>
      <c r="D75" s="1492">
        <v>8.0</v>
      </c>
      <c r="E75" s="1492">
        <v>0.082</v>
      </c>
      <c r="F75" s="1490">
        <v>43.0</v>
      </c>
      <c r="G75" s="1490">
        <v>0.443</v>
      </c>
      <c r="H75" s="1491">
        <v>2.0</v>
      </c>
      <c r="I75" s="1491">
        <v>0.021</v>
      </c>
      <c r="J75" s="1491">
        <v>97.0</v>
      </c>
      <c r="K75" s="1491"/>
      <c r="L75" s="1490"/>
      <c r="M75" s="1490"/>
      <c r="N75" s="1490"/>
      <c r="O75" s="1491"/>
      <c r="P75" s="1490"/>
      <c r="Q75" s="481"/>
      <c r="R75" s="1490"/>
      <c r="S75" s="1490"/>
      <c r="T75" s="1491"/>
      <c r="U75" s="1490"/>
      <c r="V75" s="1492"/>
      <c r="W75" s="1490"/>
      <c r="X75" s="1490"/>
      <c r="Y75" s="1489">
        <f t="shared" si="2"/>
        <v>0</v>
      </c>
    </row>
    <row r="76">
      <c r="A76" s="1266" t="s">
        <v>2045</v>
      </c>
      <c r="B76" s="1491">
        <v>11.0</v>
      </c>
      <c r="C76" s="1490">
        <v>0.289</v>
      </c>
      <c r="D76" s="1492">
        <v>4.0</v>
      </c>
      <c r="E76" s="1492">
        <v>0.105</v>
      </c>
      <c r="F76" s="1490">
        <v>21.0</v>
      </c>
      <c r="G76" s="1490">
        <v>0.553</v>
      </c>
      <c r="H76" s="1491">
        <v>2.0</v>
      </c>
      <c r="I76" s="1491">
        <v>0.053</v>
      </c>
      <c r="J76" s="1491">
        <v>38.0</v>
      </c>
      <c r="K76" s="1491"/>
      <c r="L76" s="1490"/>
      <c r="M76" s="1490"/>
      <c r="N76" s="1490"/>
      <c r="O76" s="1491"/>
      <c r="P76" s="1490"/>
      <c r="Q76" s="481"/>
      <c r="R76" s="1490"/>
      <c r="S76" s="1492"/>
      <c r="T76" s="1491"/>
      <c r="U76" s="1490"/>
      <c r="V76" s="1490"/>
      <c r="W76" s="1490"/>
      <c r="X76" s="1490"/>
      <c r="Y76" s="1489">
        <f t="shared" si="2"/>
        <v>0</v>
      </c>
    </row>
    <row r="77">
      <c r="A77" s="1266" t="s">
        <v>2046</v>
      </c>
      <c r="B77" s="1491">
        <v>14.0</v>
      </c>
      <c r="C77" s="1490">
        <v>0.467</v>
      </c>
      <c r="D77" s="1492">
        <v>4.0</v>
      </c>
      <c r="E77" s="1492">
        <v>0.133</v>
      </c>
      <c r="F77" s="1490">
        <v>12.0</v>
      </c>
      <c r="G77" s="1490">
        <v>0.4</v>
      </c>
      <c r="H77" s="1491">
        <v>0.0</v>
      </c>
      <c r="I77" s="1491">
        <v>0.0</v>
      </c>
      <c r="J77" s="1491">
        <v>30.0</v>
      </c>
      <c r="K77" s="1491"/>
      <c r="L77" s="1490"/>
      <c r="M77" s="1490"/>
      <c r="N77" s="1490"/>
      <c r="O77" s="1491"/>
      <c r="P77" s="1490"/>
      <c r="Q77" s="481"/>
      <c r="R77" s="1490"/>
      <c r="S77" s="1492"/>
      <c r="T77" s="1491"/>
      <c r="U77" s="1490"/>
      <c r="V77" s="1490"/>
      <c r="W77" s="1490"/>
      <c r="X77" s="1490"/>
      <c r="Y77" s="1489">
        <f t="shared" si="2"/>
        <v>0</v>
      </c>
    </row>
    <row r="78">
      <c r="A78" s="1266" t="s">
        <v>595</v>
      </c>
      <c r="B78" s="1491">
        <v>68.0</v>
      </c>
      <c r="C78" s="1490">
        <v>0.636</v>
      </c>
      <c r="D78" s="1492">
        <v>6.0</v>
      </c>
      <c r="E78" s="1492">
        <v>0.056</v>
      </c>
      <c r="F78" s="1490">
        <v>30.0</v>
      </c>
      <c r="G78" s="1490">
        <v>0.28</v>
      </c>
      <c r="H78" s="1491">
        <v>3.0</v>
      </c>
      <c r="I78" s="1491">
        <v>0.028</v>
      </c>
      <c r="J78" s="1491">
        <v>107.0</v>
      </c>
      <c r="K78" s="1491"/>
      <c r="L78" s="1490"/>
      <c r="M78" s="1490"/>
      <c r="N78" s="1490"/>
      <c r="O78" s="1491"/>
      <c r="P78" s="1490"/>
      <c r="Q78" s="481"/>
      <c r="R78" s="1490"/>
      <c r="S78" s="1492"/>
      <c r="T78" s="1491"/>
      <c r="U78" s="1490"/>
      <c r="V78" s="1490"/>
      <c r="W78" s="1490"/>
      <c r="X78" s="1490"/>
      <c r="Y78" s="1489">
        <f t="shared" si="2"/>
        <v>0</v>
      </c>
    </row>
    <row r="79">
      <c r="A79" s="1266" t="s">
        <v>1451</v>
      </c>
      <c r="B79" s="1491">
        <v>70.0</v>
      </c>
      <c r="C79" s="1490">
        <v>0.593</v>
      </c>
      <c r="D79" s="1492">
        <v>5.0</v>
      </c>
      <c r="E79" s="1492">
        <v>0.042</v>
      </c>
      <c r="F79" s="1490">
        <v>38.0</v>
      </c>
      <c r="G79" s="1490">
        <v>0.322</v>
      </c>
      <c r="H79" s="1491">
        <v>5.0</v>
      </c>
      <c r="I79" s="1491">
        <v>0.042</v>
      </c>
      <c r="J79" s="1491">
        <v>118.0</v>
      </c>
      <c r="K79" s="1491"/>
      <c r="L79" s="1490"/>
      <c r="M79" s="1490"/>
      <c r="N79" s="1490"/>
      <c r="O79" s="1491"/>
      <c r="P79" s="1490"/>
      <c r="Q79" s="481"/>
      <c r="R79" s="1490"/>
      <c r="S79" s="1492"/>
      <c r="T79" s="1491"/>
      <c r="U79" s="1490"/>
      <c r="V79" s="1490"/>
      <c r="W79" s="1490"/>
      <c r="X79" s="1490"/>
      <c r="Y79" s="148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3749</v>
      </c>
      <c r="D82" s="328" t="s">
        <v>4289</v>
      </c>
      <c r="E82" s="328" t="s">
        <v>2319</v>
      </c>
      <c r="Y82" s="373"/>
    </row>
    <row r="83">
      <c r="A83" s="1163" t="s">
        <v>267</v>
      </c>
      <c r="B83" s="330">
        <f t="shared" ref="B83:B155" si="3">B7</f>
        <v>4</v>
      </c>
      <c r="C83" s="149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63" t="s">
        <v>1418</v>
      </c>
      <c r="B84" s="330">
        <f t="shared" si="3"/>
        <v>15</v>
      </c>
      <c r="C84" s="149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63" t="s">
        <v>1985</v>
      </c>
      <c r="B85" s="330">
        <f t="shared" si="3"/>
        <v>33</v>
      </c>
      <c r="C85" s="149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63" t="s">
        <v>1987</v>
      </c>
      <c r="B86" s="330">
        <f t="shared" si="3"/>
        <v>11</v>
      </c>
      <c r="C86" s="149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63" t="s">
        <v>545</v>
      </c>
      <c r="B87" s="330">
        <f t="shared" si="3"/>
        <v>145</v>
      </c>
      <c r="C87" s="149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63" t="s">
        <v>1191</v>
      </c>
      <c r="B88" s="330">
        <f t="shared" si="3"/>
        <v>8</v>
      </c>
      <c r="C88" s="149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63" t="s">
        <v>1990</v>
      </c>
      <c r="B89" s="330">
        <f t="shared" si="3"/>
        <v>7</v>
      </c>
      <c r="C89" s="149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63" t="s">
        <v>1992</v>
      </c>
      <c r="B90" s="330">
        <f t="shared" si="3"/>
        <v>7</v>
      </c>
      <c r="C90" s="149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63" t="s">
        <v>917</v>
      </c>
      <c r="B91" s="330">
        <f t="shared" si="3"/>
        <v>62</v>
      </c>
      <c r="C91" s="149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63" t="s">
        <v>155</v>
      </c>
      <c r="B92" s="330">
        <f t="shared" si="3"/>
        <v>9</v>
      </c>
      <c r="C92" s="149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63" t="s">
        <v>157</v>
      </c>
      <c r="B93" s="330">
        <f t="shared" si="3"/>
        <v>14</v>
      </c>
      <c r="C93" s="149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63" t="s">
        <v>160</v>
      </c>
      <c r="B94" s="330">
        <f t="shared" si="3"/>
        <v>3</v>
      </c>
      <c r="C94" s="149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63" t="s">
        <v>1995</v>
      </c>
      <c r="B95" s="330">
        <f t="shared" si="3"/>
        <v>118</v>
      </c>
      <c r="C95" s="149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63" t="s">
        <v>425</v>
      </c>
      <c r="B96" s="330">
        <f t="shared" si="3"/>
        <v>41</v>
      </c>
      <c r="C96" s="149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63" t="s">
        <v>1998</v>
      </c>
      <c r="B97" s="330">
        <f t="shared" si="3"/>
        <v>5</v>
      </c>
      <c r="C97" s="149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63" t="s">
        <v>286</v>
      </c>
      <c r="B98" s="330">
        <f t="shared" si="3"/>
        <v>35</v>
      </c>
      <c r="C98" s="149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63" t="s">
        <v>1395</v>
      </c>
      <c r="B99" s="330">
        <f t="shared" si="3"/>
        <v>14</v>
      </c>
      <c r="C99" s="149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63" t="s">
        <v>2001</v>
      </c>
      <c r="B100" s="330">
        <f t="shared" si="3"/>
        <v>72</v>
      </c>
      <c r="C100" s="149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63" t="s">
        <v>1587</v>
      </c>
      <c r="B101" s="330">
        <f t="shared" si="3"/>
        <v>1</v>
      </c>
      <c r="C101" s="149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63" t="s">
        <v>2002</v>
      </c>
      <c r="B102" s="330">
        <f t="shared" si="3"/>
        <v>57</v>
      </c>
      <c r="C102" s="149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63" t="s">
        <v>1547</v>
      </c>
      <c r="B103" s="330">
        <f t="shared" si="3"/>
        <v>4</v>
      </c>
      <c r="C103" s="149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63" t="s">
        <v>168</v>
      </c>
      <c r="B104" s="330">
        <f t="shared" si="3"/>
        <v>13</v>
      </c>
      <c r="C104" s="149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63" t="s">
        <v>780</v>
      </c>
      <c r="B105" s="330">
        <f t="shared" si="3"/>
        <v>7</v>
      </c>
      <c r="C105" s="149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63" t="s">
        <v>2004</v>
      </c>
      <c r="B106" s="330">
        <f t="shared" si="3"/>
        <v>4</v>
      </c>
      <c r="C106" s="149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63" t="s">
        <v>639</v>
      </c>
      <c r="B107" s="330">
        <f t="shared" si="3"/>
        <v>1</v>
      </c>
      <c r="C107" s="149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63" t="s">
        <v>931</v>
      </c>
      <c r="B108" s="330">
        <f t="shared" si="3"/>
        <v>14</v>
      </c>
      <c r="C108" s="149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63" t="s">
        <v>65</v>
      </c>
      <c r="B109" s="330">
        <f t="shared" si="3"/>
        <v>19</v>
      </c>
      <c r="C109" s="149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63" t="s">
        <v>66</v>
      </c>
      <c r="B110" s="330">
        <f t="shared" si="3"/>
        <v>31</v>
      </c>
      <c r="C110" s="149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63" t="s">
        <v>111</v>
      </c>
      <c r="B111" s="330">
        <f t="shared" si="3"/>
        <v>16</v>
      </c>
      <c r="C111" s="149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63" t="s">
        <v>2007</v>
      </c>
      <c r="B112" s="330">
        <f t="shared" si="3"/>
        <v>124</v>
      </c>
      <c r="C112" s="149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63" t="s">
        <v>2009</v>
      </c>
      <c r="B113" s="330">
        <f t="shared" si="3"/>
        <v>9</v>
      </c>
      <c r="C113" s="149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63" t="s">
        <v>2010</v>
      </c>
      <c r="B114" s="330">
        <f t="shared" si="3"/>
        <v>41</v>
      </c>
      <c r="C114" s="149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63" t="s">
        <v>175</v>
      </c>
      <c r="B115" s="330">
        <f t="shared" si="3"/>
        <v>5</v>
      </c>
      <c r="C115" s="149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63" t="s">
        <v>2011</v>
      </c>
      <c r="B116" s="330">
        <f t="shared" si="3"/>
        <v>35</v>
      </c>
      <c r="C116" s="149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63" t="s">
        <v>176</v>
      </c>
      <c r="B117" s="330">
        <f t="shared" si="3"/>
        <v>14</v>
      </c>
      <c r="C117" s="149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63" t="s">
        <v>2014</v>
      </c>
      <c r="B118" s="330">
        <f t="shared" si="3"/>
        <v>86</v>
      </c>
      <c r="C118" s="149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63" t="s">
        <v>2016</v>
      </c>
      <c r="B119" s="330">
        <f t="shared" si="3"/>
        <v>98</v>
      </c>
      <c r="C119" s="149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63" t="s">
        <v>2017</v>
      </c>
      <c r="B120" s="330">
        <f t="shared" si="3"/>
        <v>26</v>
      </c>
      <c r="C120" s="149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63" t="s">
        <v>943</v>
      </c>
      <c r="B121" s="330">
        <f t="shared" si="3"/>
        <v>4</v>
      </c>
      <c r="C121" s="149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63" t="s">
        <v>945</v>
      </c>
      <c r="B122" s="330">
        <f t="shared" si="3"/>
        <v>6</v>
      </c>
      <c r="C122" s="149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63" t="s">
        <v>2019</v>
      </c>
      <c r="B123" s="330">
        <f t="shared" si="3"/>
        <v>809</v>
      </c>
      <c r="C123" s="149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63" t="s">
        <v>79</v>
      </c>
      <c r="B124" s="468">
        <f t="shared" si="3"/>
        <v>24</v>
      </c>
      <c r="C124" s="149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63" t="s">
        <v>2021</v>
      </c>
      <c r="B125" s="330">
        <f t="shared" si="3"/>
        <v>16</v>
      </c>
      <c r="C125" s="149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63" t="s">
        <v>533</v>
      </c>
      <c r="B126" s="330">
        <f t="shared" si="3"/>
        <v>24</v>
      </c>
      <c r="C126" s="149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63" t="s">
        <v>2023</v>
      </c>
      <c r="B127" s="330">
        <f t="shared" si="3"/>
        <v>131</v>
      </c>
      <c r="C127" s="149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63" t="s">
        <v>2025</v>
      </c>
      <c r="B128" s="330">
        <f t="shared" si="3"/>
        <v>7</v>
      </c>
      <c r="C128" s="149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63" t="s">
        <v>2026</v>
      </c>
      <c r="B129" s="330">
        <f t="shared" si="3"/>
        <v>2</v>
      </c>
      <c r="C129" s="149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63" t="s">
        <v>468</v>
      </c>
      <c r="B130" s="330">
        <f t="shared" si="3"/>
        <v>15</v>
      </c>
      <c r="C130" s="149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63" t="s">
        <v>187</v>
      </c>
      <c r="B131" s="330">
        <f t="shared" si="3"/>
        <v>19</v>
      </c>
      <c r="C131" s="149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63" t="s">
        <v>1442</v>
      </c>
      <c r="B132" s="330">
        <f t="shared" si="3"/>
        <v>49</v>
      </c>
      <c r="C132" s="149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63" t="s">
        <v>2029</v>
      </c>
      <c r="B133" s="330">
        <f t="shared" si="3"/>
        <v>5</v>
      </c>
      <c r="C133" s="149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63" t="s">
        <v>2031</v>
      </c>
      <c r="B134" s="330">
        <f t="shared" si="3"/>
        <v>57</v>
      </c>
      <c r="C134" s="149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63" t="s">
        <v>583</v>
      </c>
      <c r="B135" s="330">
        <f t="shared" si="3"/>
        <v>13</v>
      </c>
      <c r="C135" s="149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63" t="s">
        <v>1014</v>
      </c>
      <c r="B136" s="330">
        <f t="shared" si="3"/>
        <v>64</v>
      </c>
      <c r="C136" s="149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63" t="s">
        <v>1790</v>
      </c>
      <c r="B137" s="330">
        <f t="shared" si="3"/>
        <v>11</v>
      </c>
      <c r="C137" s="149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63" t="s">
        <v>4279</v>
      </c>
      <c r="B138" s="330">
        <f t="shared" si="3"/>
        <v>40</v>
      </c>
      <c r="C138" s="149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63" t="s">
        <v>2035</v>
      </c>
      <c r="B139" s="330">
        <f t="shared" si="3"/>
        <v>26</v>
      </c>
      <c r="C139" s="149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63" t="s">
        <v>2036</v>
      </c>
      <c r="B140" s="330">
        <f t="shared" si="3"/>
        <v>21</v>
      </c>
      <c r="C140" s="149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63" t="s">
        <v>2037</v>
      </c>
      <c r="B141" s="330">
        <f t="shared" si="3"/>
        <v>8</v>
      </c>
      <c r="C141" s="149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63" t="s">
        <v>2039</v>
      </c>
      <c r="B142" s="330">
        <f t="shared" si="3"/>
        <v>69</v>
      </c>
      <c r="C142" s="149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63" t="s">
        <v>4288</v>
      </c>
      <c r="B143" s="330">
        <f t="shared" si="3"/>
        <v>283</v>
      </c>
      <c r="C143" s="149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63" t="s">
        <v>387</v>
      </c>
      <c r="B144" s="330">
        <f t="shared" si="3"/>
        <v>2</v>
      </c>
      <c r="C144" s="149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63" t="s">
        <v>2041</v>
      </c>
      <c r="B145" s="330">
        <f t="shared" si="3"/>
        <v>8</v>
      </c>
      <c r="C145" s="149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63" t="s">
        <v>855</v>
      </c>
      <c r="B146" s="330">
        <f t="shared" si="3"/>
        <v>11</v>
      </c>
      <c r="C146" s="149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63" t="s">
        <v>2042</v>
      </c>
      <c r="B147" s="330">
        <f t="shared" si="3"/>
        <v>34</v>
      </c>
      <c r="C147" s="149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63" t="s">
        <v>1638</v>
      </c>
      <c r="B148" s="330">
        <f t="shared" si="3"/>
        <v>16</v>
      </c>
      <c r="C148" s="149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63" t="s">
        <v>2043</v>
      </c>
      <c r="B149" s="330">
        <f t="shared" si="3"/>
        <v>4</v>
      </c>
      <c r="C149" s="149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63" t="s">
        <v>94</v>
      </c>
      <c r="B150" s="330">
        <f t="shared" si="3"/>
        <v>37</v>
      </c>
      <c r="C150" s="149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63" t="s">
        <v>2044</v>
      </c>
      <c r="B151" s="330">
        <f t="shared" si="3"/>
        <v>44</v>
      </c>
      <c r="C151" s="149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63" t="s">
        <v>2045</v>
      </c>
      <c r="B152" s="330">
        <f t="shared" si="3"/>
        <v>11</v>
      </c>
      <c r="C152" s="149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63" t="s">
        <v>2046</v>
      </c>
      <c r="B153" s="330">
        <f t="shared" si="3"/>
        <v>14</v>
      </c>
      <c r="C153" s="149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63" t="s">
        <v>595</v>
      </c>
      <c r="B154" s="330">
        <f t="shared" si="3"/>
        <v>68</v>
      </c>
      <c r="C154" s="149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63" t="s">
        <v>1451</v>
      </c>
      <c r="B155" s="330">
        <f t="shared" si="3"/>
        <v>70</v>
      </c>
      <c r="C155" s="149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95">
        <f>B6</f>
        <v>3230</v>
      </c>
      <c r="C156" s="1496">
        <f>F6</f>
        <v>2717</v>
      </c>
      <c r="D156" s="149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6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4290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4291</v>
      </c>
    </row>
    <row r="3">
      <c r="A3" s="55"/>
      <c r="B3" s="55"/>
    </row>
    <row r="4">
      <c r="A4" s="55" t="s">
        <v>2093</v>
      </c>
      <c r="B4" s="55" t="s">
        <v>4292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4293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4293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4293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4294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4295</v>
      </c>
    </row>
    <row r="35">
      <c r="A35" s="55" t="s">
        <v>1289</v>
      </c>
      <c r="B35" s="55" t="s">
        <v>4293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4293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4293</v>
      </c>
    </row>
    <row r="42">
      <c r="A42" s="55" t="s">
        <v>2050</v>
      </c>
      <c r="B42" s="55" t="s">
        <v>4293</v>
      </c>
    </row>
    <row r="43">
      <c r="A43" s="55" t="s">
        <v>174</v>
      </c>
      <c r="B43" s="55" t="s">
        <v>4293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4293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4293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4292</v>
      </c>
      <c r="B59" s="55" t="s">
        <v>4296</v>
      </c>
    </row>
    <row r="60">
      <c r="A60" s="55" t="s">
        <v>4297</v>
      </c>
      <c r="B60" s="55" t="s">
        <v>2093</v>
      </c>
      <c r="C60" s="55" t="s">
        <v>4298</v>
      </c>
      <c r="D60" s="55" t="s">
        <v>4299</v>
      </c>
      <c r="E60" s="55" t="s">
        <v>2447</v>
      </c>
    </row>
    <row r="62">
      <c r="A62" s="55" t="s">
        <v>3870</v>
      </c>
      <c r="B62" s="55" t="s">
        <v>1289</v>
      </c>
      <c r="C62" s="55" t="s">
        <v>4293</v>
      </c>
      <c r="E62" s="55" t="s">
        <v>4293</v>
      </c>
    </row>
    <row r="63">
      <c r="B63" s="55" t="s">
        <v>1150</v>
      </c>
      <c r="C63" s="55" t="s">
        <v>4293</v>
      </c>
      <c r="E63" s="55" t="s">
        <v>4293</v>
      </c>
    </row>
    <row r="64">
      <c r="B64" s="55" t="s">
        <v>769</v>
      </c>
      <c r="C64" s="55">
        <v>12.0</v>
      </c>
      <c r="D64" s="55" t="s">
        <v>4293</v>
      </c>
      <c r="E64" s="55">
        <v>16.0</v>
      </c>
    </row>
    <row r="65">
      <c r="B65" s="55" t="s">
        <v>1152</v>
      </c>
      <c r="C65" s="55" t="s">
        <v>4293</v>
      </c>
      <c r="D65" s="55" t="s">
        <v>4293</v>
      </c>
      <c r="E65" s="55">
        <v>6.0</v>
      </c>
    </row>
    <row r="66">
      <c r="B66" s="55" t="s">
        <v>2048</v>
      </c>
      <c r="C66" s="55" t="s">
        <v>4293</v>
      </c>
      <c r="E66" s="55" t="s">
        <v>4293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4293</v>
      </c>
      <c r="E68" s="55" t="s">
        <v>4293</v>
      </c>
    </row>
    <row r="69">
      <c r="B69" s="55" t="s">
        <v>2051</v>
      </c>
      <c r="C69" s="55">
        <v>14.0</v>
      </c>
      <c r="D69" s="55" t="s">
        <v>4293</v>
      </c>
      <c r="E69" s="55">
        <v>15.0</v>
      </c>
    </row>
    <row r="70">
      <c r="B70" s="55" t="s">
        <v>176</v>
      </c>
      <c r="D70" s="55" t="s">
        <v>4293</v>
      </c>
      <c r="E70" s="55" t="s">
        <v>4293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4293</v>
      </c>
      <c r="E72" s="55" t="s">
        <v>4293</v>
      </c>
    </row>
    <row r="73">
      <c r="B73" s="55" t="s">
        <v>309</v>
      </c>
      <c r="C73" s="55" t="s">
        <v>4293</v>
      </c>
      <c r="E73" s="55" t="s">
        <v>4293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4293</v>
      </c>
      <c r="E76" s="55" t="s">
        <v>4293</v>
      </c>
    </row>
    <row r="77">
      <c r="B77" s="55" t="s">
        <v>2055</v>
      </c>
      <c r="C77" s="55">
        <v>9.0</v>
      </c>
      <c r="D77" s="55" t="s">
        <v>4293</v>
      </c>
      <c r="E77" s="55">
        <v>10.0</v>
      </c>
    </row>
    <row r="78">
      <c r="B78" s="55" t="s">
        <v>2058</v>
      </c>
      <c r="C78" s="55" t="s">
        <v>4293</v>
      </c>
      <c r="E78" s="55" t="s">
        <v>4293</v>
      </c>
    </row>
    <row r="79">
      <c r="A79" s="55" t="s">
        <v>4300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4301</v>
      </c>
      <c r="C83" s="55" t="s">
        <v>4302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4293</v>
      </c>
      <c r="C97" s="55" t="s">
        <v>4293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4293</v>
      </c>
      <c r="C105" s="55" t="s">
        <v>4293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4303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97" t="s">
        <v>4304</v>
      </c>
      <c r="C1" s="1498"/>
      <c r="D1" s="1497" t="s">
        <v>4305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9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99" t="s">
        <v>2070</v>
      </c>
      <c r="B3" s="1500" t="s">
        <v>4306</v>
      </c>
      <c r="C3" s="1501" t="s">
        <v>4307</v>
      </c>
      <c r="D3" s="1502" t="s">
        <v>2082</v>
      </c>
      <c r="E3" s="708"/>
      <c r="F3" s="708"/>
      <c r="G3" s="150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504" t="s">
        <v>27</v>
      </c>
      <c r="B4" s="846">
        <v>5260.0</v>
      </c>
      <c r="C4" s="1505">
        <v>486.0</v>
      </c>
      <c r="D4" s="1506">
        <v>2474.0</v>
      </c>
      <c r="E4" s="1507"/>
      <c r="F4" s="708"/>
      <c r="G4" s="15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509" t="s">
        <v>97</v>
      </c>
      <c r="B5" s="846">
        <v>2690.0</v>
      </c>
      <c r="C5" s="1510">
        <v>328.0</v>
      </c>
      <c r="D5" s="1506">
        <v>1030.0</v>
      </c>
      <c r="E5" s="1507"/>
      <c r="F5" s="708"/>
      <c r="G5" s="15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504" t="s">
        <v>129</v>
      </c>
      <c r="B6" s="846">
        <v>12358.0</v>
      </c>
      <c r="C6" s="1505">
        <v>1923.0</v>
      </c>
      <c r="D6" s="1506">
        <v>2638.0</v>
      </c>
      <c r="E6" s="1507"/>
      <c r="F6" s="708"/>
      <c r="G6" s="15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509" t="s">
        <v>146</v>
      </c>
      <c r="B7" s="846">
        <v>3952.0</v>
      </c>
      <c r="C7" s="1505">
        <v>605.0</v>
      </c>
      <c r="D7" s="1506">
        <v>1548.0</v>
      </c>
      <c r="E7" s="1507"/>
      <c r="F7" s="708"/>
      <c r="G7" s="15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504" t="s">
        <v>204</v>
      </c>
      <c r="B8" s="846">
        <v>45924.0</v>
      </c>
      <c r="C8" s="1505">
        <v>8180.0</v>
      </c>
      <c r="D8" s="1506">
        <v>34924.0</v>
      </c>
      <c r="E8" s="1507"/>
      <c r="F8" s="708"/>
      <c r="G8" s="151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509" t="s">
        <v>265</v>
      </c>
      <c r="B9" s="846">
        <v>4133.0</v>
      </c>
      <c r="C9" s="1505">
        <v>560.0</v>
      </c>
      <c r="D9" s="1506">
        <v>2078.0</v>
      </c>
      <c r="E9" s="1507"/>
      <c r="F9" s="708"/>
      <c r="G9" s="15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504" t="s">
        <v>323</v>
      </c>
      <c r="B10" s="846">
        <v>3295.0</v>
      </c>
      <c r="C10" s="1505">
        <v>438.0</v>
      </c>
      <c r="D10" s="1506">
        <v>2363.0</v>
      </c>
      <c r="E10" s="1507"/>
      <c r="F10" s="708"/>
      <c r="G10" s="15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509" t="s">
        <v>333</v>
      </c>
      <c r="B11" s="848">
        <v>548.0</v>
      </c>
      <c r="C11" s="1510">
        <v>41.0</v>
      </c>
      <c r="D11" s="1512">
        <v>367.0</v>
      </c>
      <c r="E11" s="708"/>
      <c r="F11" s="708"/>
      <c r="G11" s="150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504" t="s">
        <v>338</v>
      </c>
      <c r="B12" s="848">
        <v>427.0</v>
      </c>
      <c r="C12" s="1510">
        <v>0.0</v>
      </c>
      <c r="D12" s="1513">
        <v>386.0</v>
      </c>
      <c r="E12" s="1507"/>
      <c r="F12" s="708"/>
      <c r="G12" s="15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509" t="s">
        <v>340</v>
      </c>
      <c r="B13" s="846">
        <v>22493.0</v>
      </c>
      <c r="C13" s="1505">
        <v>5576.0</v>
      </c>
      <c r="D13" s="1513">
        <v>8712.0</v>
      </c>
      <c r="E13" s="1507"/>
      <c r="F13" s="708"/>
      <c r="G13" s="15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504" t="s">
        <v>391</v>
      </c>
      <c r="B14" s="846">
        <v>10838.0</v>
      </c>
      <c r="C14" s="1505">
        <v>1796.0</v>
      </c>
      <c r="D14" s="1513">
        <v>4559.0</v>
      </c>
      <c r="E14" s="1507"/>
      <c r="F14" s="708"/>
      <c r="G14" s="15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509" t="s">
        <v>501</v>
      </c>
      <c r="B15" s="846">
        <v>1340.0</v>
      </c>
      <c r="C15" s="1510">
        <v>228.0</v>
      </c>
      <c r="D15" s="1513">
        <v>781.0</v>
      </c>
      <c r="E15" s="1507"/>
      <c r="F15" s="708"/>
      <c r="G15" s="15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504" t="s">
        <v>507</v>
      </c>
      <c r="B16" s="846">
        <v>1548.0</v>
      </c>
      <c r="C16" s="1510">
        <v>170.0</v>
      </c>
      <c r="D16" s="1513">
        <v>1187.0</v>
      </c>
      <c r="E16" s="1507"/>
      <c r="F16" s="708"/>
      <c r="G16" s="15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509" t="s">
        <v>541</v>
      </c>
      <c r="B17" s="846">
        <v>20743.0</v>
      </c>
      <c r="C17" s="1505">
        <v>2660.0</v>
      </c>
      <c r="D17" s="1513">
        <v>8188.0</v>
      </c>
      <c r="E17" s="1507"/>
      <c r="F17" s="708"/>
      <c r="G17" s="15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504" t="s">
        <v>597</v>
      </c>
      <c r="B18" s="846">
        <v>11457.0</v>
      </c>
      <c r="C18" s="1505">
        <v>1389.0</v>
      </c>
      <c r="D18" s="1513">
        <v>4531.0</v>
      </c>
      <c r="E18" s="1507"/>
      <c r="F18" s="708"/>
      <c r="G18" s="15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509" t="s">
        <v>639</v>
      </c>
      <c r="B19" s="846">
        <v>4048.0</v>
      </c>
      <c r="C19" s="1505">
        <v>765.0</v>
      </c>
      <c r="D19" s="1513">
        <v>2244.0</v>
      </c>
      <c r="E19" s="1507"/>
      <c r="F19" s="708"/>
      <c r="G19" s="15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504" t="s">
        <v>686</v>
      </c>
      <c r="B20" s="846">
        <v>6808.0</v>
      </c>
      <c r="C20" s="1505">
        <v>1584.0</v>
      </c>
      <c r="D20" s="1513">
        <v>2343.0</v>
      </c>
      <c r="E20" s="1507"/>
      <c r="F20" s="708"/>
      <c r="G20" s="15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509" t="s">
        <v>755</v>
      </c>
      <c r="B21" s="846">
        <v>7905.0</v>
      </c>
      <c r="C21" s="1505">
        <v>2375.0</v>
      </c>
      <c r="D21" s="1513">
        <v>5185.0</v>
      </c>
      <c r="E21" s="1507"/>
      <c r="F21" s="708"/>
      <c r="G21" s="15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504" t="s">
        <v>812</v>
      </c>
      <c r="B22" s="846">
        <v>3682.0</v>
      </c>
      <c r="C22" s="1505">
        <v>501.0</v>
      </c>
      <c r="D22" s="1513">
        <v>1659.0</v>
      </c>
      <c r="E22" s="1507"/>
      <c r="F22" s="708"/>
      <c r="G22" s="15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509" t="s">
        <v>860</v>
      </c>
      <c r="B23" s="846">
        <v>2429.0</v>
      </c>
      <c r="C23" s="1510">
        <v>107.0</v>
      </c>
      <c r="D23" s="1513">
        <v>1767.0</v>
      </c>
      <c r="E23" s="1507"/>
      <c r="F23" s="708"/>
      <c r="G23" s="15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504" t="s">
        <v>872</v>
      </c>
      <c r="B24" s="846">
        <v>3609.0</v>
      </c>
      <c r="C24" s="1510">
        <v>68.0</v>
      </c>
      <c r="D24" s="1513">
        <v>1462.0</v>
      </c>
      <c r="E24" s="1507"/>
      <c r="F24" s="708"/>
      <c r="G24" s="15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509" t="s">
        <v>891</v>
      </c>
      <c r="B25" s="846">
        <v>8824.0</v>
      </c>
      <c r="C25" s="1505">
        <v>1316.0</v>
      </c>
      <c r="D25" s="1513">
        <v>5159.0</v>
      </c>
      <c r="E25" s="1507"/>
      <c r="F25" s="708"/>
      <c r="G25" s="15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504" t="s">
        <v>903</v>
      </c>
      <c r="B26" s="846">
        <v>8940.0</v>
      </c>
      <c r="C26" s="1505">
        <v>2832.0</v>
      </c>
      <c r="D26" s="1513">
        <v>4169.0</v>
      </c>
      <c r="E26" s="1507"/>
      <c r="F26" s="708"/>
      <c r="G26" s="15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509" t="s">
        <v>967</v>
      </c>
      <c r="B27" s="846">
        <v>6133.0</v>
      </c>
      <c r="C27" s="1505">
        <v>1423.0</v>
      </c>
      <c r="D27" s="1513">
        <v>3766.0</v>
      </c>
      <c r="E27" s="1507"/>
      <c r="F27" s="708"/>
      <c r="G27" s="15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504" t="s">
        <v>181</v>
      </c>
      <c r="B28" s="846">
        <v>3825.0</v>
      </c>
      <c r="C28" s="1505">
        <v>530.0</v>
      </c>
      <c r="D28" s="1513">
        <v>1691.0</v>
      </c>
      <c r="E28" s="1507"/>
      <c r="F28" s="708"/>
      <c r="G28" s="15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509" t="s">
        <v>1105</v>
      </c>
      <c r="B29" s="846">
        <v>12514.0</v>
      </c>
      <c r="C29" s="1505">
        <v>795.0</v>
      </c>
      <c r="D29" s="1513">
        <v>4567.0</v>
      </c>
      <c r="E29" s="1507"/>
      <c r="F29" s="708"/>
      <c r="G29" s="15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504" t="s">
        <v>1147</v>
      </c>
      <c r="B30" s="846">
        <v>2672.0</v>
      </c>
      <c r="C30" s="1505">
        <v>345.0</v>
      </c>
      <c r="D30" s="1513">
        <v>1200.0</v>
      </c>
      <c r="E30" s="1507"/>
      <c r="F30" s="708"/>
      <c r="G30" s="15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509" t="s">
        <v>1185</v>
      </c>
      <c r="B31" s="846">
        <v>3873.0</v>
      </c>
      <c r="C31" s="1510">
        <v>433.0</v>
      </c>
      <c r="D31" s="1513">
        <v>1502.0</v>
      </c>
      <c r="E31" s="1507"/>
      <c r="F31" s="708"/>
      <c r="G31" s="15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504" t="s">
        <v>182</v>
      </c>
      <c r="B32" s="846">
        <v>4047.0</v>
      </c>
      <c r="C32" s="1505">
        <v>718.0</v>
      </c>
      <c r="D32" s="1513">
        <v>1099.0</v>
      </c>
      <c r="E32" s="1507"/>
      <c r="F32" s="708"/>
      <c r="G32" s="150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509" t="s">
        <v>1239</v>
      </c>
      <c r="B33" s="846">
        <v>1181.0</v>
      </c>
      <c r="C33" s="1510">
        <v>60.0</v>
      </c>
      <c r="D33" s="1513">
        <v>599.0</v>
      </c>
      <c r="E33" s="1507"/>
      <c r="F33" s="708"/>
      <c r="G33" s="15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504" t="s">
        <v>1248</v>
      </c>
      <c r="B34" s="846">
        <v>2786.0</v>
      </c>
      <c r="C34" s="1505">
        <v>444.0</v>
      </c>
      <c r="D34" s="1513">
        <v>2449.0</v>
      </c>
      <c r="E34" s="1507"/>
      <c r="F34" s="708"/>
      <c r="G34" s="15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509" t="s">
        <v>1261</v>
      </c>
      <c r="B35" s="846">
        <v>1800.0</v>
      </c>
      <c r="C35" s="1505">
        <v>455.0</v>
      </c>
      <c r="D35" s="1513">
        <v>1007.0</v>
      </c>
      <c r="E35" s="1507"/>
      <c r="F35" s="708"/>
      <c r="G35" s="15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504" t="s">
        <v>1287</v>
      </c>
      <c r="B36" s="846">
        <v>14134.0</v>
      </c>
      <c r="C36" s="1505">
        <v>1618.0</v>
      </c>
      <c r="D36" s="1513">
        <v>10490.0</v>
      </c>
      <c r="E36" s="1507"/>
      <c r="F36" s="708"/>
      <c r="G36" s="15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509" t="s">
        <v>1318</v>
      </c>
      <c r="B37" s="846">
        <v>11258.0</v>
      </c>
      <c r="C37" s="1505">
        <v>1154.0</v>
      </c>
      <c r="D37" s="1513">
        <v>5616.0</v>
      </c>
      <c r="E37" s="1507"/>
      <c r="F37" s="708"/>
      <c r="G37" s="15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504" t="s">
        <v>1384</v>
      </c>
      <c r="B38" s="846">
        <v>1547.0</v>
      </c>
      <c r="C38" s="1510">
        <v>343.0</v>
      </c>
      <c r="D38" s="1513">
        <v>974.0</v>
      </c>
      <c r="E38" s="1507"/>
      <c r="F38" s="708"/>
      <c r="G38" s="15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509" t="s">
        <v>618</v>
      </c>
      <c r="B39" s="846">
        <v>14946.0</v>
      </c>
      <c r="C39" s="1505">
        <v>3461.0</v>
      </c>
      <c r="D39" s="1513">
        <v>7349.0</v>
      </c>
      <c r="E39" s="1507"/>
      <c r="F39" s="708"/>
      <c r="G39" s="15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504" t="s">
        <v>1453</v>
      </c>
      <c r="B40" s="846">
        <v>7013.0</v>
      </c>
      <c r="C40" s="1505">
        <v>1650.0</v>
      </c>
      <c r="D40" s="1513">
        <v>4281.0</v>
      </c>
      <c r="E40" s="1507"/>
      <c r="F40" s="708"/>
      <c r="G40" s="15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509" t="s">
        <v>1130</v>
      </c>
      <c r="B41" s="846">
        <v>4826.0</v>
      </c>
      <c r="C41" s="1505">
        <v>700.0</v>
      </c>
      <c r="D41" s="1513">
        <v>2959.0</v>
      </c>
      <c r="E41" s="1507"/>
      <c r="F41" s="708"/>
      <c r="G41" s="15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504" t="s">
        <v>1532</v>
      </c>
      <c r="B42" s="846">
        <v>12465.0</v>
      </c>
      <c r="C42" s="1505">
        <v>1794.0</v>
      </c>
      <c r="D42" s="1513">
        <v>12616.0</v>
      </c>
      <c r="E42" s="1507"/>
      <c r="F42" s="708"/>
      <c r="G42" s="15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509" t="s">
        <v>1566</v>
      </c>
      <c r="B43" s="846">
        <v>1723.0</v>
      </c>
      <c r="C43" s="1510">
        <v>94.0</v>
      </c>
      <c r="D43" s="1513">
        <v>828.0</v>
      </c>
      <c r="E43" s="1507"/>
      <c r="F43" s="708"/>
      <c r="G43" s="15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504" t="s">
        <v>1570</v>
      </c>
      <c r="B44" s="846">
        <v>3793.0</v>
      </c>
      <c r="C44" s="1505">
        <v>755.0</v>
      </c>
      <c r="D44" s="1513">
        <v>1040.0</v>
      </c>
      <c r="E44" s="1507"/>
      <c r="F44" s="708"/>
      <c r="G44" s="150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509" t="s">
        <v>1601</v>
      </c>
      <c r="B45" s="846">
        <v>1615.0</v>
      </c>
      <c r="C45" s="1510">
        <v>440.0</v>
      </c>
      <c r="D45" s="1513">
        <v>835.0</v>
      </c>
      <c r="E45" s="1507"/>
      <c r="F45" s="708"/>
      <c r="G45" s="15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504" t="s">
        <v>1641</v>
      </c>
      <c r="B46" s="846">
        <v>9053.0</v>
      </c>
      <c r="C46" s="1505">
        <v>1155.0</v>
      </c>
      <c r="D46" s="1513">
        <v>4509.0</v>
      </c>
      <c r="E46" s="1507"/>
      <c r="F46" s="708"/>
      <c r="G46" s="15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509" t="s">
        <v>1145</v>
      </c>
      <c r="B47" s="846">
        <v>21358.0</v>
      </c>
      <c r="C47" s="1505">
        <v>7198.0</v>
      </c>
      <c r="D47" s="1513" t="s">
        <v>29</v>
      </c>
      <c r="E47" s="1507" t="s">
        <v>4308</v>
      </c>
      <c r="F47" s="708"/>
      <c r="G47" s="15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504" t="s">
        <v>1828</v>
      </c>
      <c r="B48" s="846">
        <v>2067.0</v>
      </c>
      <c r="C48" s="1510">
        <v>257.0</v>
      </c>
      <c r="D48" s="1513">
        <v>1120.0</v>
      </c>
      <c r="E48" s="1507"/>
      <c r="F48" s="708"/>
      <c r="G48" s="15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509" t="s">
        <v>1845</v>
      </c>
      <c r="B49" s="846">
        <v>1096.0</v>
      </c>
      <c r="C49" s="1510">
        <v>159.0</v>
      </c>
      <c r="D49" s="1513">
        <v>810.0</v>
      </c>
      <c r="E49" s="1507"/>
      <c r="F49" s="708"/>
      <c r="G49" s="151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504" t="s">
        <v>1855</v>
      </c>
      <c r="B50" s="846">
        <v>5039.0</v>
      </c>
      <c r="C50" s="1505">
        <v>1190.0</v>
      </c>
      <c r="D50" s="1513">
        <v>4735.0</v>
      </c>
      <c r="E50" s="1507"/>
      <c r="F50" s="708"/>
      <c r="G50" s="15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509" t="s">
        <v>94</v>
      </c>
      <c r="B51" s="846">
        <v>8049.0</v>
      </c>
      <c r="C51" s="1505">
        <v>997.0</v>
      </c>
      <c r="D51" s="1513">
        <v>4341.0</v>
      </c>
      <c r="E51" s="1507"/>
      <c r="F51" s="708"/>
      <c r="G51" s="15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504" t="s">
        <v>1963</v>
      </c>
      <c r="B52" s="846">
        <v>6952.0</v>
      </c>
      <c r="C52" s="1505">
        <v>1748.0</v>
      </c>
      <c r="D52" s="1513">
        <v>3148.0</v>
      </c>
      <c r="E52" s="1507"/>
      <c r="F52" s="708"/>
      <c r="G52" s="15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509" t="s">
        <v>1982</v>
      </c>
      <c r="B53" s="846">
        <v>6622.0</v>
      </c>
      <c r="C53" s="1505">
        <v>667.0</v>
      </c>
      <c r="D53" s="1513">
        <v>2968.0</v>
      </c>
      <c r="E53" s="1507"/>
      <c r="F53" s="708"/>
      <c r="G53" s="150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504" t="s">
        <v>1316</v>
      </c>
      <c r="B54" s="848">
        <v>756.0</v>
      </c>
      <c r="C54" s="1510">
        <v>10.0</v>
      </c>
      <c r="D54" s="151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509" t="s">
        <v>4309</v>
      </c>
      <c r="B55" s="846">
        <v>2136.0</v>
      </c>
      <c r="C55" s="1510">
        <v>40.0</v>
      </c>
      <c r="D55" s="151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517" t="s">
        <v>2089</v>
      </c>
      <c r="B56" s="1518">
        <v>368530.0</v>
      </c>
      <c r="C56" s="1519">
        <v>64561.0</v>
      </c>
      <c r="D56" s="1520">
        <v>208823.0</v>
      </c>
      <c r="E56" s="150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521" t="s">
        <v>3505</v>
      </c>
      <c r="B58" s="1522">
        <v>44834.0</v>
      </c>
      <c r="C58" s="1522">
        <v>44834.0</v>
      </c>
      <c r="D58" s="152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521" t="s">
        <v>3506</v>
      </c>
      <c r="B59" s="1522">
        <v>45322.0</v>
      </c>
      <c r="C59" s="1522">
        <v>45322.0</v>
      </c>
      <c r="D59" s="152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523" t="s">
        <v>4310</v>
      </c>
      <c r="D1" s="357" t="s">
        <v>4311</v>
      </c>
      <c r="E1" s="1524">
        <v>2022.0</v>
      </c>
      <c r="F1" s="1524"/>
      <c r="G1" s="1525"/>
      <c r="H1" s="1525"/>
      <c r="I1" s="1525"/>
      <c r="J1" s="1525"/>
      <c r="K1" s="1525"/>
      <c r="L1" s="1525"/>
      <c r="M1" s="1525"/>
    </row>
    <row r="2">
      <c r="A2" s="1526" t="s">
        <v>2089</v>
      </c>
      <c r="B2" s="1526"/>
      <c r="C2" s="1527">
        <v>3.28239523E8</v>
      </c>
      <c r="D2" s="1528">
        <v>234667.0</v>
      </c>
      <c r="N2" s="1529"/>
      <c r="O2" s="1529"/>
      <c r="P2" s="1529"/>
      <c r="Q2" s="1529"/>
      <c r="R2" s="1529"/>
      <c r="S2" s="1529"/>
      <c r="T2" s="1529"/>
      <c r="U2" s="1529"/>
      <c r="V2" s="1529"/>
      <c r="W2" s="1529"/>
      <c r="X2" s="1529"/>
      <c r="Y2" s="1529"/>
      <c r="Z2" s="1529"/>
    </row>
    <row r="3">
      <c r="A3" s="1530" t="s">
        <v>30</v>
      </c>
      <c r="B3" s="1530" t="s">
        <v>28</v>
      </c>
      <c r="C3" s="1531">
        <v>55601.0</v>
      </c>
      <c r="D3" s="1530">
        <v>73.0</v>
      </c>
      <c r="E3" s="1235" t="s">
        <v>28</v>
      </c>
      <c r="F3" s="1248"/>
      <c r="G3" s="1248"/>
      <c r="H3" s="1532"/>
      <c r="I3" s="1532"/>
      <c r="J3" s="1532"/>
      <c r="K3" s="1532"/>
      <c r="L3" s="1532"/>
      <c r="M3" s="1532"/>
    </row>
    <row r="4">
      <c r="A4" s="1530" t="s">
        <v>31</v>
      </c>
      <c r="B4" s="1530" t="s">
        <v>28</v>
      </c>
      <c r="C4" s="1533">
        <v>218022.0</v>
      </c>
      <c r="D4" s="1530">
        <v>204.0</v>
      </c>
      <c r="E4" s="1235" t="s">
        <v>28</v>
      </c>
      <c r="F4" s="1248"/>
      <c r="G4" s="1248"/>
      <c r="H4" s="1532"/>
      <c r="I4" s="1532"/>
      <c r="J4" s="1532"/>
      <c r="K4" s="1532"/>
      <c r="L4" s="1532"/>
      <c r="M4" s="1532"/>
      <c r="O4" s="1534"/>
    </row>
    <row r="5">
      <c r="A5" s="1530" t="s">
        <v>32</v>
      </c>
      <c r="B5" s="1530" t="s">
        <v>28</v>
      </c>
      <c r="C5" s="1533">
        <v>24881.0</v>
      </c>
      <c r="D5" s="1530">
        <v>60.0</v>
      </c>
      <c r="E5" s="1235" t="s">
        <v>28</v>
      </c>
      <c r="F5" s="1248"/>
      <c r="G5" s="1248"/>
      <c r="H5" s="1532"/>
      <c r="I5" s="1532"/>
      <c r="J5" s="1532"/>
      <c r="K5" s="1532"/>
      <c r="L5" s="1532"/>
      <c r="M5" s="1532"/>
      <c r="O5" s="1534"/>
    </row>
    <row r="6">
      <c r="A6" s="1530" t="s">
        <v>33</v>
      </c>
      <c r="B6" s="1530" t="s">
        <v>28</v>
      </c>
      <c r="C6" s="1533">
        <v>22400.0</v>
      </c>
      <c r="D6" s="1530">
        <v>35.0</v>
      </c>
      <c r="E6" s="1235" t="s">
        <v>28</v>
      </c>
      <c r="F6" s="1248"/>
      <c r="G6" s="1248"/>
      <c r="H6" s="1532"/>
      <c r="I6" s="1532"/>
      <c r="J6" s="1532"/>
      <c r="K6" s="1532"/>
      <c r="L6" s="1532"/>
      <c r="M6" s="1532"/>
      <c r="O6" s="1534"/>
    </row>
    <row r="7">
      <c r="A7" s="1530" t="s">
        <v>34</v>
      </c>
      <c r="B7" s="1530" t="s">
        <v>28</v>
      </c>
      <c r="C7" s="1533">
        <v>57840.0</v>
      </c>
      <c r="D7" s="1530">
        <v>76.0</v>
      </c>
      <c r="E7" s="1235" t="s">
        <v>28</v>
      </c>
      <c r="F7" s="1248"/>
      <c r="G7" s="1248"/>
      <c r="H7" s="1532"/>
      <c r="I7" s="1532"/>
      <c r="J7" s="1532"/>
      <c r="K7" s="1532"/>
      <c r="L7" s="1532"/>
      <c r="M7" s="1532"/>
      <c r="O7" s="1534"/>
    </row>
    <row r="8">
      <c r="A8" s="1530" t="s">
        <v>35</v>
      </c>
      <c r="B8" s="1530" t="s">
        <v>28</v>
      </c>
      <c r="C8" s="1533">
        <v>10138.0</v>
      </c>
      <c r="D8" s="1530">
        <v>24.0</v>
      </c>
      <c r="E8" s="1235" t="s">
        <v>28</v>
      </c>
      <c r="F8" s="1248"/>
      <c r="G8" s="1248"/>
      <c r="H8" s="1532"/>
      <c r="I8" s="1532"/>
      <c r="J8" s="1532"/>
      <c r="K8" s="1532"/>
      <c r="L8" s="1532"/>
      <c r="M8" s="1532"/>
      <c r="O8" s="1534"/>
    </row>
    <row r="9">
      <c r="A9" s="1530" t="s">
        <v>36</v>
      </c>
      <c r="B9" s="1530" t="s">
        <v>28</v>
      </c>
      <c r="C9" s="1533">
        <v>19680.0</v>
      </c>
      <c r="D9" s="1530">
        <v>47.0</v>
      </c>
      <c r="E9" s="1235" t="s">
        <v>28</v>
      </c>
      <c r="F9" s="1248"/>
      <c r="G9" s="1248"/>
      <c r="H9" s="1532"/>
      <c r="I9" s="1532"/>
      <c r="J9" s="1532"/>
      <c r="K9" s="1532"/>
      <c r="L9" s="1532"/>
      <c r="M9" s="1532"/>
      <c r="O9" s="1534"/>
    </row>
    <row r="10">
      <c r="A10" s="1530" t="s">
        <v>37</v>
      </c>
      <c r="B10" s="1530" t="s">
        <v>28</v>
      </c>
      <c r="C10" s="1533">
        <v>114277.0</v>
      </c>
      <c r="D10" s="1530">
        <v>173.0</v>
      </c>
      <c r="E10" s="1235" t="s">
        <v>28</v>
      </c>
      <c r="F10" s="1248"/>
      <c r="G10" s="1248"/>
      <c r="H10" s="1532"/>
      <c r="I10" s="1532"/>
      <c r="J10" s="1532"/>
      <c r="K10" s="1532"/>
      <c r="L10" s="1532"/>
      <c r="M10" s="1532"/>
      <c r="O10" s="1534"/>
    </row>
    <row r="11">
      <c r="A11" s="1530" t="s">
        <v>38</v>
      </c>
      <c r="B11" s="1530" t="s">
        <v>28</v>
      </c>
      <c r="C11" s="1533">
        <v>33615.0</v>
      </c>
      <c r="D11" s="1530">
        <v>98.0</v>
      </c>
      <c r="E11" s="1235" t="s">
        <v>28</v>
      </c>
      <c r="F11" s="1248"/>
      <c r="G11" s="1248"/>
      <c r="H11" s="1532"/>
      <c r="I11" s="1532"/>
      <c r="J11" s="1532"/>
      <c r="K11" s="1532"/>
      <c r="L11" s="1532"/>
      <c r="M11" s="1532"/>
      <c r="O11" s="1534"/>
    </row>
    <row r="12">
      <c r="A12" s="1530" t="s">
        <v>39</v>
      </c>
      <c r="B12" s="1530" t="s">
        <v>28</v>
      </c>
      <c r="C12" s="1533">
        <v>26032.0</v>
      </c>
      <c r="D12" s="1530">
        <v>38.0</v>
      </c>
      <c r="E12" s="1235" t="s">
        <v>28</v>
      </c>
      <c r="F12" s="1248"/>
      <c r="G12" s="1248"/>
      <c r="H12" s="1532"/>
      <c r="I12" s="1532"/>
      <c r="J12" s="1532"/>
      <c r="K12" s="1532"/>
      <c r="L12" s="1532"/>
      <c r="M12" s="1532"/>
      <c r="O12" s="1534"/>
    </row>
    <row r="13">
      <c r="A13" s="1530" t="s">
        <v>40</v>
      </c>
      <c r="B13" s="1530" t="s">
        <v>28</v>
      </c>
      <c r="C13" s="1533">
        <v>44153.0</v>
      </c>
      <c r="D13" s="1530">
        <v>70.0</v>
      </c>
      <c r="E13" s="1235" t="s">
        <v>28</v>
      </c>
      <c r="F13" s="1248"/>
      <c r="G13" s="1248"/>
      <c r="H13" s="1532"/>
      <c r="I13" s="1532"/>
      <c r="J13" s="1532"/>
      <c r="K13" s="1532"/>
      <c r="L13" s="1532"/>
      <c r="M13" s="1532"/>
      <c r="O13" s="1534"/>
    </row>
    <row r="14">
      <c r="A14" s="1530" t="s">
        <v>41</v>
      </c>
      <c r="B14" s="1530" t="s">
        <v>28</v>
      </c>
      <c r="C14" s="1533">
        <v>12841.0</v>
      </c>
      <c r="D14" s="1530">
        <v>68.0</v>
      </c>
      <c r="E14" s="1235" t="s">
        <v>28</v>
      </c>
      <c r="F14" s="1248"/>
      <c r="G14" s="1248"/>
      <c r="H14" s="1532"/>
      <c r="I14" s="1532"/>
      <c r="J14" s="1532"/>
      <c r="K14" s="1532"/>
      <c r="L14" s="1532"/>
      <c r="M14" s="1532"/>
      <c r="O14" s="1534"/>
    </row>
    <row r="15">
      <c r="A15" s="1530" t="s">
        <v>42</v>
      </c>
      <c r="B15" s="1530" t="s">
        <v>28</v>
      </c>
      <c r="C15" s="1533">
        <v>23920.0</v>
      </c>
      <c r="D15" s="1530">
        <v>61.0</v>
      </c>
      <c r="E15" s="1235" t="s">
        <v>28</v>
      </c>
      <c r="F15" s="1248"/>
      <c r="G15" s="1248"/>
      <c r="H15" s="1532"/>
      <c r="I15" s="1532"/>
      <c r="J15" s="1532"/>
      <c r="K15" s="1532"/>
      <c r="L15" s="1532"/>
      <c r="M15" s="1532"/>
      <c r="O15" s="1534"/>
    </row>
    <row r="16">
      <c r="A16" s="1530" t="s">
        <v>43</v>
      </c>
      <c r="B16" s="1530" t="s">
        <v>28</v>
      </c>
      <c r="C16" s="1533">
        <v>13275.0</v>
      </c>
      <c r="D16" s="1530">
        <v>17.0</v>
      </c>
      <c r="E16" s="1235" t="s">
        <v>28</v>
      </c>
      <c r="F16" s="1248"/>
      <c r="G16" s="1248"/>
      <c r="H16" s="1532"/>
      <c r="I16" s="1532"/>
      <c r="J16" s="1532"/>
      <c r="K16" s="1532"/>
      <c r="L16" s="1532"/>
      <c r="M16" s="1532"/>
      <c r="O16" s="1534"/>
    </row>
    <row r="17">
      <c r="A17" s="1530" t="s">
        <v>44</v>
      </c>
      <c r="B17" s="1530" t="s">
        <v>28</v>
      </c>
      <c r="C17" s="1533">
        <v>14987.0</v>
      </c>
      <c r="D17" s="1530">
        <v>23.0</v>
      </c>
      <c r="E17" s="1235" t="s">
        <v>28</v>
      </c>
      <c r="F17" s="1248"/>
      <c r="G17" s="1248"/>
      <c r="H17" s="1532"/>
      <c r="I17" s="1532"/>
      <c r="J17" s="1532"/>
      <c r="K17" s="1532"/>
      <c r="L17" s="1532"/>
      <c r="M17" s="1532"/>
      <c r="O17" s="1534"/>
    </row>
    <row r="18">
      <c r="A18" s="1530" t="s">
        <v>45</v>
      </c>
      <c r="B18" s="1530" t="s">
        <v>28</v>
      </c>
      <c r="C18" s="1533">
        <v>51909.0</v>
      </c>
      <c r="D18" s="1530">
        <v>68.0</v>
      </c>
      <c r="E18" s="1235" t="s">
        <v>28</v>
      </c>
      <c r="F18" s="1248"/>
      <c r="G18" s="1248"/>
      <c r="H18" s="1532"/>
      <c r="I18" s="1532"/>
      <c r="J18" s="1532"/>
      <c r="K18" s="1532"/>
      <c r="L18" s="1532"/>
      <c r="M18" s="1532"/>
      <c r="O18" s="1534"/>
    </row>
    <row r="19">
      <c r="A19" s="1530" t="s">
        <v>46</v>
      </c>
      <c r="B19" s="1530" t="s">
        <v>28</v>
      </c>
      <c r="C19" s="1533">
        <v>54762.0</v>
      </c>
      <c r="D19" s="1530">
        <v>81.0</v>
      </c>
      <c r="E19" s="1235" t="s">
        <v>28</v>
      </c>
      <c r="F19" s="1248"/>
      <c r="G19" s="1248"/>
      <c r="H19" s="1532"/>
      <c r="I19" s="1532"/>
      <c r="J19" s="1532"/>
      <c r="K19" s="1532"/>
      <c r="L19" s="1532"/>
      <c r="M19" s="1532"/>
      <c r="O19" s="1534"/>
    </row>
    <row r="20">
      <c r="A20" s="1530" t="s">
        <v>47</v>
      </c>
      <c r="B20" s="1530" t="s">
        <v>28</v>
      </c>
      <c r="C20" s="1533">
        <v>12277.0</v>
      </c>
      <c r="D20" s="1530">
        <v>28.0</v>
      </c>
      <c r="E20" s="1235" t="s">
        <v>28</v>
      </c>
      <c r="F20" s="1248"/>
      <c r="G20" s="1248"/>
      <c r="H20" s="1532"/>
      <c r="I20" s="1532"/>
      <c r="J20" s="1532"/>
      <c r="K20" s="1532"/>
      <c r="L20" s="1532"/>
      <c r="M20" s="1532"/>
      <c r="O20" s="1534"/>
    </row>
    <row r="21">
      <c r="A21" s="1530" t="s">
        <v>48</v>
      </c>
      <c r="B21" s="1530" t="s">
        <v>28</v>
      </c>
      <c r="C21" s="1533">
        <v>10715.0</v>
      </c>
      <c r="D21" s="1530">
        <v>23.0</v>
      </c>
      <c r="E21" s="1235" t="s">
        <v>28</v>
      </c>
      <c r="F21" s="1248"/>
      <c r="G21" s="1248"/>
      <c r="H21" s="1532"/>
      <c r="I21" s="1532"/>
      <c r="J21" s="1532"/>
      <c r="K21" s="1532"/>
      <c r="L21" s="1532"/>
      <c r="M21" s="1532"/>
      <c r="O21" s="1534"/>
    </row>
    <row r="22">
      <c r="A22" s="1530" t="s">
        <v>49</v>
      </c>
      <c r="B22" s="1530" t="s">
        <v>28</v>
      </c>
      <c r="C22" s="1533">
        <v>36986.0</v>
      </c>
      <c r="D22" s="1530">
        <v>67.0</v>
      </c>
      <c r="E22" s="1235" t="s">
        <v>28</v>
      </c>
      <c r="F22" s="1248"/>
      <c r="G22" s="1248"/>
      <c r="H22" s="1532"/>
      <c r="I22" s="1532"/>
      <c r="J22" s="1532"/>
      <c r="K22" s="1532"/>
      <c r="L22" s="1532"/>
      <c r="M22" s="1532"/>
      <c r="O22" s="1534"/>
    </row>
    <row r="23">
      <c r="A23" s="1530" t="s">
        <v>50</v>
      </c>
      <c r="B23" s="1530" t="s">
        <v>28</v>
      </c>
      <c r="C23" s="1533">
        <v>13824.0</v>
      </c>
      <c r="D23" s="1530">
        <v>31.0</v>
      </c>
      <c r="E23" s="1235" t="s">
        <v>28</v>
      </c>
      <c r="F23" s="1248"/>
      <c r="G23" s="1248"/>
      <c r="H23" s="1532"/>
      <c r="I23" s="1532"/>
      <c r="J23" s="1532"/>
      <c r="K23" s="1532"/>
      <c r="L23" s="1532"/>
      <c r="M23" s="1532"/>
      <c r="O23" s="1534"/>
    </row>
    <row r="24">
      <c r="A24" s="1530" t="s">
        <v>51</v>
      </c>
      <c r="B24" s="1530" t="s">
        <v>28</v>
      </c>
      <c r="C24" s="1533">
        <v>83442.0</v>
      </c>
      <c r="D24" s="1530">
        <v>88.0</v>
      </c>
      <c r="E24" s="1235" t="s">
        <v>28</v>
      </c>
      <c r="F24" s="1248"/>
      <c r="G24" s="1248"/>
      <c r="H24" s="1532"/>
      <c r="I24" s="1532"/>
      <c r="J24" s="1532"/>
      <c r="K24" s="1532"/>
      <c r="L24" s="1532"/>
      <c r="M24" s="1532"/>
      <c r="O24" s="1534"/>
    </row>
    <row r="25">
      <c r="A25" s="1530" t="s">
        <v>52</v>
      </c>
      <c r="B25" s="1530" t="s">
        <v>28</v>
      </c>
      <c r="C25" s="1533">
        <v>48956.0</v>
      </c>
      <c r="D25" s="1530">
        <v>57.0</v>
      </c>
      <c r="E25" s="1235" t="s">
        <v>28</v>
      </c>
      <c r="F25" s="1248"/>
      <c r="G25" s="1248"/>
      <c r="H25" s="1532"/>
      <c r="I25" s="1532"/>
      <c r="J25" s="1532"/>
      <c r="K25" s="1532"/>
      <c r="L25" s="1532"/>
      <c r="M25" s="1532"/>
      <c r="O25" s="1534"/>
    </row>
    <row r="26">
      <c r="A26" s="1530" t="s">
        <v>53</v>
      </c>
      <c r="B26" s="1530" t="s">
        <v>28</v>
      </c>
      <c r="C26" s="1533">
        <v>38310.0</v>
      </c>
      <c r="D26" s="1530">
        <v>91.0</v>
      </c>
      <c r="E26" s="1235" t="s">
        <v>28</v>
      </c>
      <c r="F26" s="1248"/>
      <c r="G26" s="1248"/>
      <c r="H26" s="1532"/>
      <c r="I26" s="1532"/>
      <c r="J26" s="1532"/>
      <c r="K26" s="1532"/>
      <c r="L26" s="1532"/>
      <c r="M26" s="1532"/>
      <c r="O26" s="1534"/>
    </row>
    <row r="27">
      <c r="A27" s="1530" t="s">
        <v>54</v>
      </c>
      <c r="B27" s="1530" t="s">
        <v>28</v>
      </c>
      <c r="C27" s="1533">
        <v>71385.0</v>
      </c>
      <c r="D27" s="1530">
        <v>99.0</v>
      </c>
      <c r="E27" s="1235" t="s">
        <v>28</v>
      </c>
      <c r="F27" s="1248"/>
      <c r="G27" s="1248"/>
      <c r="H27" s="1532"/>
      <c r="I27" s="1532"/>
      <c r="J27" s="1532"/>
      <c r="K27" s="1532"/>
      <c r="L27" s="1532"/>
      <c r="M27" s="1532"/>
      <c r="O27" s="1534"/>
    </row>
    <row r="28">
      <c r="A28" s="1530" t="s">
        <v>55</v>
      </c>
      <c r="B28" s="1530" t="s">
        <v>28</v>
      </c>
      <c r="C28" s="1533">
        <v>81887.0</v>
      </c>
      <c r="D28" s="1530">
        <v>115.0</v>
      </c>
      <c r="E28" s="1235" t="s">
        <v>28</v>
      </c>
      <c r="F28" s="1248"/>
      <c r="G28" s="1248"/>
      <c r="H28" s="1532"/>
      <c r="I28" s="1532"/>
      <c r="J28" s="1532"/>
      <c r="K28" s="1532"/>
      <c r="L28" s="1532"/>
      <c r="M28" s="1532"/>
      <c r="O28" s="1534"/>
    </row>
    <row r="29">
      <c r="A29" s="1530" t="s">
        <v>56</v>
      </c>
      <c r="B29" s="1530" t="s">
        <v>28</v>
      </c>
      <c r="C29" s="1533">
        <v>36748.0</v>
      </c>
      <c r="D29" s="1530">
        <v>77.0</v>
      </c>
      <c r="E29" s="1235" t="s">
        <v>28</v>
      </c>
      <c r="F29" s="1248"/>
      <c r="G29" s="1248"/>
      <c r="H29" s="1532"/>
      <c r="I29" s="1532"/>
      <c r="J29" s="1532"/>
      <c r="K29" s="1532"/>
      <c r="L29" s="1532"/>
      <c r="M29" s="1532"/>
      <c r="O29" s="1534"/>
    </row>
    <row r="30">
      <c r="A30" s="1530" t="s">
        <v>57</v>
      </c>
      <c r="B30" s="1530" t="s">
        <v>28</v>
      </c>
      <c r="C30" s="1533">
        <v>102501.0</v>
      </c>
      <c r="D30" s="1530">
        <v>160.0</v>
      </c>
      <c r="E30" s="1235" t="s">
        <v>28</v>
      </c>
      <c r="F30" s="1248"/>
      <c r="G30" s="1248"/>
      <c r="H30" s="1532"/>
      <c r="I30" s="1532"/>
      <c r="J30" s="1532"/>
      <c r="K30" s="1532"/>
      <c r="L30" s="1532"/>
      <c r="M30" s="1532"/>
      <c r="O30" s="1534"/>
    </row>
    <row r="31">
      <c r="A31" s="1530" t="s">
        <v>58</v>
      </c>
      <c r="B31" s="1530" t="s">
        <v>28</v>
      </c>
      <c r="C31" s="1533">
        <v>16433.0</v>
      </c>
      <c r="D31" s="1530">
        <v>24.0</v>
      </c>
      <c r="E31" s="1235" t="s">
        <v>28</v>
      </c>
      <c r="F31" s="1248"/>
      <c r="G31" s="1248"/>
      <c r="H31" s="1532"/>
      <c r="I31" s="1532"/>
      <c r="J31" s="1532"/>
      <c r="K31" s="1532"/>
      <c r="L31" s="1532"/>
      <c r="M31" s="1532"/>
      <c r="O31" s="1534"/>
    </row>
    <row r="32">
      <c r="A32" s="1530" t="s">
        <v>59</v>
      </c>
      <c r="B32" s="1530" t="s">
        <v>28</v>
      </c>
      <c r="C32" s="1533">
        <v>31363.0</v>
      </c>
      <c r="D32" s="1530">
        <v>35.0</v>
      </c>
      <c r="E32" s="1235" t="s">
        <v>28</v>
      </c>
      <c r="F32" s="1248"/>
      <c r="G32" s="1248"/>
      <c r="H32" s="1532"/>
      <c r="I32" s="1532"/>
      <c r="J32" s="1532"/>
      <c r="K32" s="1532"/>
      <c r="L32" s="1532"/>
      <c r="M32" s="1532"/>
      <c r="O32" s="1534"/>
    </row>
    <row r="33">
      <c r="A33" s="1530" t="s">
        <v>60</v>
      </c>
      <c r="B33" s="1530" t="s">
        <v>28</v>
      </c>
      <c r="C33" s="1533">
        <v>26314.0</v>
      </c>
      <c r="D33" s="1530">
        <v>49.0</v>
      </c>
      <c r="E33" s="1235" t="s">
        <v>28</v>
      </c>
      <c r="F33" s="1248"/>
      <c r="G33" s="1248"/>
      <c r="H33" s="1532"/>
      <c r="I33" s="1532"/>
      <c r="J33" s="1532"/>
      <c r="K33" s="1532"/>
      <c r="L33" s="1532"/>
      <c r="M33" s="1532"/>
      <c r="O33" s="1534"/>
    </row>
    <row r="34">
      <c r="A34" s="1530" t="s">
        <v>61</v>
      </c>
      <c r="B34" s="1530" t="s">
        <v>28</v>
      </c>
      <c r="C34" s="1533">
        <v>8233.0</v>
      </c>
      <c r="D34" s="1530">
        <v>13.0</v>
      </c>
      <c r="E34" s="1235" t="s">
        <v>28</v>
      </c>
      <c r="F34" s="1248"/>
      <c r="G34" s="1248"/>
      <c r="H34" s="1532"/>
      <c r="I34" s="1532"/>
      <c r="J34" s="1532"/>
      <c r="K34" s="1532"/>
      <c r="L34" s="1532"/>
      <c r="M34" s="1532"/>
      <c r="O34" s="1534"/>
    </row>
    <row r="35">
      <c r="A35" s="1530" t="s">
        <v>62</v>
      </c>
      <c r="B35" s="1530" t="s">
        <v>28</v>
      </c>
      <c r="C35" s="1533">
        <v>14726.0</v>
      </c>
      <c r="D35" s="1530">
        <v>41.0</v>
      </c>
      <c r="E35" s="1235" t="s">
        <v>28</v>
      </c>
      <c r="F35" s="1248"/>
      <c r="G35" s="1248"/>
      <c r="H35" s="1532"/>
      <c r="I35" s="1532"/>
      <c r="J35" s="1532"/>
      <c r="K35" s="1532"/>
      <c r="L35" s="1532"/>
      <c r="M35" s="1532"/>
      <c r="O35" s="1534"/>
    </row>
    <row r="36">
      <c r="A36" s="1530" t="s">
        <v>63</v>
      </c>
      <c r="B36" s="1530" t="s">
        <v>28</v>
      </c>
      <c r="C36" s="1533">
        <v>17209.0</v>
      </c>
      <c r="D36" s="1530">
        <v>28.0</v>
      </c>
      <c r="E36" s="1235" t="s">
        <v>28</v>
      </c>
      <c r="F36" s="1248"/>
      <c r="G36" s="1248"/>
      <c r="H36" s="1532"/>
      <c r="I36" s="1532"/>
      <c r="J36" s="1532"/>
      <c r="K36" s="1532"/>
      <c r="L36" s="1532"/>
      <c r="M36" s="1532"/>
      <c r="O36" s="1534"/>
    </row>
    <row r="37">
      <c r="A37" s="1530" t="s">
        <v>64</v>
      </c>
      <c r="B37" s="1530" t="s">
        <v>28</v>
      </c>
      <c r="C37" s="1533">
        <v>104722.0</v>
      </c>
      <c r="D37" s="1530">
        <v>149.0</v>
      </c>
      <c r="E37" s="1235" t="s">
        <v>28</v>
      </c>
      <c r="F37" s="1248"/>
      <c r="G37" s="1248"/>
      <c r="H37" s="1532"/>
      <c r="I37" s="1532"/>
      <c r="J37" s="1532"/>
      <c r="K37" s="1532"/>
      <c r="L37" s="1532"/>
      <c r="M37" s="1532"/>
      <c r="O37" s="1534"/>
    </row>
    <row r="38">
      <c r="A38" s="1530" t="s">
        <v>65</v>
      </c>
      <c r="B38" s="1530" t="s">
        <v>28</v>
      </c>
      <c r="C38" s="1533">
        <v>51736.0</v>
      </c>
      <c r="D38" s="1530">
        <v>73.0</v>
      </c>
      <c r="E38" s="1235" t="s">
        <v>28</v>
      </c>
      <c r="F38" s="1248"/>
      <c r="G38" s="1248"/>
      <c r="H38" s="1532"/>
      <c r="I38" s="1532"/>
      <c r="J38" s="1532"/>
      <c r="K38" s="1532"/>
      <c r="L38" s="1532"/>
      <c r="M38" s="1532"/>
      <c r="O38" s="1534"/>
    </row>
    <row r="39">
      <c r="A39" s="1530" t="s">
        <v>66</v>
      </c>
      <c r="B39" s="1530" t="s">
        <v>28</v>
      </c>
      <c r="C39" s="1533">
        <v>659300.0</v>
      </c>
      <c r="D39" s="1530">
        <v>872.0</v>
      </c>
      <c r="E39" s="1235" t="s">
        <v>28</v>
      </c>
      <c r="F39" s="1248"/>
      <c r="G39" s="1248"/>
      <c r="H39" s="1532"/>
      <c r="I39" s="1532"/>
      <c r="J39" s="1532"/>
      <c r="K39" s="1532"/>
      <c r="L39" s="1532"/>
      <c r="M39" s="1532"/>
      <c r="O39" s="1534"/>
    </row>
    <row r="40">
      <c r="A40" s="1530" t="s">
        <v>67</v>
      </c>
      <c r="B40" s="1530" t="s">
        <v>28</v>
      </c>
      <c r="C40" s="1533">
        <v>13844.0</v>
      </c>
      <c r="D40" s="1530">
        <v>27.0</v>
      </c>
      <c r="E40" s="1235" t="s">
        <v>28</v>
      </c>
      <c r="F40" s="1248"/>
      <c r="G40" s="1248"/>
      <c r="H40" s="1532"/>
      <c r="I40" s="1532"/>
      <c r="J40" s="1532"/>
      <c r="K40" s="1532"/>
      <c r="L40" s="1532"/>
      <c r="M40" s="1532"/>
      <c r="O40" s="1534"/>
    </row>
    <row r="41">
      <c r="A41" s="1530" t="s">
        <v>68</v>
      </c>
      <c r="B41" s="1530" t="s">
        <v>28</v>
      </c>
      <c r="C41" s="1533">
        <v>92387.0</v>
      </c>
      <c r="D41" s="1530">
        <v>127.0</v>
      </c>
      <c r="E41" s="1235" t="s">
        <v>28</v>
      </c>
      <c r="F41" s="1248"/>
      <c r="G41" s="1248"/>
      <c r="H41" s="1532"/>
      <c r="I41" s="1532"/>
      <c r="J41" s="1532"/>
      <c r="K41" s="1532"/>
      <c r="L41" s="1532"/>
      <c r="M41" s="1532"/>
      <c r="O41" s="1534"/>
    </row>
    <row r="42">
      <c r="A42" s="1530" t="s">
        <v>69</v>
      </c>
      <c r="B42" s="1530" t="s">
        <v>28</v>
      </c>
      <c r="C42" s="1533">
        <v>32957.0</v>
      </c>
      <c r="D42" s="1530">
        <v>63.0</v>
      </c>
      <c r="E42" s="1235" t="s">
        <v>28</v>
      </c>
      <c r="F42" s="1248"/>
      <c r="G42" s="1248"/>
      <c r="H42" s="1532"/>
      <c r="I42" s="1532"/>
      <c r="J42" s="1532"/>
      <c r="K42" s="1532"/>
      <c r="L42" s="1532"/>
      <c r="M42" s="1532"/>
      <c r="O42" s="1534"/>
    </row>
    <row r="43">
      <c r="A43" s="1530" t="s">
        <v>70</v>
      </c>
      <c r="B43" s="1530" t="s">
        <v>28</v>
      </c>
      <c r="C43" s="1533">
        <v>163941.0</v>
      </c>
      <c r="D43" s="1530">
        <v>130.0</v>
      </c>
      <c r="E43" s="1235" t="s">
        <v>28</v>
      </c>
      <c r="F43" s="1248"/>
      <c r="G43" s="1248"/>
      <c r="H43" s="1532"/>
      <c r="I43" s="1532"/>
      <c r="J43" s="1532"/>
      <c r="K43" s="1532"/>
      <c r="L43" s="1532"/>
      <c r="M43" s="1532"/>
      <c r="O43" s="1534"/>
    </row>
    <row r="44">
      <c r="A44" s="1530" t="s">
        <v>71</v>
      </c>
      <c r="B44" s="1530" t="s">
        <v>28</v>
      </c>
      <c r="C44" s="1533">
        <v>96174.0</v>
      </c>
      <c r="D44" s="1530">
        <v>117.0</v>
      </c>
      <c r="E44" s="1235" t="s">
        <v>28</v>
      </c>
      <c r="F44" s="1248"/>
      <c r="G44" s="1248"/>
      <c r="H44" s="1532"/>
      <c r="I44" s="1532"/>
      <c r="J44" s="1532"/>
      <c r="K44" s="1532"/>
      <c r="L44" s="1532"/>
      <c r="M44" s="1532"/>
      <c r="O44" s="1534"/>
    </row>
    <row r="45">
      <c r="A45" s="1530" t="s">
        <v>72</v>
      </c>
      <c r="B45" s="1530" t="s">
        <v>28</v>
      </c>
      <c r="C45" s="1533">
        <v>9974.0</v>
      </c>
      <c r="D45" s="1530">
        <v>33.0</v>
      </c>
      <c r="E45" s="1235" t="s">
        <v>28</v>
      </c>
      <c r="F45" s="1248"/>
      <c r="G45" s="1248"/>
      <c r="H45" s="1532"/>
      <c r="I45" s="1532"/>
      <c r="J45" s="1532"/>
      <c r="K45" s="1532"/>
      <c r="L45" s="1532"/>
      <c r="M45" s="1532"/>
      <c r="O45" s="1534"/>
    </row>
    <row r="46">
      <c r="A46" s="1530" t="s">
        <v>73</v>
      </c>
      <c r="B46" s="1530" t="s">
        <v>28</v>
      </c>
      <c r="C46" s="1533">
        <v>18439.0</v>
      </c>
      <c r="D46" s="1530">
        <v>48.0</v>
      </c>
      <c r="E46" s="1235" t="s">
        <v>28</v>
      </c>
      <c r="F46" s="1248"/>
      <c r="G46" s="1248"/>
      <c r="H46" s="1532"/>
      <c r="I46" s="1532"/>
      <c r="J46" s="1532"/>
      <c r="K46" s="1532"/>
      <c r="L46" s="1532"/>
      <c r="M46" s="1532"/>
      <c r="O46" s="1534"/>
    </row>
    <row r="47">
      <c r="A47" s="1530" t="s">
        <v>74</v>
      </c>
      <c r="B47" s="1530" t="s">
        <v>28</v>
      </c>
      <c r="C47" s="1533">
        <v>366519.0</v>
      </c>
      <c r="D47" s="1530">
        <v>327.0</v>
      </c>
      <c r="E47" s="1235" t="s">
        <v>28</v>
      </c>
      <c r="F47" s="1248"/>
      <c r="G47" s="1248"/>
      <c r="H47" s="1532"/>
      <c r="I47" s="1532"/>
      <c r="J47" s="1532"/>
      <c r="K47" s="1532"/>
      <c r="L47" s="1532"/>
      <c r="M47" s="1532"/>
      <c r="O47" s="1534"/>
    </row>
    <row r="48">
      <c r="A48" s="1530" t="s">
        <v>75</v>
      </c>
      <c r="B48" s="1530" t="s">
        <v>28</v>
      </c>
      <c r="C48" s="1533">
        <v>19066.0</v>
      </c>
      <c r="D48" s="1530">
        <v>66.0</v>
      </c>
      <c r="E48" s="1235" t="s">
        <v>28</v>
      </c>
      <c r="F48" s="1248"/>
      <c r="G48" s="1248"/>
      <c r="H48" s="1532"/>
      <c r="I48" s="1532"/>
      <c r="J48" s="1532"/>
      <c r="K48" s="1532"/>
      <c r="L48" s="1532"/>
      <c r="M48" s="1532"/>
      <c r="O48" s="1534"/>
    </row>
    <row r="49">
      <c r="A49" s="1530" t="s">
        <v>76</v>
      </c>
      <c r="B49" s="1530" t="s">
        <v>28</v>
      </c>
      <c r="C49" s="1533">
        <v>29763.0</v>
      </c>
      <c r="D49" s="1530">
        <v>33.0</v>
      </c>
      <c r="E49" s="1235" t="s">
        <v>28</v>
      </c>
      <c r="F49" s="1248"/>
      <c r="G49" s="1248"/>
      <c r="H49" s="1532"/>
      <c r="I49" s="1532"/>
      <c r="J49" s="1532"/>
      <c r="K49" s="1532"/>
      <c r="L49" s="1532"/>
      <c r="M49" s="1532"/>
      <c r="O49" s="1534"/>
    </row>
    <row r="50">
      <c r="A50" s="1530" t="s">
        <v>77</v>
      </c>
      <c r="B50" s="1530" t="s">
        <v>28</v>
      </c>
      <c r="C50" s="1533">
        <v>96109.0</v>
      </c>
      <c r="D50" s="1530">
        <v>107.0</v>
      </c>
      <c r="E50" s="1235" t="s">
        <v>28</v>
      </c>
      <c r="F50" s="1248"/>
      <c r="G50" s="1248"/>
      <c r="H50" s="1532"/>
      <c r="I50" s="1532"/>
      <c r="J50" s="1532"/>
      <c r="K50" s="1532"/>
      <c r="L50" s="1532"/>
      <c r="M50" s="1532"/>
      <c r="O50" s="1534"/>
    </row>
    <row r="51">
      <c r="A51" s="1530" t="s">
        <v>78</v>
      </c>
      <c r="B51" s="1530" t="s">
        <v>28</v>
      </c>
      <c r="C51" s="1533">
        <v>413757.0</v>
      </c>
      <c r="D51" s="1530">
        <v>479.0</v>
      </c>
      <c r="E51" s="1235" t="s">
        <v>28</v>
      </c>
      <c r="F51" s="1248"/>
      <c r="G51" s="1248"/>
      <c r="H51" s="1532"/>
      <c r="I51" s="1532"/>
      <c r="J51" s="1532"/>
      <c r="K51" s="1532"/>
      <c r="L51" s="1532"/>
      <c r="M51" s="1532"/>
      <c r="O51" s="1534"/>
    </row>
    <row r="52">
      <c r="A52" s="1530" t="s">
        <v>79</v>
      </c>
      <c r="B52" s="1530" t="s">
        <v>28</v>
      </c>
      <c r="C52" s="1533">
        <v>21067.0</v>
      </c>
      <c r="D52" s="1530">
        <v>62.0</v>
      </c>
      <c r="E52" s="1235" t="s">
        <v>28</v>
      </c>
      <c r="F52" s="1248"/>
      <c r="G52" s="1248"/>
      <c r="H52" s="1532"/>
      <c r="I52" s="1532"/>
      <c r="J52" s="1532"/>
      <c r="K52" s="1532"/>
      <c r="L52" s="1532"/>
      <c r="M52" s="1532"/>
      <c r="O52" s="1534"/>
    </row>
    <row r="53">
      <c r="A53" s="1530" t="s">
        <v>80</v>
      </c>
      <c r="B53" s="1530" t="s">
        <v>28</v>
      </c>
      <c r="C53" s="1533">
        <v>225763.0</v>
      </c>
      <c r="D53" s="1530">
        <v>275.0</v>
      </c>
      <c r="E53" s="1235" t="s">
        <v>28</v>
      </c>
      <c r="F53" s="1248"/>
      <c r="G53" s="1248"/>
      <c r="H53" s="1532"/>
      <c r="I53" s="1532"/>
      <c r="J53" s="1532"/>
      <c r="K53" s="1532"/>
      <c r="L53" s="1532"/>
      <c r="M53" s="1532"/>
      <c r="O53" s="1534"/>
    </row>
    <row r="54">
      <c r="A54" s="1530" t="s">
        <v>81</v>
      </c>
      <c r="B54" s="1530" t="s">
        <v>28</v>
      </c>
      <c r="C54" s="1533">
        <v>119089.0</v>
      </c>
      <c r="D54" s="1530">
        <v>164.0</v>
      </c>
      <c r="E54" s="1235" t="s">
        <v>28</v>
      </c>
      <c r="F54" s="1248"/>
      <c r="G54" s="1248"/>
      <c r="H54" s="1532"/>
      <c r="I54" s="1532"/>
      <c r="J54" s="1532"/>
      <c r="K54" s="1532"/>
      <c r="L54" s="1532"/>
      <c r="M54" s="1532"/>
      <c r="O54" s="1534"/>
    </row>
    <row r="55">
      <c r="A55" s="1530" t="s">
        <v>82</v>
      </c>
      <c r="B55" s="1530" t="s">
        <v>28</v>
      </c>
      <c r="C55" s="1533">
        <v>9140.0</v>
      </c>
      <c r="D55" s="1530">
        <v>28.0</v>
      </c>
      <c r="E55" s="1235" t="s">
        <v>28</v>
      </c>
      <c r="F55" s="1248"/>
      <c r="G55" s="1248"/>
      <c r="H55" s="1532"/>
      <c r="I55" s="1532"/>
      <c r="J55" s="1532"/>
      <c r="K55" s="1532"/>
      <c r="L55" s="1532"/>
      <c r="M55" s="1532"/>
      <c r="O55" s="1534"/>
    </row>
    <row r="56">
      <c r="A56" s="1530" t="s">
        <v>83</v>
      </c>
      <c r="B56" s="1530" t="s">
        <v>28</v>
      </c>
      <c r="C56" s="1533">
        <v>19938.0</v>
      </c>
      <c r="D56" s="1530">
        <v>44.0</v>
      </c>
      <c r="E56" s="1235" t="s">
        <v>28</v>
      </c>
      <c r="F56" s="1248"/>
      <c r="G56" s="1248"/>
      <c r="H56" s="1532"/>
      <c r="I56" s="1532"/>
      <c r="J56" s="1532"/>
      <c r="K56" s="1532"/>
      <c r="L56" s="1532"/>
      <c r="M56" s="1532"/>
      <c r="O56" s="1534"/>
    </row>
    <row r="57">
      <c r="A57" s="1530" t="s">
        <v>84</v>
      </c>
      <c r="B57" s="1530" t="s">
        <v>28</v>
      </c>
      <c r="C57" s="1533">
        <v>33338.0</v>
      </c>
      <c r="D57" s="1530">
        <v>59.0</v>
      </c>
      <c r="E57" s="1235" t="s">
        <v>28</v>
      </c>
      <c r="F57" s="1248"/>
      <c r="G57" s="1248"/>
      <c r="H57" s="1532"/>
      <c r="I57" s="1532"/>
      <c r="J57" s="1532"/>
      <c r="K57" s="1532"/>
      <c r="L57" s="1532"/>
      <c r="M57" s="1532"/>
      <c r="O57" s="1534"/>
    </row>
    <row r="58">
      <c r="A58" s="1530" t="s">
        <v>85</v>
      </c>
      <c r="B58" s="1530" t="s">
        <v>28</v>
      </c>
      <c r="C58" s="1533">
        <v>22725.0</v>
      </c>
      <c r="D58" s="1530">
        <v>59.0</v>
      </c>
      <c r="E58" s="1235" t="s">
        <v>28</v>
      </c>
      <c r="F58" s="1248"/>
      <c r="G58" s="1248"/>
      <c r="H58" s="1532"/>
      <c r="I58" s="1532"/>
      <c r="J58" s="1532"/>
      <c r="K58" s="1532"/>
      <c r="L58" s="1532"/>
      <c r="M58" s="1532"/>
      <c r="O58" s="1534"/>
    </row>
    <row r="59">
      <c r="A59" s="1530" t="s">
        <v>86</v>
      </c>
      <c r="B59" s="1530" t="s">
        <v>28</v>
      </c>
      <c r="C59" s="1533">
        <v>57781.0</v>
      </c>
      <c r="D59" s="1530">
        <v>86.0</v>
      </c>
      <c r="E59" s="1235" t="s">
        <v>28</v>
      </c>
      <c r="F59" s="1248"/>
      <c r="G59" s="1248"/>
      <c r="H59" s="1532"/>
      <c r="I59" s="1532"/>
      <c r="J59" s="1532"/>
      <c r="K59" s="1532"/>
      <c r="L59" s="1532"/>
      <c r="M59" s="1532"/>
      <c r="O59" s="1534"/>
    </row>
    <row r="60">
      <c r="A60" s="1530" t="s">
        <v>2115</v>
      </c>
      <c r="B60" s="1530" t="s">
        <v>28</v>
      </c>
      <c r="C60" s="1533">
        <v>88690.0</v>
      </c>
      <c r="D60" s="1530">
        <v>89.0</v>
      </c>
      <c r="E60" s="1235" t="s">
        <v>28</v>
      </c>
      <c r="F60" s="1248"/>
      <c r="G60" s="1248"/>
      <c r="H60" s="1532"/>
      <c r="I60" s="1532"/>
      <c r="J60" s="1532"/>
      <c r="K60" s="1532"/>
      <c r="L60" s="1532"/>
      <c r="M60" s="1532"/>
      <c r="O60" s="1534"/>
    </row>
    <row r="61">
      <c r="A61" s="1530" t="s">
        <v>88</v>
      </c>
      <c r="B61" s="1530" t="s">
        <v>28</v>
      </c>
      <c r="C61" s="1533">
        <v>215707.0</v>
      </c>
      <c r="D61" s="1530">
        <v>192.0</v>
      </c>
      <c r="E61" s="1235" t="s">
        <v>28</v>
      </c>
      <c r="F61" s="1248"/>
      <c r="G61" s="1248"/>
      <c r="H61" s="1532"/>
      <c r="I61" s="1532"/>
      <c r="J61" s="1532"/>
      <c r="K61" s="1532"/>
      <c r="L61" s="1532"/>
      <c r="M61" s="1532"/>
      <c r="O61" s="1534"/>
    </row>
    <row r="62">
      <c r="A62" s="1530" t="s">
        <v>89</v>
      </c>
      <c r="B62" s="1535" t="s">
        <v>28</v>
      </c>
      <c r="C62" s="1533">
        <v>12691.0</v>
      </c>
      <c r="D62" s="1535">
        <v>29.0</v>
      </c>
      <c r="E62" s="1235" t="s">
        <v>28</v>
      </c>
      <c r="F62" s="1248"/>
      <c r="G62" s="1248"/>
      <c r="H62" s="1532"/>
      <c r="I62" s="1532"/>
      <c r="J62" s="1532"/>
      <c r="K62" s="1532"/>
      <c r="L62" s="1532"/>
      <c r="M62" s="1532"/>
      <c r="O62" s="1534"/>
    </row>
    <row r="63">
      <c r="A63" s="1530" t="s">
        <v>90</v>
      </c>
      <c r="B63" s="1535" t="s">
        <v>28</v>
      </c>
      <c r="C63" s="1533">
        <v>79828.0</v>
      </c>
      <c r="D63" s="1535">
        <v>147.0</v>
      </c>
      <c r="E63" s="1235" t="s">
        <v>28</v>
      </c>
      <c r="F63" s="1248"/>
      <c r="G63" s="1248"/>
      <c r="H63" s="1532"/>
      <c r="I63" s="1532"/>
      <c r="J63" s="1532"/>
      <c r="K63" s="1532"/>
      <c r="L63" s="1532"/>
      <c r="M63" s="1532"/>
      <c r="O63" s="1534"/>
    </row>
    <row r="64">
      <c r="A64" s="1530" t="s">
        <v>91</v>
      </c>
      <c r="B64" s="1535" t="s">
        <v>28</v>
      </c>
      <c r="C64" s="1533">
        <v>40497.0</v>
      </c>
      <c r="D64" s="1535">
        <v>94.0</v>
      </c>
      <c r="E64" s="1235" t="s">
        <v>28</v>
      </c>
      <c r="F64" s="1248"/>
      <c r="G64" s="1248"/>
      <c r="H64" s="1532"/>
      <c r="I64" s="1532"/>
      <c r="J64" s="1532"/>
      <c r="K64" s="1532"/>
      <c r="L64" s="1532"/>
      <c r="M64" s="1532"/>
      <c r="O64" s="1534"/>
    </row>
    <row r="65">
      <c r="A65" s="1530" t="s">
        <v>92</v>
      </c>
      <c r="B65" s="1535" t="s">
        <v>28</v>
      </c>
      <c r="C65" s="1533">
        <v>208911.0</v>
      </c>
      <c r="D65" s="1535">
        <v>207.0</v>
      </c>
      <c r="E65" s="1235" t="s">
        <v>28</v>
      </c>
      <c r="F65" s="1248"/>
      <c r="G65" s="1248"/>
      <c r="H65" s="1532"/>
      <c r="I65" s="1532"/>
      <c r="J65" s="1532"/>
      <c r="K65" s="1532"/>
      <c r="L65" s="1532"/>
      <c r="M65" s="1532"/>
      <c r="O65" s="1534"/>
    </row>
    <row r="66">
      <c r="A66" s="1530" t="s">
        <v>93</v>
      </c>
      <c r="B66" s="1535" t="s">
        <v>28</v>
      </c>
      <c r="C66" s="1533">
        <v>63711.0</v>
      </c>
      <c r="D66" s="1535">
        <v>101.0</v>
      </c>
      <c r="E66" s="1235" t="s">
        <v>28</v>
      </c>
      <c r="F66" s="1248"/>
      <c r="G66" s="1248"/>
      <c r="H66" s="1532"/>
      <c r="I66" s="1532"/>
      <c r="J66" s="1532"/>
      <c r="K66" s="1532"/>
      <c r="L66" s="1532"/>
      <c r="M66" s="1532"/>
      <c r="O66" s="1534"/>
    </row>
    <row r="67">
      <c r="A67" s="1530" t="s">
        <v>94</v>
      </c>
      <c r="B67" s="1530" t="s">
        <v>28</v>
      </c>
      <c r="C67" s="1533">
        <v>16378.0</v>
      </c>
      <c r="D67" s="1535">
        <v>61.0</v>
      </c>
      <c r="E67" s="1235" t="s">
        <v>28</v>
      </c>
      <c r="F67" s="1248"/>
      <c r="G67" s="1248"/>
      <c r="H67" s="1532"/>
      <c r="I67" s="1532"/>
      <c r="J67" s="1532"/>
      <c r="K67" s="1532"/>
      <c r="L67" s="1532"/>
      <c r="M67" s="1532"/>
      <c r="O67" s="1534"/>
    </row>
    <row r="68">
      <c r="A68" s="1530" t="s">
        <v>95</v>
      </c>
      <c r="B68" s="1530" t="s">
        <v>28</v>
      </c>
      <c r="C68" s="1533">
        <v>10627.0</v>
      </c>
      <c r="D68" s="1535">
        <v>28.0</v>
      </c>
      <c r="E68" s="1235" t="s">
        <v>28</v>
      </c>
      <c r="F68" s="1248"/>
      <c r="G68" s="1248"/>
      <c r="H68" s="1532"/>
      <c r="I68" s="1532"/>
      <c r="J68" s="1532"/>
      <c r="K68" s="1532"/>
      <c r="L68" s="1532"/>
      <c r="M68" s="1532"/>
      <c r="O68" s="1534"/>
    </row>
    <row r="69">
      <c r="A69" s="1536" t="s">
        <v>96</v>
      </c>
      <c r="B69" s="1536" t="s">
        <v>28</v>
      </c>
      <c r="C69" s="1537">
        <v>23660.0</v>
      </c>
      <c r="D69" s="1538">
        <v>26.0</v>
      </c>
      <c r="E69" s="1235" t="s">
        <v>28</v>
      </c>
      <c r="F69" s="1248"/>
      <c r="G69" s="1248"/>
      <c r="H69" s="1532"/>
      <c r="I69" s="1532"/>
      <c r="J69" s="1532"/>
      <c r="K69" s="1532"/>
      <c r="L69" s="1532"/>
      <c r="M69" s="1532"/>
      <c r="N69" s="1529"/>
      <c r="O69" s="1539"/>
      <c r="P69" s="1529"/>
      <c r="Q69" s="1529"/>
      <c r="R69" s="1529"/>
      <c r="S69" s="1529"/>
      <c r="T69" s="1529"/>
      <c r="U69" s="1529"/>
      <c r="V69" s="1529"/>
      <c r="W69" s="1529"/>
      <c r="X69" s="1529"/>
      <c r="Y69" s="1529"/>
      <c r="Z69" s="1529"/>
    </row>
    <row r="70">
      <c r="A70" s="364" t="s">
        <v>99</v>
      </c>
      <c r="B70" s="364" t="s">
        <v>98</v>
      </c>
      <c r="C70" s="1540">
        <v>3515.0</v>
      </c>
      <c r="D70" s="364">
        <v>2.0</v>
      </c>
      <c r="E70" s="1235" t="s">
        <v>98</v>
      </c>
      <c r="F70" s="1248"/>
      <c r="G70" s="1248"/>
      <c r="H70" s="1532"/>
      <c r="I70" s="1532"/>
      <c r="J70" s="1532"/>
      <c r="K70" s="1532"/>
      <c r="L70" s="1532"/>
      <c r="M70" s="1532"/>
      <c r="O70" s="1534"/>
    </row>
    <row r="71">
      <c r="A71" s="364" t="s">
        <v>100</v>
      </c>
      <c r="B71" s="364" t="s">
        <v>98</v>
      </c>
      <c r="C71" s="1540">
        <v>5723.0</v>
      </c>
      <c r="D71" s="364">
        <v>5.0</v>
      </c>
      <c r="E71" s="1235" t="s">
        <v>98</v>
      </c>
      <c r="F71" s="1248"/>
      <c r="G71" s="1248"/>
      <c r="H71" s="1532"/>
      <c r="I71" s="1532"/>
      <c r="J71" s="1532"/>
      <c r="K71" s="1532"/>
      <c r="L71" s="1532"/>
      <c r="M71" s="1532"/>
      <c r="O71" s="1534"/>
    </row>
    <row r="72">
      <c r="A72" s="364" t="s">
        <v>101</v>
      </c>
      <c r="B72" s="364" t="s">
        <v>98</v>
      </c>
      <c r="C72" s="1540">
        <v>291538.0</v>
      </c>
      <c r="D72" s="364">
        <v>210.0</v>
      </c>
      <c r="E72" s="1235" t="s">
        <v>98</v>
      </c>
      <c r="F72" s="1248"/>
      <c r="G72" s="1248"/>
      <c r="H72" s="1532"/>
      <c r="I72" s="1532"/>
      <c r="J72" s="1532"/>
      <c r="K72" s="1532"/>
      <c r="L72" s="1532"/>
      <c r="M72" s="1532"/>
      <c r="O72" s="1534"/>
    </row>
    <row r="73">
      <c r="A73" s="364" t="s">
        <v>102</v>
      </c>
      <c r="B73" s="364" t="s">
        <v>98</v>
      </c>
      <c r="C73" s="1540">
        <v>18216.0</v>
      </c>
      <c r="D73" s="364">
        <v>11.0</v>
      </c>
      <c r="E73" s="1235" t="s">
        <v>98</v>
      </c>
      <c r="F73" s="1248"/>
      <c r="G73" s="1248"/>
      <c r="H73" s="1532"/>
      <c r="I73" s="1532"/>
      <c r="J73" s="1532"/>
      <c r="K73" s="1532"/>
      <c r="L73" s="1532"/>
      <c r="M73" s="1532"/>
      <c r="O73" s="1534"/>
    </row>
    <row r="74">
      <c r="A74" s="364" t="s">
        <v>103</v>
      </c>
      <c r="B74" s="364" t="s">
        <v>98</v>
      </c>
      <c r="C74" s="1540">
        <v>877.0</v>
      </c>
      <c r="D74" s="364">
        <v>2.0</v>
      </c>
      <c r="E74" s="1235" t="s">
        <v>98</v>
      </c>
      <c r="F74" s="1248"/>
      <c r="G74" s="1248"/>
      <c r="H74" s="1532"/>
      <c r="I74" s="1532"/>
      <c r="J74" s="1532"/>
      <c r="K74" s="1532"/>
      <c r="L74" s="1532"/>
      <c r="M74" s="1532"/>
      <c r="O74" s="1534"/>
    </row>
    <row r="75">
      <c r="A75" s="364" t="s">
        <v>106</v>
      </c>
      <c r="B75" s="364" t="s">
        <v>98</v>
      </c>
      <c r="C75" s="1540">
        <v>2059.0</v>
      </c>
      <c r="D75" s="364">
        <v>5.0</v>
      </c>
      <c r="E75" s="1235" t="s">
        <v>98</v>
      </c>
      <c r="F75" s="1248"/>
      <c r="G75" s="1248"/>
      <c r="H75" s="1532"/>
      <c r="I75" s="1532"/>
      <c r="J75" s="1248"/>
      <c r="K75" s="1532"/>
      <c r="L75" s="1532"/>
      <c r="M75" s="1532"/>
      <c r="O75" s="1534"/>
    </row>
    <row r="76">
      <c r="A76" s="364" t="s">
        <v>107</v>
      </c>
      <c r="B76" s="364" t="s">
        <v>98</v>
      </c>
      <c r="C76" s="1540">
        <v>5000.0</v>
      </c>
      <c r="D76" s="364">
        <v>11.0</v>
      </c>
      <c r="E76" s="1235" t="s">
        <v>98</v>
      </c>
      <c r="F76" s="1248"/>
      <c r="G76" s="1248"/>
      <c r="H76" s="1532"/>
      <c r="I76" s="1532"/>
      <c r="J76" s="1248"/>
      <c r="K76" s="1532"/>
      <c r="L76" s="1532"/>
      <c r="M76" s="1532"/>
      <c r="O76" s="1534"/>
    </row>
    <row r="77">
      <c r="A77" s="364" t="s">
        <v>108</v>
      </c>
      <c r="B77" s="364" t="s">
        <v>98</v>
      </c>
      <c r="C77" s="1540">
        <v>98971.0</v>
      </c>
      <c r="D77" s="364">
        <v>86.0</v>
      </c>
      <c r="E77" s="1235" t="s">
        <v>98</v>
      </c>
      <c r="F77" s="1248"/>
      <c r="G77" s="1248"/>
      <c r="H77" s="1532"/>
      <c r="I77" s="1532"/>
      <c r="J77" s="1532"/>
      <c r="K77" s="1532"/>
      <c r="L77" s="1532"/>
      <c r="M77" s="1532"/>
      <c r="O77" s="1534"/>
    </row>
    <row r="78">
      <c r="A78" s="364" t="s">
        <v>109</v>
      </c>
      <c r="B78" s="364" t="s">
        <v>98</v>
      </c>
      <c r="C78" s="1540">
        <v>2474.0</v>
      </c>
      <c r="D78" s="364">
        <v>7.0</v>
      </c>
      <c r="E78" s="1235" t="s">
        <v>98</v>
      </c>
      <c r="F78" s="1248"/>
      <c r="G78" s="1248"/>
      <c r="H78" s="1532"/>
      <c r="I78" s="1532"/>
      <c r="J78" s="1532"/>
      <c r="K78" s="1532"/>
      <c r="L78" s="1532"/>
      <c r="M78" s="1532"/>
      <c r="O78" s="1534"/>
    </row>
    <row r="79">
      <c r="A79" s="364" t="s">
        <v>110</v>
      </c>
      <c r="B79" s="364" t="s">
        <v>98</v>
      </c>
      <c r="C79" s="1540">
        <v>2151.0</v>
      </c>
      <c r="D79" s="364">
        <v>4.0</v>
      </c>
      <c r="E79" s="1235" t="s">
        <v>98</v>
      </c>
      <c r="F79" s="1248"/>
      <c r="G79" s="1248"/>
      <c r="H79" s="1532"/>
      <c r="I79" s="1532"/>
      <c r="J79" s="1532"/>
      <c r="K79" s="1532"/>
      <c r="L79" s="1532"/>
      <c r="M79" s="1532"/>
      <c r="O79" s="1534"/>
    </row>
    <row r="80">
      <c r="A80" s="364" t="s">
        <v>111</v>
      </c>
      <c r="B80" s="364" t="s">
        <v>98</v>
      </c>
      <c r="C80" s="1540">
        <v>32113.0</v>
      </c>
      <c r="D80" s="364">
        <v>27.0</v>
      </c>
      <c r="E80" s="1235" t="s">
        <v>98</v>
      </c>
      <c r="F80" s="1248"/>
      <c r="G80" s="1248"/>
      <c r="H80" s="1532"/>
      <c r="I80" s="1532"/>
      <c r="J80" s="1532"/>
      <c r="K80" s="1532"/>
      <c r="L80" s="1532"/>
      <c r="M80" s="1532"/>
    </row>
    <row r="81">
      <c r="A81" s="364" t="s">
        <v>112</v>
      </c>
      <c r="B81" s="364" t="s">
        <v>98</v>
      </c>
      <c r="C81" s="1540">
        <v>58533.0</v>
      </c>
      <c r="D81" s="364">
        <v>90.0</v>
      </c>
      <c r="E81" s="1235" t="s">
        <v>98</v>
      </c>
      <c r="F81" s="1248"/>
      <c r="G81" s="1248"/>
      <c r="H81" s="1532"/>
      <c r="I81" s="1532"/>
      <c r="J81" s="1532"/>
      <c r="K81" s="1532"/>
      <c r="L81" s="1532"/>
      <c r="M81" s="1532"/>
    </row>
    <row r="82">
      <c r="A82" s="364" t="s">
        <v>113</v>
      </c>
      <c r="B82" s="364" t="s">
        <v>98</v>
      </c>
      <c r="C82" s="1540">
        <v>13918.0</v>
      </c>
      <c r="D82" s="364">
        <v>19.0</v>
      </c>
      <c r="E82" s="1235" t="s">
        <v>98</v>
      </c>
      <c r="F82" s="1248"/>
      <c r="G82" s="1248"/>
      <c r="H82" s="1532"/>
      <c r="I82" s="1532"/>
      <c r="J82" s="1532"/>
      <c r="K82" s="1532"/>
      <c r="L82" s="1532"/>
      <c r="M82" s="1532"/>
    </row>
    <row r="83">
      <c r="A83" s="364" t="s">
        <v>114</v>
      </c>
      <c r="B83" s="364" t="s">
        <v>98</v>
      </c>
      <c r="C83" s="1540">
        <v>13345.0</v>
      </c>
      <c r="D83" s="364">
        <v>17.0</v>
      </c>
      <c r="E83" s="1235" t="s">
        <v>98</v>
      </c>
      <c r="F83" s="1248"/>
      <c r="G83" s="1248"/>
      <c r="H83" s="1532"/>
      <c r="I83" s="1532"/>
      <c r="J83" s="1532"/>
      <c r="K83" s="1532"/>
      <c r="L83" s="1532"/>
      <c r="M83" s="1532"/>
    </row>
    <row r="84">
      <c r="A84" s="364" t="s">
        <v>115</v>
      </c>
      <c r="B84" s="364" t="s">
        <v>98</v>
      </c>
      <c r="C84" s="1540">
        <v>8303.0</v>
      </c>
      <c r="D84" s="364">
        <v>8.0</v>
      </c>
      <c r="E84" s="1235" t="s">
        <v>98</v>
      </c>
      <c r="F84" s="1248"/>
      <c r="G84" s="1248"/>
      <c r="H84" s="1532"/>
      <c r="I84" s="1532"/>
      <c r="J84" s="1532"/>
      <c r="K84" s="1532"/>
      <c r="L84" s="1532"/>
      <c r="M84" s="1532"/>
    </row>
    <row r="85">
      <c r="A85" s="364" t="s">
        <v>116</v>
      </c>
      <c r="B85" s="364" t="s">
        <v>98</v>
      </c>
      <c r="C85" s="1540">
        <v>1587.0</v>
      </c>
      <c r="D85" s="364" t="s">
        <v>29</v>
      </c>
      <c r="E85" s="1235" t="s">
        <v>98</v>
      </c>
      <c r="F85" s="1248"/>
      <c r="G85" s="1248"/>
      <c r="H85" s="1532"/>
      <c r="I85" s="1532"/>
      <c r="J85" s="1532"/>
      <c r="K85" s="1532"/>
      <c r="L85" s="1532"/>
      <c r="M85" s="1532"/>
    </row>
    <row r="86">
      <c r="A86" s="364" t="s">
        <v>117</v>
      </c>
      <c r="B86" s="364" t="s">
        <v>98</v>
      </c>
      <c r="C86" s="1540">
        <v>107610.0</v>
      </c>
      <c r="D86" s="364">
        <v>88.0</v>
      </c>
      <c r="E86" s="1235" t="s">
        <v>98</v>
      </c>
      <c r="F86" s="1248"/>
      <c r="G86" s="1248"/>
      <c r="H86" s="1532"/>
      <c r="I86" s="1532"/>
      <c r="J86" s="1532"/>
      <c r="K86" s="1532"/>
      <c r="L86" s="1532"/>
      <c r="M86" s="1532"/>
    </row>
    <row r="87">
      <c r="A87" s="364" t="s">
        <v>118</v>
      </c>
      <c r="B87" s="364" t="s">
        <v>98</v>
      </c>
      <c r="C87" s="1540">
        <v>10008.0</v>
      </c>
      <c r="D87" s="364">
        <v>12.0</v>
      </c>
      <c r="E87" s="1235" t="s">
        <v>98</v>
      </c>
      <c r="F87" s="1248"/>
      <c r="G87" s="1248"/>
      <c r="H87" s="1532"/>
      <c r="I87" s="1532"/>
      <c r="J87" s="1532"/>
      <c r="K87" s="1532"/>
      <c r="L87" s="1532"/>
      <c r="M87" s="1532"/>
    </row>
    <row r="88">
      <c r="A88" s="364" t="s">
        <v>119</v>
      </c>
      <c r="B88" s="364" t="s">
        <v>98</v>
      </c>
      <c r="C88" s="1540">
        <v>9872.0</v>
      </c>
      <c r="D88" s="364">
        <v>10.0</v>
      </c>
      <c r="E88" s="1235" t="s">
        <v>98</v>
      </c>
      <c r="F88" s="1248"/>
      <c r="G88" s="1248"/>
      <c r="H88" s="1532"/>
      <c r="I88" s="1532"/>
      <c r="J88" s="1532"/>
      <c r="K88" s="1532"/>
      <c r="L88" s="1532"/>
      <c r="M88" s="1532"/>
    </row>
    <row r="89">
      <c r="A89" s="364" t="s">
        <v>120</v>
      </c>
      <c r="B89" s="364" t="s">
        <v>98</v>
      </c>
      <c r="C89" s="1540">
        <v>7671.0</v>
      </c>
      <c r="D89" s="364">
        <v>14.0</v>
      </c>
      <c r="E89" s="1235" t="s">
        <v>98</v>
      </c>
      <c r="F89" s="1248"/>
      <c r="G89" s="1248"/>
      <c r="H89" s="1532"/>
      <c r="I89" s="1532"/>
      <c r="J89" s="1532"/>
      <c r="K89" s="1532"/>
      <c r="L89" s="1532"/>
      <c r="M89" s="1532"/>
    </row>
    <row r="90">
      <c r="A90" s="364" t="s">
        <v>121</v>
      </c>
      <c r="B90" s="364" t="s">
        <v>98</v>
      </c>
      <c r="C90" s="1540">
        <v>3221.0</v>
      </c>
      <c r="D90" s="364">
        <v>12.0</v>
      </c>
      <c r="E90" s="1235" t="s">
        <v>98</v>
      </c>
      <c r="F90" s="1248"/>
      <c r="G90" s="1248"/>
      <c r="H90" s="1532"/>
      <c r="I90" s="1532"/>
      <c r="J90" s="1532"/>
      <c r="K90" s="1532"/>
      <c r="L90" s="1532"/>
      <c r="M90" s="1532"/>
      <c r="O90" s="55"/>
    </row>
    <row r="91">
      <c r="A91" s="364" t="s">
        <v>2231</v>
      </c>
      <c r="B91" s="364" t="s">
        <v>98</v>
      </c>
      <c r="C91" s="1540">
        <v>6422.0</v>
      </c>
      <c r="D91" s="364">
        <v>9.0</v>
      </c>
      <c r="E91" s="1235" t="s">
        <v>98</v>
      </c>
      <c r="F91" s="1248"/>
      <c r="G91" s="1248"/>
      <c r="H91" s="1532"/>
      <c r="I91" s="1532"/>
      <c r="J91" s="1532"/>
      <c r="K91" s="1532"/>
      <c r="L91" s="1532"/>
      <c r="M91" s="1532"/>
      <c r="O91" s="1534"/>
    </row>
    <row r="92">
      <c r="A92" s="364" t="s">
        <v>123</v>
      </c>
      <c r="B92" s="364" t="s">
        <v>98</v>
      </c>
      <c r="C92" s="1540">
        <v>8647.0</v>
      </c>
      <c r="D92" s="364">
        <v>17.0</v>
      </c>
      <c r="E92" s="1235" t="s">
        <v>98</v>
      </c>
      <c r="F92" s="1248"/>
      <c r="G92" s="1248"/>
      <c r="H92" s="1532"/>
      <c r="I92" s="1532"/>
      <c r="J92" s="1532"/>
      <c r="K92" s="1532"/>
      <c r="L92" s="1532"/>
      <c r="M92" s="1532"/>
      <c r="O92" s="1534"/>
    </row>
    <row r="93">
      <c r="A93" s="364" t="s">
        <v>124</v>
      </c>
      <c r="B93" s="364" t="s">
        <v>98</v>
      </c>
      <c r="C93" s="1540">
        <v>1148.0</v>
      </c>
      <c r="D93" s="364">
        <v>5.0</v>
      </c>
      <c r="E93" s="1235" t="s">
        <v>98</v>
      </c>
      <c r="F93" s="1248"/>
      <c r="G93" s="1248"/>
      <c r="H93" s="1532"/>
      <c r="I93" s="1532"/>
      <c r="J93" s="1532"/>
      <c r="K93" s="1532"/>
      <c r="L93" s="1532"/>
      <c r="M93" s="1532"/>
      <c r="O93" s="1534"/>
    </row>
    <row r="94">
      <c r="A94" s="364" t="s">
        <v>125</v>
      </c>
      <c r="B94" s="364" t="s">
        <v>98</v>
      </c>
      <c r="C94" s="1540">
        <v>6918.0</v>
      </c>
      <c r="D94" s="364">
        <v>15.0</v>
      </c>
      <c r="E94" s="1235" t="s">
        <v>98</v>
      </c>
      <c r="F94" s="1248"/>
      <c r="G94" s="1248"/>
      <c r="H94" s="1532"/>
      <c r="I94" s="1532"/>
      <c r="J94" s="1532"/>
      <c r="K94" s="1532"/>
      <c r="L94" s="1532"/>
      <c r="M94" s="1532"/>
      <c r="O94" s="1534"/>
    </row>
    <row r="95">
      <c r="A95" s="364" t="s">
        <v>4312</v>
      </c>
      <c r="B95" s="364" t="s">
        <v>98</v>
      </c>
      <c r="C95" s="1540">
        <v>9164.0</v>
      </c>
      <c r="D95" s="364" t="s">
        <v>29</v>
      </c>
      <c r="E95" s="1235" t="s">
        <v>98</v>
      </c>
      <c r="F95" s="1248"/>
      <c r="G95" s="1248"/>
      <c r="H95" s="1532"/>
      <c r="I95" s="1532"/>
      <c r="J95" s="1532"/>
      <c r="K95" s="1532"/>
      <c r="L95" s="1532"/>
      <c r="M95" s="1532"/>
      <c r="O95" s="1534"/>
    </row>
    <row r="96">
      <c r="A96" s="364" t="s">
        <v>126</v>
      </c>
      <c r="B96" s="364" t="s">
        <v>98</v>
      </c>
      <c r="C96" s="1540">
        <v>2503.0</v>
      </c>
      <c r="D96" s="364">
        <v>8.0</v>
      </c>
      <c r="E96" s="1235" t="s">
        <v>98</v>
      </c>
      <c r="F96" s="1248"/>
      <c r="G96" s="1248"/>
      <c r="H96" s="1532"/>
      <c r="I96" s="1532"/>
      <c r="J96" s="1532"/>
      <c r="K96" s="1532"/>
      <c r="L96" s="1532"/>
      <c r="M96" s="1532"/>
      <c r="O96" s="1534"/>
    </row>
    <row r="97">
      <c r="A97" s="364" t="s">
        <v>127</v>
      </c>
      <c r="B97" s="364" t="s">
        <v>98</v>
      </c>
      <c r="C97" s="1540">
        <v>604.0</v>
      </c>
      <c r="D97" s="364">
        <v>2.0</v>
      </c>
      <c r="E97" s="1235" t="s">
        <v>98</v>
      </c>
      <c r="F97" s="1248"/>
      <c r="G97" s="1248"/>
      <c r="H97" s="1532"/>
      <c r="I97" s="1532"/>
      <c r="J97" s="1532"/>
      <c r="K97" s="1532"/>
      <c r="L97" s="1532"/>
      <c r="M97" s="1532"/>
      <c r="O97" s="1534"/>
    </row>
    <row r="98">
      <c r="A98" s="1541" t="s">
        <v>128</v>
      </c>
      <c r="B98" s="1541" t="s">
        <v>98</v>
      </c>
      <c r="C98" s="1540">
        <v>5327.0</v>
      </c>
      <c r="D98" s="1541">
        <v>10.0</v>
      </c>
      <c r="E98" s="1235" t="s">
        <v>98</v>
      </c>
      <c r="F98" s="1248"/>
      <c r="G98" s="1248"/>
      <c r="H98" s="1532"/>
      <c r="I98" s="1532"/>
      <c r="J98" s="1532"/>
      <c r="K98" s="1532"/>
      <c r="L98" s="1532"/>
      <c r="M98" s="1532"/>
      <c r="N98" s="1529"/>
      <c r="O98" s="1539"/>
      <c r="P98" s="1529"/>
      <c r="Q98" s="1529"/>
      <c r="R98" s="1529"/>
      <c r="S98" s="1529"/>
      <c r="T98" s="1529"/>
      <c r="U98" s="1529"/>
      <c r="V98" s="1529"/>
      <c r="W98" s="1529"/>
      <c r="X98" s="1529"/>
      <c r="Y98" s="1529"/>
      <c r="Z98" s="1529"/>
    </row>
    <row r="99">
      <c r="A99" s="1530" t="s">
        <v>131</v>
      </c>
      <c r="B99" s="1535" t="s">
        <v>130</v>
      </c>
      <c r="C99" s="1531">
        <v>71818.0</v>
      </c>
      <c r="D99" s="1535">
        <v>48.0</v>
      </c>
      <c r="E99" s="1235" t="s">
        <v>130</v>
      </c>
      <c r="F99" s="1248"/>
      <c r="G99" s="1248"/>
      <c r="H99" s="1532"/>
      <c r="I99" s="1532"/>
      <c r="J99" s="1532"/>
      <c r="K99" s="1532"/>
      <c r="L99" s="1532"/>
      <c r="M99" s="1532"/>
      <c r="O99" s="1534"/>
    </row>
    <row r="100">
      <c r="A100" s="1530" t="s">
        <v>132</v>
      </c>
      <c r="B100" s="1535" t="s">
        <v>130</v>
      </c>
      <c r="C100" s="1533">
        <v>126770.0</v>
      </c>
      <c r="D100" s="1535">
        <v>129.0</v>
      </c>
      <c r="E100" s="1235" t="s">
        <v>130</v>
      </c>
      <c r="F100" s="1248"/>
      <c r="G100" s="1248"/>
      <c r="H100" s="1532"/>
      <c r="I100" s="1532"/>
      <c r="J100" s="1532"/>
      <c r="K100" s="1532"/>
      <c r="L100" s="1532"/>
      <c r="M100" s="1532"/>
      <c r="O100" s="1534"/>
    </row>
    <row r="101">
      <c r="A101" s="1530" t="s">
        <v>133</v>
      </c>
      <c r="B101" s="1535" t="s">
        <v>130</v>
      </c>
      <c r="C101" s="1533">
        <v>142854.0</v>
      </c>
      <c r="D101" s="1535">
        <v>76.0</v>
      </c>
      <c r="E101" s="1235" t="s">
        <v>130</v>
      </c>
      <c r="F101" s="1248"/>
      <c r="G101" s="1248"/>
      <c r="H101" s="1532"/>
      <c r="I101" s="1532"/>
      <c r="J101" s="1532"/>
      <c r="K101" s="1532"/>
      <c r="L101" s="1532"/>
      <c r="M101" s="1532"/>
      <c r="O101" s="1534"/>
    </row>
    <row r="102">
      <c r="A102" s="1530" t="s">
        <v>134</v>
      </c>
      <c r="B102" s="1535" t="s">
        <v>130</v>
      </c>
      <c r="C102" s="1533">
        <v>53889.0</v>
      </c>
      <c r="D102" s="1535">
        <v>62.0</v>
      </c>
      <c r="E102" s="1235" t="s">
        <v>130</v>
      </c>
      <c r="F102" s="1248"/>
      <c r="G102" s="1248"/>
      <c r="H102" s="1532"/>
      <c r="I102" s="1532"/>
      <c r="J102" s="1532"/>
      <c r="K102" s="1532"/>
      <c r="L102" s="1532"/>
      <c r="M102" s="1532"/>
      <c r="O102" s="1534"/>
    </row>
    <row r="103">
      <c r="A103" s="1530" t="s">
        <v>135</v>
      </c>
      <c r="B103" s="1535" t="s">
        <v>130</v>
      </c>
      <c r="C103" s="1533">
        <v>38072.0</v>
      </c>
      <c r="D103" s="1535">
        <v>24.0</v>
      </c>
      <c r="E103" s="1235" t="s">
        <v>130</v>
      </c>
      <c r="F103" s="1248"/>
      <c r="G103" s="1248"/>
      <c r="H103" s="1532"/>
      <c r="I103" s="1532"/>
      <c r="J103" s="1532"/>
      <c r="K103" s="1532"/>
      <c r="L103" s="1532"/>
      <c r="M103" s="1532"/>
      <c r="O103" s="1534"/>
    </row>
    <row r="104">
      <c r="A104" s="1530" t="s">
        <v>136</v>
      </c>
      <c r="B104" s="1535" t="s">
        <v>130</v>
      </c>
      <c r="C104" s="1533">
        <v>9483.0</v>
      </c>
      <c r="D104" s="1535">
        <v>7.0</v>
      </c>
      <c r="E104" s="1235" t="s">
        <v>130</v>
      </c>
      <c r="F104" s="1248"/>
      <c r="G104" s="1248"/>
      <c r="H104" s="1532"/>
      <c r="I104" s="1532"/>
      <c r="J104" s="1532"/>
      <c r="K104" s="1532"/>
      <c r="L104" s="1532"/>
      <c r="M104" s="1532"/>
      <c r="O104" s="1534"/>
    </row>
    <row r="105">
      <c r="A105" s="1530" t="s">
        <v>137</v>
      </c>
      <c r="B105" s="1535" t="s">
        <v>130</v>
      </c>
      <c r="C105" s="1533">
        <v>21098.0</v>
      </c>
      <c r="D105" s="1535">
        <v>25.0</v>
      </c>
      <c r="E105" s="1235" t="s">
        <v>130</v>
      </c>
      <c r="F105" s="1248"/>
      <c r="G105" s="1248"/>
      <c r="H105" s="1532"/>
      <c r="I105" s="1532"/>
      <c r="J105" s="1532"/>
      <c r="K105" s="1532"/>
      <c r="L105" s="1532"/>
      <c r="M105" s="1532"/>
      <c r="O105" s="1534"/>
    </row>
    <row r="106">
      <c r="A106" s="1530" t="s">
        <v>138</v>
      </c>
      <c r="B106" s="1535" t="s">
        <v>130</v>
      </c>
      <c r="C106" s="1533">
        <v>4410824.0</v>
      </c>
      <c r="D106" s="1542">
        <v>1166.0</v>
      </c>
      <c r="E106" s="1235" t="s">
        <v>130</v>
      </c>
      <c r="F106" s="1248"/>
      <c r="G106" s="1248"/>
      <c r="H106" s="1532"/>
      <c r="I106" s="1532"/>
      <c r="J106" s="1532"/>
      <c r="K106" s="1532"/>
      <c r="L106" s="1532"/>
      <c r="M106" s="1532"/>
      <c r="O106" s="1534"/>
    </row>
    <row r="107">
      <c r="A107" s="1530" t="s">
        <v>139</v>
      </c>
      <c r="B107" s="1535" t="s">
        <v>130</v>
      </c>
      <c r="C107" s="1533">
        <v>209550.0</v>
      </c>
      <c r="D107" s="1535">
        <v>104.0</v>
      </c>
      <c r="E107" s="1235" t="s">
        <v>130</v>
      </c>
      <c r="F107" s="1248"/>
      <c r="G107" s="1248"/>
      <c r="H107" s="1532"/>
      <c r="I107" s="1532"/>
      <c r="J107" s="1532"/>
      <c r="K107" s="1532"/>
      <c r="L107" s="1532"/>
      <c r="M107" s="1532"/>
      <c r="O107" s="1534"/>
    </row>
    <row r="108">
      <c r="A108" s="1530" t="s">
        <v>140</v>
      </c>
      <c r="B108" s="1535" t="s">
        <v>130</v>
      </c>
      <c r="C108" s="1533">
        <v>110445.0</v>
      </c>
      <c r="D108" s="1530">
        <v>81.0</v>
      </c>
      <c r="E108" s="1235" t="s">
        <v>130</v>
      </c>
      <c r="F108" s="1248"/>
      <c r="G108" s="1248"/>
      <c r="H108" s="1532"/>
      <c r="I108" s="1532"/>
      <c r="J108" s="1532"/>
      <c r="K108" s="1532"/>
      <c r="L108" s="1532"/>
      <c r="M108" s="1532"/>
      <c r="O108" s="1534"/>
    </row>
    <row r="109">
      <c r="A109" s="1530" t="s">
        <v>141</v>
      </c>
      <c r="B109" s="1535" t="s">
        <v>130</v>
      </c>
      <c r="C109" s="1533">
        <v>1039073.0</v>
      </c>
      <c r="D109" s="1530">
        <v>404.0</v>
      </c>
      <c r="E109" s="1235" t="s">
        <v>130</v>
      </c>
      <c r="F109" s="1248"/>
      <c r="G109" s="1248"/>
      <c r="H109" s="1532"/>
      <c r="I109" s="1532"/>
      <c r="J109" s="1532"/>
      <c r="K109" s="1532"/>
      <c r="L109" s="1532"/>
      <c r="M109" s="1532"/>
      <c r="O109" s="1534"/>
    </row>
    <row r="110">
      <c r="A110" s="1530" t="s">
        <v>142</v>
      </c>
      <c r="B110" s="1535" t="s">
        <v>130</v>
      </c>
      <c r="C110" s="1533">
        <v>447138.0</v>
      </c>
      <c r="D110" s="1535">
        <v>131.0</v>
      </c>
      <c r="E110" s="1235" t="s">
        <v>130</v>
      </c>
      <c r="F110" s="1248"/>
      <c r="G110" s="1248"/>
      <c r="H110" s="1532"/>
      <c r="I110" s="1532"/>
      <c r="J110" s="1532"/>
      <c r="K110" s="1532"/>
      <c r="L110" s="1532"/>
      <c r="M110" s="1532"/>
      <c r="O110" s="1534"/>
    </row>
    <row r="111">
      <c r="A111" s="1530" t="s">
        <v>143</v>
      </c>
      <c r="B111" s="1535" t="s">
        <v>130</v>
      </c>
      <c r="C111" s="1533">
        <v>46511.0</v>
      </c>
      <c r="D111" s="1535">
        <v>19.0</v>
      </c>
      <c r="E111" s="1235" t="s">
        <v>130</v>
      </c>
      <c r="F111" s="1248"/>
      <c r="G111" s="1248"/>
      <c r="H111" s="1532"/>
      <c r="I111" s="1532"/>
      <c r="J111" s="1532"/>
      <c r="K111" s="1532"/>
      <c r="L111" s="1532"/>
      <c r="M111" s="1532"/>
      <c r="O111" s="1534"/>
    </row>
    <row r="112">
      <c r="A112" s="1530" t="s">
        <v>144</v>
      </c>
      <c r="B112" s="1535" t="s">
        <v>130</v>
      </c>
      <c r="C112" s="1533">
        <v>231993.0</v>
      </c>
      <c r="D112" s="1535">
        <v>161.0</v>
      </c>
      <c r="E112" s="1235" t="s">
        <v>130</v>
      </c>
      <c r="F112" s="1248"/>
      <c r="G112" s="1248"/>
      <c r="H112" s="1532"/>
      <c r="I112" s="1532"/>
      <c r="J112" s="1532"/>
      <c r="K112" s="1532"/>
      <c r="L112" s="1532"/>
      <c r="M112" s="1532"/>
      <c r="O112" s="1534"/>
    </row>
    <row r="113">
      <c r="A113" s="1536" t="s">
        <v>145</v>
      </c>
      <c r="B113" s="1538" t="s">
        <v>130</v>
      </c>
      <c r="C113" s="1537">
        <v>212128.0</v>
      </c>
      <c r="D113" s="1538">
        <v>70.0</v>
      </c>
      <c r="E113" s="1235" t="s">
        <v>130</v>
      </c>
      <c r="F113" s="1248"/>
      <c r="G113" s="1248"/>
      <c r="H113" s="1532"/>
      <c r="I113" s="1532"/>
      <c r="J113" s="1532"/>
      <c r="K113" s="1532"/>
      <c r="L113" s="1532"/>
      <c r="M113" s="1532"/>
      <c r="N113" s="1529"/>
      <c r="O113" s="1539"/>
      <c r="P113" s="1529"/>
      <c r="Q113" s="1529"/>
      <c r="R113" s="1529"/>
      <c r="S113" s="1529"/>
      <c r="T113" s="1529"/>
      <c r="U113" s="1529"/>
      <c r="V113" s="1529"/>
      <c r="W113" s="1529"/>
      <c r="X113" s="1529"/>
      <c r="Y113" s="1529"/>
      <c r="Z113" s="1529"/>
    </row>
    <row r="114">
      <c r="A114" s="364" t="s">
        <v>146</v>
      </c>
      <c r="B114" s="1543" t="s">
        <v>147</v>
      </c>
      <c r="C114" s="1544">
        <v>17769.0</v>
      </c>
      <c r="D114" s="1543">
        <v>33.0</v>
      </c>
      <c r="E114" s="1235" t="s">
        <v>147</v>
      </c>
      <c r="F114" s="1248"/>
      <c r="G114" s="1248"/>
      <c r="H114" s="1532"/>
      <c r="I114" s="1532"/>
      <c r="J114" s="1532"/>
      <c r="K114" s="1532"/>
      <c r="L114" s="1532"/>
      <c r="M114" s="1532"/>
      <c r="O114" s="1534"/>
    </row>
    <row r="115">
      <c r="A115" s="364" t="s">
        <v>148</v>
      </c>
      <c r="B115" s="1543" t="s">
        <v>147</v>
      </c>
      <c r="C115" s="1544">
        <v>20046.0</v>
      </c>
      <c r="D115" s="1543">
        <v>52.0</v>
      </c>
      <c r="E115" s="1235" t="s">
        <v>147</v>
      </c>
      <c r="F115" s="1248"/>
      <c r="G115" s="1248"/>
      <c r="H115" s="1532"/>
      <c r="I115" s="1532"/>
      <c r="J115" s="1532"/>
      <c r="K115" s="1532"/>
      <c r="L115" s="1532"/>
      <c r="M115" s="1532"/>
      <c r="O115" s="1534"/>
    </row>
    <row r="116">
      <c r="A116" s="364" t="s">
        <v>149</v>
      </c>
      <c r="B116" s="1543" t="s">
        <v>147</v>
      </c>
      <c r="C116" s="1544">
        <v>41619.0</v>
      </c>
      <c r="D116" s="1543">
        <v>52.0</v>
      </c>
      <c r="E116" s="1235" t="s">
        <v>147</v>
      </c>
      <c r="F116" s="1248"/>
      <c r="G116" s="1248"/>
      <c r="H116" s="1532"/>
      <c r="I116" s="1532"/>
      <c r="J116" s="1532"/>
      <c r="K116" s="1532"/>
      <c r="L116" s="1532"/>
      <c r="M116" s="1532"/>
      <c r="O116" s="1534"/>
    </row>
    <row r="117">
      <c r="A117" s="364" t="s">
        <v>150</v>
      </c>
      <c r="B117" s="1543" t="s">
        <v>147</v>
      </c>
      <c r="C117" s="1544">
        <v>272608.0</v>
      </c>
      <c r="D117" s="1543">
        <v>197.0</v>
      </c>
      <c r="E117" s="1235" t="s">
        <v>147</v>
      </c>
      <c r="F117" s="1248"/>
      <c r="G117" s="1248"/>
      <c r="H117" s="1532"/>
      <c r="I117" s="1532"/>
      <c r="J117" s="1532"/>
      <c r="K117" s="1532"/>
      <c r="L117" s="1532"/>
      <c r="M117" s="1532"/>
      <c r="O117" s="1534"/>
    </row>
    <row r="118">
      <c r="A118" s="364" t="s">
        <v>151</v>
      </c>
      <c r="B118" s="1543" t="s">
        <v>147</v>
      </c>
      <c r="C118" s="1544">
        <v>37480.0</v>
      </c>
      <c r="D118" s="1543">
        <v>67.0</v>
      </c>
      <c r="E118" s="1235" t="s">
        <v>147</v>
      </c>
      <c r="F118" s="1248"/>
      <c r="G118" s="1248"/>
      <c r="H118" s="1532"/>
      <c r="I118" s="1532"/>
      <c r="J118" s="1532"/>
      <c r="K118" s="1532"/>
      <c r="L118" s="1532"/>
      <c r="M118" s="1532"/>
      <c r="O118" s="1534"/>
    </row>
    <row r="119">
      <c r="A119" s="364" t="s">
        <v>152</v>
      </c>
      <c r="B119" s="1543" t="s">
        <v>147</v>
      </c>
      <c r="C119" s="1544">
        <v>10897.0</v>
      </c>
      <c r="D119" s="1543">
        <v>18.0</v>
      </c>
      <c r="E119" s="1235" t="s">
        <v>147</v>
      </c>
      <c r="F119" s="1248"/>
      <c r="G119" s="1248"/>
      <c r="H119" s="1532"/>
      <c r="I119" s="1532"/>
      <c r="J119" s="1532"/>
      <c r="K119" s="1532"/>
      <c r="L119" s="1532"/>
      <c r="M119" s="1532"/>
      <c r="O119" s="1534"/>
    </row>
    <row r="120">
      <c r="A120" s="364" t="s">
        <v>37</v>
      </c>
      <c r="B120" s="1543" t="s">
        <v>147</v>
      </c>
      <c r="C120" s="1544">
        <v>5277.0</v>
      </c>
      <c r="D120" s="1543">
        <v>16.0</v>
      </c>
      <c r="E120" s="1235" t="s">
        <v>147</v>
      </c>
      <c r="F120" s="1248"/>
      <c r="G120" s="1248"/>
      <c r="H120" s="1532"/>
      <c r="I120" s="1532"/>
      <c r="J120" s="1532"/>
      <c r="K120" s="1532"/>
      <c r="L120" s="1532"/>
      <c r="M120" s="1532"/>
      <c r="O120" s="1534"/>
    </row>
    <row r="121">
      <c r="A121" s="364" t="s">
        <v>153</v>
      </c>
      <c r="B121" s="1543" t="s">
        <v>147</v>
      </c>
      <c r="C121" s="1544">
        <v>28223.0</v>
      </c>
      <c r="D121" s="1543">
        <v>35.0</v>
      </c>
      <c r="E121" s="1235" t="s">
        <v>147</v>
      </c>
      <c r="F121" s="1248"/>
      <c r="G121" s="1248"/>
      <c r="H121" s="1532"/>
      <c r="I121" s="1532"/>
      <c r="J121" s="1532"/>
      <c r="K121" s="1532"/>
      <c r="L121" s="1532"/>
      <c r="M121" s="1532"/>
      <c r="O121" s="1534"/>
    </row>
    <row r="122">
      <c r="A122" s="364" t="s">
        <v>154</v>
      </c>
      <c r="B122" s="1543" t="s">
        <v>147</v>
      </c>
      <c r="C122" s="1544">
        <v>10438.0</v>
      </c>
      <c r="D122" s="1543">
        <v>24.0</v>
      </c>
      <c r="E122" s="1235" t="s">
        <v>147</v>
      </c>
      <c r="F122" s="1248"/>
      <c r="G122" s="1248"/>
      <c r="H122" s="1532"/>
      <c r="I122" s="1532"/>
      <c r="J122" s="1532"/>
      <c r="K122" s="1532"/>
      <c r="L122" s="1532"/>
      <c r="M122" s="1532"/>
      <c r="O122" s="1534"/>
    </row>
    <row r="123">
      <c r="A123" s="364" t="s">
        <v>155</v>
      </c>
      <c r="B123" s="1543" t="s">
        <v>147</v>
      </c>
      <c r="C123" s="1544">
        <v>22061.0</v>
      </c>
      <c r="D123" s="1543">
        <v>48.0</v>
      </c>
      <c r="E123" s="1235" t="s">
        <v>147</v>
      </c>
      <c r="F123" s="1248"/>
      <c r="G123" s="1248"/>
      <c r="H123" s="1532"/>
      <c r="I123" s="1532"/>
      <c r="J123" s="1532"/>
      <c r="K123" s="1532"/>
      <c r="L123" s="1532"/>
      <c r="M123" s="1532"/>
      <c r="O123" s="1534"/>
    </row>
    <row r="124">
      <c r="A124" s="364" t="s">
        <v>43</v>
      </c>
      <c r="B124" s="1543" t="s">
        <v>147</v>
      </c>
      <c r="C124" s="1544">
        <v>14847.0</v>
      </c>
      <c r="D124" s="1543">
        <v>21.0</v>
      </c>
      <c r="E124" s="1235" t="s">
        <v>147</v>
      </c>
      <c r="F124" s="1248"/>
      <c r="G124" s="1248"/>
      <c r="H124" s="1532"/>
      <c r="I124" s="1532"/>
      <c r="J124" s="1532"/>
      <c r="K124" s="1532"/>
      <c r="L124" s="1532"/>
      <c r="M124" s="1532"/>
      <c r="O124" s="1534"/>
    </row>
    <row r="125">
      <c r="A125" s="364" t="s">
        <v>44</v>
      </c>
      <c r="B125" s="1543" t="s">
        <v>147</v>
      </c>
      <c r="C125" s="1544">
        <v>24965.0</v>
      </c>
      <c r="D125" s="1543">
        <v>47.0</v>
      </c>
      <c r="E125" s="1235" t="s">
        <v>147</v>
      </c>
      <c r="F125" s="1248"/>
      <c r="G125" s="1248"/>
      <c r="H125" s="1532"/>
      <c r="I125" s="1532"/>
      <c r="J125" s="1532"/>
      <c r="K125" s="1532"/>
      <c r="L125" s="1532"/>
      <c r="M125" s="1532"/>
      <c r="O125" s="1534"/>
    </row>
    <row r="126">
      <c r="A126" s="364" t="s">
        <v>156</v>
      </c>
      <c r="B126" s="1543" t="s">
        <v>147</v>
      </c>
      <c r="C126" s="1544">
        <v>8018.0</v>
      </c>
      <c r="D126" s="1543">
        <v>18.0</v>
      </c>
      <c r="E126" s="1235" t="s">
        <v>147</v>
      </c>
      <c r="F126" s="1248"/>
      <c r="G126" s="1248"/>
      <c r="H126" s="1532"/>
      <c r="I126" s="1532"/>
      <c r="J126" s="1532"/>
      <c r="K126" s="1532"/>
      <c r="L126" s="1532"/>
      <c r="M126" s="1532"/>
      <c r="O126" s="1534"/>
    </row>
    <row r="127">
      <c r="A127" s="364" t="s">
        <v>157</v>
      </c>
      <c r="B127" s="1543" t="s">
        <v>147</v>
      </c>
      <c r="C127" s="1544">
        <v>23537.0</v>
      </c>
      <c r="D127" s="1543">
        <v>36.0</v>
      </c>
      <c r="E127" s="1235" t="s">
        <v>147</v>
      </c>
      <c r="F127" s="1248"/>
      <c r="G127" s="1248"/>
      <c r="H127" s="1532"/>
      <c r="I127" s="1532"/>
      <c r="J127" s="1532"/>
      <c r="K127" s="1532"/>
      <c r="L127" s="1532"/>
      <c r="M127" s="1532"/>
      <c r="O127" s="1534"/>
    </row>
    <row r="128">
      <c r="A128" s="364" t="s">
        <v>158</v>
      </c>
      <c r="B128" s="1543" t="s">
        <v>147</v>
      </c>
      <c r="C128" s="1544">
        <v>20891.0</v>
      </c>
      <c r="D128" s="1543">
        <v>32.0</v>
      </c>
      <c r="E128" s="1235" t="s">
        <v>147</v>
      </c>
      <c r="F128" s="1248"/>
      <c r="G128" s="1248"/>
      <c r="H128" s="1532"/>
      <c r="I128" s="1532"/>
      <c r="J128" s="1532"/>
      <c r="K128" s="1532"/>
      <c r="L128" s="1532"/>
      <c r="M128" s="1532"/>
      <c r="O128" s="1534"/>
    </row>
    <row r="129">
      <c r="A129" s="364" t="s">
        <v>159</v>
      </c>
      <c r="B129" s="1543" t="s">
        <v>147</v>
      </c>
      <c r="C129" s="1544">
        <v>108558.0</v>
      </c>
      <c r="D129" s="1543">
        <v>114.0</v>
      </c>
      <c r="E129" s="1235" t="s">
        <v>147</v>
      </c>
      <c r="F129" s="1248"/>
      <c r="G129" s="1248"/>
      <c r="H129" s="1532"/>
      <c r="I129" s="1532"/>
      <c r="J129" s="1532"/>
      <c r="K129" s="1532"/>
      <c r="L129" s="1532"/>
      <c r="M129" s="1532"/>
      <c r="O129" s="1534"/>
    </row>
    <row r="130">
      <c r="A130" s="364" t="s">
        <v>160</v>
      </c>
      <c r="B130" s="1543" t="s">
        <v>147</v>
      </c>
      <c r="C130" s="1544">
        <v>63406.0</v>
      </c>
      <c r="D130" s="1543">
        <v>63.0</v>
      </c>
      <c r="E130" s="1235" t="s">
        <v>147</v>
      </c>
      <c r="F130" s="1248"/>
      <c r="G130" s="1248"/>
      <c r="H130" s="1532"/>
      <c r="I130" s="1532"/>
      <c r="J130" s="1532"/>
      <c r="K130" s="1532"/>
      <c r="L130" s="1532"/>
      <c r="M130" s="1532"/>
      <c r="O130" s="1534"/>
    </row>
    <row r="131">
      <c r="A131" s="364" t="s">
        <v>161</v>
      </c>
      <c r="B131" s="1543" t="s">
        <v>147</v>
      </c>
      <c r="C131" s="1544">
        <v>48342.0</v>
      </c>
      <c r="D131" s="1543">
        <v>64.0</v>
      </c>
      <c r="E131" s="1235" t="s">
        <v>147</v>
      </c>
      <c r="F131" s="1248"/>
      <c r="G131" s="1248"/>
      <c r="H131" s="1532"/>
      <c r="I131" s="1532"/>
      <c r="J131" s="1532"/>
      <c r="K131" s="1532"/>
      <c r="L131" s="1532"/>
      <c r="M131" s="1532"/>
      <c r="O131" s="1534"/>
    </row>
    <row r="132">
      <c r="A132" s="364" t="s">
        <v>162</v>
      </c>
      <c r="B132" s="1543" t="s">
        <v>147</v>
      </c>
      <c r="C132" s="1544">
        <v>16676.0</v>
      </c>
      <c r="D132" s="1543">
        <v>29.0</v>
      </c>
      <c r="E132" s="1235" t="s">
        <v>147</v>
      </c>
      <c r="F132" s="1248"/>
      <c r="G132" s="1248"/>
      <c r="H132" s="1532"/>
      <c r="I132" s="1532"/>
      <c r="J132" s="1532"/>
      <c r="K132" s="1532"/>
      <c r="L132" s="1532"/>
      <c r="M132" s="1532"/>
      <c r="O132" s="1534"/>
    </row>
    <row r="133">
      <c r="A133" s="364" t="s">
        <v>53</v>
      </c>
      <c r="B133" s="1543" t="s">
        <v>147</v>
      </c>
      <c r="C133" s="1544">
        <v>7182.0</v>
      </c>
      <c r="D133" s="1543">
        <v>30.0</v>
      </c>
      <c r="E133" s="1235" t="s">
        <v>147</v>
      </c>
      <c r="F133" s="1248"/>
      <c r="G133" s="1248"/>
      <c r="H133" s="1532"/>
      <c r="I133" s="1532"/>
      <c r="J133" s="1532"/>
      <c r="K133" s="1532"/>
      <c r="L133" s="1532"/>
      <c r="M133" s="1532"/>
      <c r="O133" s="1534"/>
    </row>
    <row r="134">
      <c r="A134" s="364" t="s">
        <v>163</v>
      </c>
      <c r="B134" s="1543" t="s">
        <v>147</v>
      </c>
      <c r="C134" s="1544">
        <v>11512.0</v>
      </c>
      <c r="D134" s="1543">
        <v>24.0</v>
      </c>
      <c r="E134" s="1235" t="s">
        <v>147</v>
      </c>
      <c r="F134" s="1248"/>
      <c r="G134" s="1248"/>
      <c r="H134" s="1532"/>
      <c r="I134" s="1532"/>
      <c r="J134" s="1532"/>
      <c r="K134" s="1532"/>
      <c r="L134" s="1532"/>
      <c r="M134" s="1532"/>
      <c r="O134" s="1534"/>
    </row>
    <row r="135">
      <c r="A135" s="364" t="s">
        <v>164</v>
      </c>
      <c r="B135" s="1543" t="s">
        <v>147</v>
      </c>
      <c r="C135" s="1544">
        <v>18328.0</v>
      </c>
      <c r="D135" s="1543">
        <v>28.0</v>
      </c>
      <c r="E135" s="1235" t="s">
        <v>147</v>
      </c>
      <c r="F135" s="1248"/>
      <c r="G135" s="1248"/>
      <c r="H135" s="1532"/>
      <c r="I135" s="1532"/>
      <c r="J135" s="1532"/>
      <c r="K135" s="1532"/>
      <c r="L135" s="1532"/>
      <c r="M135" s="1532"/>
      <c r="O135" s="1534"/>
    </row>
    <row r="136">
      <c r="A136" s="364" t="s">
        <v>165</v>
      </c>
      <c r="B136" s="1543" t="s">
        <v>147</v>
      </c>
      <c r="C136" s="1544">
        <v>124806.0</v>
      </c>
      <c r="D136" s="1543">
        <v>114.0</v>
      </c>
      <c r="E136" s="1235" t="s">
        <v>147</v>
      </c>
      <c r="F136" s="1248"/>
      <c r="G136" s="1248"/>
      <c r="H136" s="1532"/>
      <c r="I136" s="1532"/>
      <c r="J136" s="1532"/>
      <c r="K136" s="1532"/>
      <c r="L136" s="1532"/>
      <c r="M136" s="1532"/>
      <c r="O136" s="1534"/>
    </row>
    <row r="137">
      <c r="A137" s="364" t="s">
        <v>59</v>
      </c>
      <c r="B137" s="1543" t="s">
        <v>147</v>
      </c>
      <c r="C137" s="1544">
        <v>17810.0</v>
      </c>
      <c r="D137" s="1543">
        <v>22.0</v>
      </c>
      <c r="E137" s="1235" t="s">
        <v>147</v>
      </c>
      <c r="F137" s="1248"/>
      <c r="G137" s="1248"/>
      <c r="H137" s="1532"/>
      <c r="I137" s="1532"/>
      <c r="J137" s="1532"/>
      <c r="K137" s="1532"/>
      <c r="L137" s="1532"/>
      <c r="M137" s="1532"/>
      <c r="O137" s="1534"/>
    </row>
    <row r="138">
      <c r="A138" s="364" t="s">
        <v>166</v>
      </c>
      <c r="B138" s="1543" t="s">
        <v>147</v>
      </c>
      <c r="C138" s="1544">
        <v>12269.0</v>
      </c>
      <c r="D138" s="1543">
        <v>19.0</v>
      </c>
      <c r="E138" s="1235" t="s">
        <v>147</v>
      </c>
      <c r="F138" s="1248"/>
      <c r="G138" s="1248"/>
      <c r="H138" s="1532"/>
      <c r="I138" s="1532"/>
      <c r="J138" s="1532"/>
      <c r="K138" s="1532"/>
      <c r="L138" s="1532"/>
      <c r="M138" s="1532"/>
      <c r="O138" s="1534"/>
    </row>
    <row r="139">
      <c r="A139" s="364" t="s">
        <v>167</v>
      </c>
      <c r="B139" s="1543" t="s">
        <v>147</v>
      </c>
      <c r="C139" s="1544">
        <v>99154.0</v>
      </c>
      <c r="D139" s="1543">
        <v>107.0</v>
      </c>
      <c r="E139" s="1235" t="s">
        <v>147</v>
      </c>
      <c r="F139" s="1248"/>
      <c r="G139" s="1248"/>
      <c r="H139" s="1532"/>
      <c r="I139" s="1532"/>
      <c r="J139" s="1532"/>
      <c r="K139" s="1532"/>
      <c r="L139" s="1532"/>
      <c r="M139" s="1532"/>
      <c r="O139" s="1534"/>
    </row>
    <row r="140">
      <c r="A140" s="364" t="s">
        <v>168</v>
      </c>
      <c r="B140" s="1543" t="s">
        <v>147</v>
      </c>
      <c r="C140" s="1544">
        <v>18188.0</v>
      </c>
      <c r="D140" s="1543">
        <v>31.0</v>
      </c>
      <c r="E140" s="1235" t="s">
        <v>147</v>
      </c>
      <c r="F140" s="1248"/>
      <c r="G140" s="1248"/>
      <c r="H140" s="1532"/>
      <c r="I140" s="1532"/>
      <c r="J140" s="1532"/>
      <c r="K140" s="1532"/>
      <c r="L140" s="1532"/>
      <c r="M140" s="1532"/>
      <c r="O140" s="1534"/>
    </row>
    <row r="141">
      <c r="A141" s="364" t="s">
        <v>61</v>
      </c>
      <c r="B141" s="1543" t="s">
        <v>147</v>
      </c>
      <c r="C141" s="1544">
        <v>45325.0</v>
      </c>
      <c r="D141" s="1543">
        <v>45.0</v>
      </c>
      <c r="E141" s="1235" t="s">
        <v>147</v>
      </c>
      <c r="F141" s="1248"/>
      <c r="G141" s="1248"/>
      <c r="H141" s="1532"/>
      <c r="I141" s="1532"/>
      <c r="J141" s="1532"/>
      <c r="K141" s="1532"/>
      <c r="L141" s="1532"/>
      <c r="M141" s="1532"/>
      <c r="O141" s="1534"/>
    </row>
    <row r="142">
      <c r="A142" s="364" t="s">
        <v>169</v>
      </c>
      <c r="B142" s="1543" t="s">
        <v>147</v>
      </c>
      <c r="C142" s="1544">
        <v>21741.0</v>
      </c>
      <c r="D142" s="1543">
        <v>36.0</v>
      </c>
      <c r="E142" s="1235" t="s">
        <v>147</v>
      </c>
      <c r="F142" s="1248"/>
      <c r="G142" s="1248"/>
      <c r="H142" s="1532"/>
      <c r="I142" s="1532"/>
      <c r="J142" s="1532"/>
      <c r="K142" s="1532"/>
      <c r="L142" s="1532"/>
      <c r="M142" s="1532"/>
      <c r="O142" s="1534"/>
    </row>
    <row r="143">
      <c r="A143" s="364" t="s">
        <v>170</v>
      </c>
      <c r="B143" s="1543" t="s">
        <v>147</v>
      </c>
      <c r="C143" s="1544">
        <v>33701.0</v>
      </c>
      <c r="D143" s="1543">
        <v>54.0</v>
      </c>
      <c r="E143" s="1235" t="s">
        <v>147</v>
      </c>
      <c r="F143" s="1248"/>
      <c r="G143" s="1248"/>
      <c r="H143" s="1532"/>
      <c r="I143" s="1532"/>
      <c r="J143" s="1532"/>
      <c r="K143" s="1532"/>
      <c r="L143" s="1532"/>
      <c r="M143" s="1532"/>
      <c r="O143" s="1534"/>
    </row>
    <row r="144">
      <c r="A144" s="364" t="s">
        <v>171</v>
      </c>
      <c r="B144" s="1543" t="s">
        <v>147</v>
      </c>
      <c r="C144" s="1544">
        <v>13341.0</v>
      </c>
      <c r="D144" s="1543">
        <v>26.0</v>
      </c>
      <c r="E144" s="1235" t="s">
        <v>147</v>
      </c>
      <c r="F144" s="1248"/>
      <c r="G144" s="1248"/>
      <c r="H144" s="1532"/>
      <c r="I144" s="1532"/>
      <c r="J144" s="1532"/>
      <c r="K144" s="1532"/>
      <c r="L144" s="1532"/>
      <c r="M144" s="1532"/>
      <c r="O144" s="1534"/>
    </row>
    <row r="145">
      <c r="A145" s="364" t="s">
        <v>172</v>
      </c>
      <c r="B145" s="1543" t="s">
        <v>147</v>
      </c>
      <c r="C145" s="1544">
        <v>37678.0</v>
      </c>
      <c r="D145" s="1543">
        <v>45.0</v>
      </c>
      <c r="E145" s="1235" t="s">
        <v>147</v>
      </c>
      <c r="F145" s="1248"/>
      <c r="G145" s="1248"/>
      <c r="H145" s="1532"/>
      <c r="I145" s="1532"/>
      <c r="J145" s="1532"/>
      <c r="K145" s="1532"/>
      <c r="L145" s="1532"/>
      <c r="M145" s="1532"/>
      <c r="O145" s="1534"/>
    </row>
    <row r="146">
      <c r="A146" s="364" t="s">
        <v>173</v>
      </c>
      <c r="B146" s="1543" t="s">
        <v>147</v>
      </c>
      <c r="C146" s="1544">
        <v>13593.0</v>
      </c>
      <c r="D146" s="1543">
        <v>32.0</v>
      </c>
      <c r="E146" s="1235" t="s">
        <v>147</v>
      </c>
      <c r="F146" s="1248"/>
      <c r="G146" s="1248"/>
      <c r="H146" s="1532"/>
      <c r="I146" s="1532"/>
      <c r="J146" s="1532"/>
      <c r="K146" s="1532"/>
      <c r="L146" s="1532"/>
      <c r="M146" s="1532"/>
      <c r="O146" s="1534"/>
    </row>
    <row r="147">
      <c r="A147" s="364" t="s">
        <v>65</v>
      </c>
      <c r="B147" s="1543" t="s">
        <v>147</v>
      </c>
      <c r="C147" s="1544">
        <v>16811.0</v>
      </c>
      <c r="D147" s="1543">
        <v>26.0</v>
      </c>
      <c r="E147" s="1235" t="s">
        <v>147</v>
      </c>
      <c r="F147" s="1248"/>
      <c r="G147" s="1248"/>
      <c r="H147" s="1532"/>
      <c r="I147" s="1532"/>
      <c r="J147" s="1532"/>
      <c r="K147" s="1532"/>
      <c r="L147" s="1532"/>
      <c r="M147" s="1532"/>
    </row>
    <row r="148">
      <c r="A148" s="364" t="s">
        <v>66</v>
      </c>
      <c r="B148" s="1543" t="s">
        <v>147</v>
      </c>
      <c r="C148" s="1544">
        <v>68114.0</v>
      </c>
      <c r="D148" s="1543">
        <v>125.0</v>
      </c>
      <c r="E148" s="1235" t="s">
        <v>147</v>
      </c>
      <c r="F148" s="1248"/>
      <c r="G148" s="1248"/>
      <c r="H148" s="1532"/>
      <c r="I148" s="1532"/>
      <c r="J148" s="1532"/>
      <c r="K148" s="1532"/>
      <c r="L148" s="1532"/>
      <c r="M148" s="1532"/>
    </row>
    <row r="149">
      <c r="A149" s="364" t="s">
        <v>174</v>
      </c>
      <c r="B149" s="1543" t="s">
        <v>147</v>
      </c>
      <c r="C149" s="1544">
        <v>26742.0</v>
      </c>
      <c r="D149" s="1543">
        <v>39.0</v>
      </c>
      <c r="E149" s="1235" t="s">
        <v>147</v>
      </c>
      <c r="F149" s="1248"/>
      <c r="G149" s="1248"/>
      <c r="H149" s="1532"/>
      <c r="I149" s="1532"/>
      <c r="J149" s="1532"/>
      <c r="K149" s="1532"/>
      <c r="L149" s="1532"/>
      <c r="M149" s="1532"/>
      <c r="O149" s="55"/>
    </row>
    <row r="150">
      <c r="A150" s="364" t="s">
        <v>175</v>
      </c>
      <c r="B150" s="1543" t="s">
        <v>147</v>
      </c>
      <c r="C150" s="1544">
        <v>6682.0</v>
      </c>
      <c r="D150" s="1543">
        <v>23.0</v>
      </c>
      <c r="E150" s="1235" t="s">
        <v>147</v>
      </c>
      <c r="F150" s="1248"/>
      <c r="G150" s="1248"/>
      <c r="H150" s="1532"/>
      <c r="I150" s="1532"/>
      <c r="J150" s="1532"/>
      <c r="K150" s="1532"/>
      <c r="L150" s="1532"/>
      <c r="M150" s="1532"/>
      <c r="O150" s="1534"/>
    </row>
    <row r="151">
      <c r="A151" s="364" t="s">
        <v>69</v>
      </c>
      <c r="B151" s="1543" t="s">
        <v>147</v>
      </c>
      <c r="C151" s="1544">
        <v>16434.0</v>
      </c>
      <c r="D151" s="1543">
        <v>28.0</v>
      </c>
      <c r="E151" s="1235" t="s">
        <v>147</v>
      </c>
      <c r="F151" s="1248"/>
      <c r="G151" s="1248"/>
      <c r="H151" s="1532"/>
      <c r="I151" s="1532"/>
      <c r="J151" s="1532"/>
      <c r="K151" s="1532"/>
      <c r="L151" s="1532"/>
      <c r="M151" s="1532"/>
      <c r="O151" s="1534"/>
    </row>
    <row r="152">
      <c r="A152" s="364" t="s">
        <v>70</v>
      </c>
      <c r="B152" s="1543" t="s">
        <v>147</v>
      </c>
      <c r="C152" s="1544">
        <v>8985.0</v>
      </c>
      <c r="D152" s="1543">
        <v>20.0</v>
      </c>
      <c r="E152" s="1235" t="s">
        <v>147</v>
      </c>
      <c r="F152" s="1248"/>
      <c r="G152" s="1248"/>
      <c r="H152" s="1532"/>
      <c r="I152" s="1532"/>
      <c r="J152" s="1532"/>
      <c r="K152" s="1532"/>
      <c r="L152" s="1532"/>
      <c r="M152" s="1532"/>
      <c r="O152" s="1534"/>
    </row>
    <row r="153">
      <c r="A153" s="364" t="s">
        <v>176</v>
      </c>
      <c r="B153" s="1543" t="s">
        <v>147</v>
      </c>
      <c r="C153" s="1544">
        <v>13383.0</v>
      </c>
      <c r="D153" s="1543">
        <v>14.0</v>
      </c>
      <c r="E153" s="1235" t="s">
        <v>147</v>
      </c>
      <c r="F153" s="1248"/>
      <c r="G153" s="1248"/>
      <c r="H153" s="1532"/>
      <c r="I153" s="1532"/>
      <c r="J153" s="1532"/>
      <c r="K153" s="1532"/>
      <c r="L153" s="1532"/>
      <c r="M153" s="1532"/>
      <c r="O153" s="1534"/>
    </row>
    <row r="154">
      <c r="A154" s="364" t="s">
        <v>177</v>
      </c>
      <c r="B154" s="1543" t="s">
        <v>147</v>
      </c>
      <c r="C154" s="1544">
        <v>12326.0</v>
      </c>
      <c r="D154" s="1543">
        <v>27.0</v>
      </c>
      <c r="E154" s="1235" t="s">
        <v>147</v>
      </c>
      <c r="F154" s="1248"/>
      <c r="G154" s="1248"/>
      <c r="H154" s="1532"/>
      <c r="I154" s="1532"/>
      <c r="J154" s="1532"/>
      <c r="K154" s="1532"/>
      <c r="L154" s="1532"/>
      <c r="M154" s="1532"/>
      <c r="O154" s="1534"/>
    </row>
    <row r="155">
      <c r="A155" s="364" t="s">
        <v>178</v>
      </c>
      <c r="B155" s="1543" t="s">
        <v>147</v>
      </c>
      <c r="C155" s="1544">
        <v>21737.0</v>
      </c>
      <c r="D155" s="1543">
        <v>46.0</v>
      </c>
      <c r="E155" s="1235" t="s">
        <v>147</v>
      </c>
      <c r="F155" s="1248"/>
      <c r="G155" s="1248"/>
      <c r="H155" s="1532"/>
      <c r="I155" s="1532"/>
      <c r="J155" s="1532"/>
      <c r="K155" s="1532"/>
      <c r="L155" s="1532"/>
      <c r="M155" s="1532"/>
      <c r="O155" s="1534"/>
    </row>
    <row r="156">
      <c r="A156" s="364" t="s">
        <v>179</v>
      </c>
      <c r="B156" s="1543" t="s">
        <v>147</v>
      </c>
      <c r="C156" s="1544">
        <v>73657.0</v>
      </c>
      <c r="D156" s="1543">
        <v>60.0</v>
      </c>
      <c r="E156" s="1235" t="s">
        <v>147</v>
      </c>
      <c r="F156" s="1248"/>
      <c r="G156" s="1248"/>
      <c r="H156" s="1532"/>
      <c r="I156" s="1532"/>
      <c r="J156" s="1532"/>
      <c r="K156" s="1532"/>
      <c r="L156" s="1532"/>
      <c r="M156" s="1532"/>
      <c r="O156" s="1534"/>
    </row>
    <row r="157">
      <c r="A157" s="364" t="s">
        <v>74</v>
      </c>
      <c r="B157" s="1543" t="s">
        <v>147</v>
      </c>
      <c r="C157" s="1544">
        <v>16481.0</v>
      </c>
      <c r="D157" s="1543">
        <v>19.0</v>
      </c>
      <c r="E157" s="1235" t="s">
        <v>147</v>
      </c>
      <c r="F157" s="1248"/>
      <c r="G157" s="1248"/>
      <c r="H157" s="1532"/>
      <c r="I157" s="1532"/>
      <c r="J157" s="1532"/>
      <c r="K157" s="1532"/>
      <c r="L157" s="1532"/>
      <c r="M157" s="1532"/>
      <c r="O157" s="1534"/>
    </row>
    <row r="158">
      <c r="A158" s="364" t="s">
        <v>76</v>
      </c>
      <c r="B158" s="364" t="s">
        <v>147</v>
      </c>
      <c r="C158" s="1544">
        <v>16722.0</v>
      </c>
      <c r="D158" s="1543">
        <v>27.0</v>
      </c>
      <c r="E158" s="1235" t="s">
        <v>147</v>
      </c>
      <c r="F158" s="1248"/>
      <c r="G158" s="1248"/>
      <c r="H158" s="1532"/>
      <c r="I158" s="1532"/>
      <c r="J158" s="1532"/>
      <c r="K158" s="1532"/>
      <c r="L158" s="1532"/>
      <c r="M158" s="1532"/>
      <c r="O158" s="1534"/>
    </row>
    <row r="159">
      <c r="A159" s="364" t="s">
        <v>180</v>
      </c>
      <c r="B159" s="364" t="s">
        <v>147</v>
      </c>
      <c r="C159" s="1544">
        <v>43592.0</v>
      </c>
      <c r="D159" s="1543">
        <v>75.0</v>
      </c>
      <c r="E159" s="1235" t="s">
        <v>147</v>
      </c>
      <c r="F159" s="1248"/>
      <c r="G159" s="1248"/>
      <c r="H159" s="1532"/>
      <c r="I159" s="1532"/>
      <c r="J159" s="1532"/>
      <c r="K159" s="1532"/>
      <c r="L159" s="1532"/>
      <c r="M159" s="1532"/>
      <c r="O159" s="1534"/>
    </row>
    <row r="160">
      <c r="A160" s="364" t="s">
        <v>181</v>
      </c>
      <c r="B160" s="364" t="s">
        <v>147</v>
      </c>
      <c r="C160" s="1544">
        <v>41239.0</v>
      </c>
      <c r="D160" s="1543">
        <v>78.0</v>
      </c>
      <c r="E160" s="1235" t="s">
        <v>147</v>
      </c>
      <c r="F160" s="1248"/>
      <c r="G160" s="1248"/>
      <c r="H160" s="1532"/>
      <c r="I160" s="1532"/>
      <c r="J160" s="1532"/>
      <c r="K160" s="1532"/>
      <c r="L160" s="1532"/>
      <c r="M160" s="1532"/>
      <c r="O160" s="1534"/>
    </row>
    <row r="161">
      <c r="A161" s="364" t="s">
        <v>79</v>
      </c>
      <c r="B161" s="1543" t="s">
        <v>147</v>
      </c>
      <c r="C161" s="1544">
        <v>6900.0</v>
      </c>
      <c r="D161" s="1543">
        <v>15.0</v>
      </c>
      <c r="E161" s="1235" t="s">
        <v>147</v>
      </c>
      <c r="F161" s="1248"/>
      <c r="G161" s="1248"/>
      <c r="H161" s="1532"/>
      <c r="I161" s="1532"/>
      <c r="J161" s="1532"/>
      <c r="K161" s="1532"/>
      <c r="L161" s="1532"/>
      <c r="M161" s="1532"/>
      <c r="O161" s="1534"/>
    </row>
    <row r="162">
      <c r="A162" s="364" t="s">
        <v>80</v>
      </c>
      <c r="B162" s="1543" t="s">
        <v>147</v>
      </c>
      <c r="C162" s="1544">
        <v>8924.0</v>
      </c>
      <c r="D162" s="1543">
        <v>17.0</v>
      </c>
      <c r="E162" s="1235" t="s">
        <v>147</v>
      </c>
      <c r="F162" s="1248"/>
      <c r="G162" s="1248"/>
      <c r="H162" s="1532"/>
      <c r="I162" s="1532"/>
      <c r="J162" s="1532"/>
      <c r="K162" s="1532"/>
      <c r="L162" s="1532"/>
      <c r="M162" s="1532"/>
      <c r="O162" s="1534"/>
    </row>
    <row r="163">
      <c r="A163" s="364" t="s">
        <v>182</v>
      </c>
      <c r="B163" s="1543" t="s">
        <v>147</v>
      </c>
      <c r="C163" s="1544">
        <v>8326.0</v>
      </c>
      <c r="D163" s="1543">
        <v>14.0</v>
      </c>
      <c r="E163" s="1235" t="s">
        <v>147</v>
      </c>
      <c r="F163" s="1248"/>
      <c r="G163" s="1248"/>
      <c r="H163" s="1532"/>
      <c r="I163" s="1532"/>
      <c r="J163" s="1532"/>
      <c r="K163" s="1532"/>
      <c r="L163" s="1532"/>
      <c r="M163" s="1532"/>
      <c r="O163" s="1534"/>
    </row>
    <row r="164">
      <c r="A164" s="364" t="s">
        <v>183</v>
      </c>
      <c r="B164" s="1543" t="s">
        <v>147</v>
      </c>
      <c r="C164" s="1544">
        <v>7805.0</v>
      </c>
      <c r="D164" s="1543">
        <v>18.0</v>
      </c>
      <c r="E164" s="1235" t="s">
        <v>147</v>
      </c>
      <c r="F164" s="1248"/>
      <c r="G164" s="1248"/>
      <c r="H164" s="1532"/>
      <c r="I164" s="1532"/>
      <c r="J164" s="1532"/>
      <c r="K164" s="1532"/>
      <c r="L164" s="1532"/>
      <c r="M164" s="1532"/>
      <c r="O164" s="1534"/>
    </row>
    <row r="165">
      <c r="A165" s="364" t="s">
        <v>184</v>
      </c>
      <c r="B165" s="1543" t="s">
        <v>147</v>
      </c>
      <c r="C165" s="1544">
        <v>23606.0</v>
      </c>
      <c r="D165" s="1543">
        <v>68.0</v>
      </c>
      <c r="E165" s="1235" t="s">
        <v>147</v>
      </c>
      <c r="F165" s="1248"/>
      <c r="G165" s="1248"/>
      <c r="H165" s="1532"/>
      <c r="I165" s="1532"/>
      <c r="J165" s="1532"/>
      <c r="K165" s="1532"/>
      <c r="L165" s="1532"/>
      <c r="M165" s="1532"/>
      <c r="O165" s="1534"/>
    </row>
    <row r="166">
      <c r="A166" s="364" t="s">
        <v>82</v>
      </c>
      <c r="B166" s="1543" t="s">
        <v>147</v>
      </c>
      <c r="C166" s="1544">
        <v>10352.0</v>
      </c>
      <c r="D166" s="1543">
        <v>20.0</v>
      </c>
      <c r="E166" s="1235" t="s">
        <v>147</v>
      </c>
      <c r="F166" s="1248"/>
      <c r="G166" s="1248"/>
      <c r="H166" s="1532"/>
      <c r="I166" s="1532"/>
      <c r="J166" s="1532"/>
      <c r="K166" s="1532"/>
      <c r="L166" s="1532"/>
      <c r="M166" s="1532"/>
      <c r="O166" s="1534"/>
    </row>
    <row r="167">
      <c r="A167" s="364" t="s">
        <v>185</v>
      </c>
      <c r="B167" s="1543" t="s">
        <v>147</v>
      </c>
      <c r="C167" s="1544">
        <v>18029.0</v>
      </c>
      <c r="D167" s="1543">
        <v>30.0</v>
      </c>
      <c r="E167" s="1235" t="s">
        <v>147</v>
      </c>
      <c r="F167" s="1248"/>
      <c r="G167" s="1248"/>
      <c r="H167" s="1532"/>
      <c r="I167" s="1532"/>
      <c r="J167" s="1532"/>
      <c r="K167" s="1532"/>
      <c r="L167" s="1532"/>
      <c r="M167" s="1532"/>
      <c r="O167" s="1534"/>
    </row>
    <row r="168">
      <c r="A168" s="364" t="s">
        <v>84</v>
      </c>
      <c r="B168" s="1543" t="s">
        <v>147</v>
      </c>
      <c r="C168" s="1544">
        <v>10673.0</v>
      </c>
      <c r="D168" s="1543">
        <v>26.0</v>
      </c>
      <c r="E168" s="1235" t="s">
        <v>147</v>
      </c>
      <c r="F168" s="1248"/>
      <c r="G168" s="1248"/>
      <c r="H168" s="1532"/>
      <c r="I168" s="1532"/>
      <c r="J168" s="1532"/>
      <c r="K168" s="1532"/>
      <c r="L168" s="1532"/>
      <c r="M168" s="1532"/>
      <c r="O168" s="1534"/>
    </row>
    <row r="169">
      <c r="A169" s="364" t="s">
        <v>186</v>
      </c>
      <c r="B169" s="1543" t="s">
        <v>147</v>
      </c>
      <c r="C169" s="1544">
        <v>23974.0</v>
      </c>
      <c r="D169" s="1543">
        <v>39.0</v>
      </c>
      <c r="E169" s="1235" t="s">
        <v>147</v>
      </c>
      <c r="F169" s="1248"/>
      <c r="G169" s="1248"/>
      <c r="H169" s="1532"/>
      <c r="I169" s="1532"/>
      <c r="J169" s="1532"/>
      <c r="K169" s="1532"/>
      <c r="L169" s="1532"/>
      <c r="M169" s="1532"/>
      <c r="O169" s="1534"/>
    </row>
    <row r="170">
      <c r="A170" s="364" t="s">
        <v>187</v>
      </c>
      <c r="B170" s="1543" t="s">
        <v>147</v>
      </c>
      <c r="C170" s="1544">
        <v>20049.0</v>
      </c>
      <c r="D170" s="1543">
        <v>30.0</v>
      </c>
      <c r="E170" s="1235" t="s">
        <v>147</v>
      </c>
      <c r="F170" s="1248"/>
      <c r="G170" s="1248"/>
      <c r="H170" s="1532"/>
      <c r="I170" s="1532"/>
      <c r="J170" s="1532"/>
      <c r="K170" s="1532"/>
      <c r="L170" s="1532"/>
      <c r="M170" s="1532"/>
      <c r="O170" s="1534"/>
    </row>
    <row r="171">
      <c r="A171" s="364" t="s">
        <v>188</v>
      </c>
      <c r="B171" s="1543" t="s">
        <v>147</v>
      </c>
      <c r="C171" s="1544">
        <v>64000.0</v>
      </c>
      <c r="D171" s="1543">
        <v>87.0</v>
      </c>
      <c r="E171" s="1235" t="s">
        <v>147</v>
      </c>
      <c r="F171" s="1248"/>
      <c r="G171" s="1248"/>
      <c r="H171" s="1532"/>
      <c r="I171" s="1532"/>
      <c r="J171" s="1532"/>
      <c r="K171" s="1532"/>
      <c r="L171" s="1532"/>
      <c r="M171" s="1532"/>
      <c r="O171" s="1534"/>
    </row>
    <row r="172">
      <c r="A172" s="364" t="s">
        <v>189</v>
      </c>
      <c r="B172" s="1543" t="s">
        <v>147</v>
      </c>
      <c r="C172" s="1544">
        <v>8074.0</v>
      </c>
      <c r="D172" s="1543">
        <v>17.0</v>
      </c>
      <c r="E172" s="1235" t="s">
        <v>147</v>
      </c>
      <c r="F172" s="1248"/>
      <c r="G172" s="1248"/>
      <c r="H172" s="1532"/>
      <c r="I172" s="1532"/>
      <c r="J172" s="1532"/>
      <c r="K172" s="1532"/>
      <c r="L172" s="1532"/>
      <c r="M172" s="1532"/>
      <c r="O172" s="1534"/>
    </row>
    <row r="173">
      <c r="A173" s="364" t="s">
        <v>190</v>
      </c>
      <c r="B173" s="1543" t="s">
        <v>147</v>
      </c>
      <c r="C173" s="1544">
        <v>392680.0</v>
      </c>
      <c r="D173" s="1543">
        <v>458.0</v>
      </c>
      <c r="E173" s="1235" t="s">
        <v>147</v>
      </c>
      <c r="F173" s="1248"/>
      <c r="G173" s="1248"/>
      <c r="H173" s="1532"/>
      <c r="I173" s="1532"/>
      <c r="J173" s="1532"/>
      <c r="K173" s="1532"/>
      <c r="L173" s="1532"/>
      <c r="M173" s="1532"/>
      <c r="O173" s="1534"/>
    </row>
    <row r="174">
      <c r="A174" s="364" t="s">
        <v>85</v>
      </c>
      <c r="B174" s="1543" t="s">
        <v>147</v>
      </c>
      <c r="C174" s="1544">
        <v>17948.0</v>
      </c>
      <c r="D174" s="1543">
        <v>23.0</v>
      </c>
      <c r="E174" s="1235" t="s">
        <v>147</v>
      </c>
      <c r="F174" s="1248"/>
      <c r="G174" s="1248"/>
      <c r="H174" s="1532"/>
      <c r="I174" s="1532"/>
      <c r="J174" s="1532"/>
      <c r="K174" s="1532"/>
      <c r="L174" s="1532"/>
      <c r="M174" s="1532"/>
      <c r="O174" s="1534"/>
    </row>
    <row r="175">
      <c r="A175" s="364" t="s">
        <v>2292</v>
      </c>
      <c r="B175" s="1543" t="s">
        <v>147</v>
      </c>
      <c r="C175" s="1544">
        <v>25439.0</v>
      </c>
      <c r="D175" s="1543">
        <v>44.0</v>
      </c>
      <c r="E175" s="1235" t="s">
        <v>147</v>
      </c>
      <c r="F175" s="1248"/>
      <c r="G175" s="1248"/>
      <c r="H175" s="1532"/>
      <c r="I175" s="1532"/>
      <c r="J175" s="1532"/>
      <c r="K175" s="1532"/>
      <c r="L175" s="1532"/>
      <c r="M175" s="1532"/>
      <c r="O175" s="1534"/>
    </row>
    <row r="176">
      <c r="A176" s="364" t="s">
        <v>192</v>
      </c>
      <c r="B176" s="1543" t="s">
        <v>147</v>
      </c>
      <c r="C176" s="1544">
        <v>121421.0</v>
      </c>
      <c r="D176" s="1543">
        <v>93.0</v>
      </c>
      <c r="E176" s="1235" t="s">
        <v>147</v>
      </c>
      <c r="F176" s="1248"/>
      <c r="G176" s="1248"/>
      <c r="H176" s="1532"/>
      <c r="I176" s="1532"/>
      <c r="J176" s="1532"/>
      <c r="K176" s="1532"/>
      <c r="L176" s="1532"/>
      <c r="M176" s="1532"/>
      <c r="O176" s="1534"/>
    </row>
    <row r="177">
      <c r="A177" s="364" t="s">
        <v>193</v>
      </c>
      <c r="B177" s="1543" t="s">
        <v>147</v>
      </c>
      <c r="C177" s="1544">
        <v>10319.0</v>
      </c>
      <c r="D177" s="1543">
        <v>24.0</v>
      </c>
      <c r="E177" s="1235" t="s">
        <v>147</v>
      </c>
      <c r="F177" s="1248"/>
      <c r="G177" s="1248"/>
      <c r="H177" s="1532"/>
      <c r="I177" s="1532"/>
      <c r="J177" s="1532"/>
      <c r="K177" s="1532"/>
      <c r="L177" s="1532"/>
      <c r="M177" s="1532"/>
      <c r="O177" s="1534"/>
    </row>
    <row r="178">
      <c r="A178" s="364" t="s">
        <v>194</v>
      </c>
      <c r="B178" s="1543" t="s">
        <v>147</v>
      </c>
      <c r="C178" s="1544">
        <v>7958.0</v>
      </c>
      <c r="D178" s="1543">
        <v>14.0</v>
      </c>
      <c r="E178" s="1235" t="s">
        <v>147</v>
      </c>
      <c r="F178" s="1248"/>
      <c r="G178" s="1248"/>
      <c r="H178" s="1532"/>
      <c r="I178" s="1532"/>
      <c r="J178" s="1532"/>
      <c r="K178" s="1532"/>
      <c r="L178" s="1532"/>
      <c r="M178" s="1532"/>
      <c r="O178" s="1534"/>
    </row>
    <row r="179">
      <c r="A179" s="364" t="s">
        <v>195</v>
      </c>
      <c r="B179" s="1543" t="s">
        <v>147</v>
      </c>
      <c r="C179" s="1544">
        <v>127753.0</v>
      </c>
      <c r="D179" s="1543">
        <v>127.0</v>
      </c>
      <c r="E179" s="1235" t="s">
        <v>147</v>
      </c>
      <c r="F179" s="1248"/>
      <c r="G179" s="1248"/>
      <c r="H179" s="1532"/>
      <c r="I179" s="1532"/>
      <c r="J179" s="1532"/>
      <c r="K179" s="1532"/>
      <c r="L179" s="1532"/>
      <c r="M179" s="1532"/>
      <c r="O179" s="1534"/>
    </row>
    <row r="180">
      <c r="A180" s="364" t="s">
        <v>196</v>
      </c>
      <c r="B180" s="1543" t="s">
        <v>147</v>
      </c>
      <c r="C180" s="1544">
        <v>17139.0</v>
      </c>
      <c r="D180" s="1543">
        <v>24.0</v>
      </c>
      <c r="E180" s="1235" t="s">
        <v>147</v>
      </c>
      <c r="F180" s="1248"/>
      <c r="G180" s="1248"/>
      <c r="H180" s="1532"/>
      <c r="I180" s="1532"/>
      <c r="J180" s="1532"/>
      <c r="K180" s="1532"/>
      <c r="L180" s="1532"/>
      <c r="M180" s="1532"/>
      <c r="O180" s="1534"/>
    </row>
    <row r="181">
      <c r="A181" s="364" t="s">
        <v>197</v>
      </c>
      <c r="B181" s="1543" t="s">
        <v>147</v>
      </c>
      <c r="C181" s="1544">
        <v>17366.0</v>
      </c>
      <c r="D181" s="1543">
        <v>37.0</v>
      </c>
      <c r="E181" s="1235" t="s">
        <v>147</v>
      </c>
      <c r="F181" s="1248"/>
      <c r="G181" s="1248"/>
      <c r="H181" s="1532"/>
      <c r="I181" s="1532"/>
      <c r="J181" s="1532"/>
      <c r="K181" s="1532"/>
      <c r="L181" s="1532"/>
      <c r="M181" s="1532"/>
      <c r="O181" s="1534"/>
    </row>
    <row r="182">
      <c r="A182" s="364" t="s">
        <v>198</v>
      </c>
      <c r="B182" s="1543" t="s">
        <v>147</v>
      </c>
      <c r="C182" s="1544">
        <v>12457.0</v>
      </c>
      <c r="D182" s="1543">
        <v>28.0</v>
      </c>
      <c r="E182" s="1235" t="s">
        <v>147</v>
      </c>
      <c r="F182" s="1248"/>
      <c r="G182" s="1248"/>
      <c r="H182" s="1532"/>
      <c r="I182" s="1532"/>
      <c r="J182" s="1532"/>
      <c r="K182" s="1532"/>
      <c r="L182" s="1532"/>
      <c r="M182" s="1532"/>
      <c r="O182" s="1534"/>
    </row>
    <row r="183">
      <c r="A183" s="364" t="s">
        <v>199</v>
      </c>
      <c r="B183" s="1543" t="s">
        <v>147</v>
      </c>
      <c r="C183" s="1544">
        <v>39126.0</v>
      </c>
      <c r="D183" s="1543">
        <v>91.0</v>
      </c>
      <c r="E183" s="1235" t="s">
        <v>147</v>
      </c>
      <c r="F183" s="1248"/>
      <c r="G183" s="1248"/>
      <c r="H183" s="1532"/>
      <c r="I183" s="1532"/>
      <c r="J183" s="1532"/>
      <c r="K183" s="1532"/>
      <c r="L183" s="1532"/>
      <c r="M183" s="1532"/>
      <c r="O183" s="1534"/>
    </row>
    <row r="184">
      <c r="A184" s="364" t="s">
        <v>200</v>
      </c>
      <c r="B184" s="1543" t="s">
        <v>147</v>
      </c>
      <c r="C184" s="1544">
        <v>16603.0</v>
      </c>
      <c r="D184" s="1543">
        <v>26.0</v>
      </c>
      <c r="E184" s="1235" t="s">
        <v>147</v>
      </c>
      <c r="F184" s="1248"/>
      <c r="G184" s="1248"/>
      <c r="H184" s="1532"/>
      <c r="I184" s="1532"/>
      <c r="J184" s="1532"/>
      <c r="K184" s="1532"/>
      <c r="L184" s="1532"/>
      <c r="M184" s="1532"/>
      <c r="O184" s="1534"/>
    </row>
    <row r="185">
      <c r="A185" s="364" t="s">
        <v>94</v>
      </c>
      <c r="B185" s="1543" t="s">
        <v>147</v>
      </c>
      <c r="C185" s="1544">
        <v>236961.0</v>
      </c>
      <c r="D185" s="1543">
        <v>155.0</v>
      </c>
      <c r="E185" s="1235" t="s">
        <v>147</v>
      </c>
      <c r="F185" s="1248"/>
      <c r="G185" s="1248"/>
      <c r="H185" s="1532"/>
      <c r="I185" s="1532"/>
      <c r="J185" s="1532"/>
      <c r="K185" s="1532"/>
      <c r="L185" s="1532"/>
      <c r="M185" s="1532"/>
      <c r="O185" s="1534"/>
    </row>
    <row r="186">
      <c r="A186" s="364" t="s">
        <v>201</v>
      </c>
      <c r="B186" s="1543" t="s">
        <v>147</v>
      </c>
      <c r="C186" s="1544">
        <v>78727.0</v>
      </c>
      <c r="D186" s="1543">
        <v>94.0</v>
      </c>
      <c r="E186" s="1235" t="s">
        <v>147</v>
      </c>
      <c r="F186" s="1248"/>
      <c r="G186" s="1248"/>
      <c r="H186" s="1532"/>
      <c r="I186" s="1532"/>
      <c r="J186" s="1532"/>
      <c r="K186" s="1532"/>
      <c r="L186" s="1532"/>
      <c r="M186" s="1532"/>
      <c r="O186" s="1534"/>
    </row>
    <row r="187">
      <c r="A187" s="364" t="s">
        <v>202</v>
      </c>
      <c r="B187" s="1543" t="s">
        <v>147</v>
      </c>
      <c r="C187" s="1544">
        <v>6490.0</v>
      </c>
      <c r="D187" s="1543">
        <v>9.0</v>
      </c>
      <c r="E187" s="1235" t="s">
        <v>147</v>
      </c>
      <c r="F187" s="1248"/>
      <c r="G187" s="1248"/>
      <c r="H187" s="1532"/>
      <c r="I187" s="1532"/>
      <c r="J187" s="1532"/>
      <c r="K187" s="1532"/>
      <c r="L187" s="1532"/>
      <c r="M187" s="1532"/>
      <c r="O187" s="1534"/>
    </row>
    <row r="188">
      <c r="A188" s="1541" t="s">
        <v>203</v>
      </c>
      <c r="B188" s="1545" t="s">
        <v>147</v>
      </c>
      <c r="C188" s="1546">
        <v>21535.0</v>
      </c>
      <c r="D188" s="1545">
        <v>32.0</v>
      </c>
      <c r="E188" s="1235" t="s">
        <v>147</v>
      </c>
      <c r="F188" s="1248"/>
      <c r="G188" s="1248"/>
      <c r="H188" s="1532"/>
      <c r="I188" s="1532"/>
      <c r="J188" s="1532"/>
      <c r="K188" s="1532"/>
      <c r="L188" s="1532"/>
      <c r="M188" s="1532"/>
      <c r="N188" s="1529"/>
      <c r="O188" s="1539"/>
      <c r="P188" s="1529"/>
      <c r="Q188" s="1529"/>
      <c r="R188" s="1529"/>
      <c r="S188" s="1529"/>
      <c r="T188" s="1529"/>
      <c r="U188" s="1529"/>
      <c r="V188" s="1529"/>
      <c r="W188" s="1529"/>
      <c r="X188" s="1529"/>
      <c r="Y188" s="1529"/>
      <c r="Z188" s="1529"/>
    </row>
    <row r="189">
      <c r="A189" s="1547" t="s">
        <v>206</v>
      </c>
      <c r="B189" s="1548" t="s">
        <v>205</v>
      </c>
      <c r="C189" s="1549">
        <v>1666753.0</v>
      </c>
      <c r="D189" s="1548">
        <v>647.0</v>
      </c>
      <c r="E189" s="1235" t="s">
        <v>205</v>
      </c>
      <c r="F189" s="1248"/>
      <c r="G189" s="1248"/>
      <c r="H189" s="1532"/>
      <c r="I189" s="1532"/>
      <c r="J189" s="1532"/>
      <c r="K189" s="1532"/>
      <c r="L189" s="1532"/>
      <c r="M189" s="1532"/>
      <c r="O189" s="1534"/>
    </row>
    <row r="190">
      <c r="A190" s="1547" t="s">
        <v>207</v>
      </c>
      <c r="B190" s="1548" t="s">
        <v>205</v>
      </c>
      <c r="C190" s="1549">
        <v>1101.0</v>
      </c>
      <c r="D190" s="1548" t="s">
        <v>29</v>
      </c>
      <c r="E190" s="1235"/>
      <c r="F190" s="1248"/>
      <c r="G190" s="1248"/>
      <c r="H190" s="1532"/>
      <c r="I190" s="1532"/>
      <c r="J190" s="1532"/>
      <c r="K190" s="1532"/>
      <c r="L190" s="1532"/>
      <c r="M190" s="1532"/>
      <c r="O190" s="1534"/>
    </row>
    <row r="191">
      <c r="A191" s="1547" t="s">
        <v>209</v>
      </c>
      <c r="B191" s="1548" t="s">
        <v>205</v>
      </c>
      <c r="C191" s="1549">
        <v>39383.0</v>
      </c>
      <c r="D191" s="1548">
        <v>25.0</v>
      </c>
      <c r="E191" s="1235" t="s">
        <v>205</v>
      </c>
      <c r="F191" s="1248"/>
      <c r="G191" s="1248"/>
      <c r="H191" s="1532"/>
      <c r="I191" s="1532"/>
      <c r="J191" s="1532"/>
      <c r="K191" s="1532"/>
      <c r="L191" s="1532"/>
      <c r="M191" s="1532"/>
      <c r="O191" s="1534"/>
    </row>
    <row r="192">
      <c r="A192" s="1547" t="s">
        <v>211</v>
      </c>
      <c r="B192" s="1548" t="s">
        <v>205</v>
      </c>
      <c r="C192" s="1549">
        <v>231256.0</v>
      </c>
      <c r="D192" s="1548">
        <v>118.0</v>
      </c>
      <c r="E192" s="1235" t="s">
        <v>205</v>
      </c>
      <c r="F192" s="1248"/>
      <c r="G192" s="1248"/>
      <c r="H192" s="1532"/>
      <c r="I192" s="1532"/>
      <c r="J192" s="1532"/>
      <c r="K192" s="1532"/>
      <c r="L192" s="1532"/>
      <c r="M192" s="1532"/>
      <c r="O192" s="1534"/>
    </row>
    <row r="193">
      <c r="A193" s="1547" t="s">
        <v>212</v>
      </c>
      <c r="B193" s="1548" t="s">
        <v>205</v>
      </c>
      <c r="C193" s="1549">
        <v>45602.0</v>
      </c>
      <c r="D193" s="1548">
        <v>40.0</v>
      </c>
      <c r="E193" s="1235" t="s">
        <v>205</v>
      </c>
      <c r="F193" s="1248"/>
      <c r="G193" s="1248"/>
      <c r="H193" s="1532"/>
      <c r="I193" s="1532"/>
      <c r="J193" s="1532"/>
      <c r="K193" s="1532"/>
      <c r="L193" s="1532"/>
      <c r="M193" s="1532"/>
      <c r="O193" s="1534"/>
    </row>
    <row r="194">
      <c r="A194" s="1547" t="s">
        <v>213</v>
      </c>
      <c r="B194" s="1548" t="s">
        <v>205</v>
      </c>
      <c r="C194" s="1549">
        <v>21627.0</v>
      </c>
      <c r="D194" s="1548">
        <v>20.0</v>
      </c>
      <c r="E194" s="1235" t="s">
        <v>205</v>
      </c>
      <c r="F194" s="1248"/>
      <c r="G194" s="1248"/>
      <c r="H194" s="1532"/>
      <c r="I194" s="1532"/>
      <c r="J194" s="1532"/>
      <c r="K194" s="1532"/>
      <c r="L194" s="1532"/>
      <c r="M194" s="1532"/>
      <c r="O194" s="1534"/>
    </row>
    <row r="195">
      <c r="A195" s="1547" t="s">
        <v>214</v>
      </c>
      <c r="B195" s="1548" t="s">
        <v>205</v>
      </c>
      <c r="C195" s="1549">
        <v>1150215.0</v>
      </c>
      <c r="D195" s="1548">
        <v>405.0</v>
      </c>
      <c r="E195" s="1235" t="s">
        <v>205</v>
      </c>
      <c r="F195" s="1248"/>
      <c r="G195" s="1248"/>
      <c r="H195" s="1532"/>
      <c r="I195" s="1532"/>
      <c r="J195" s="1532"/>
      <c r="K195" s="1532"/>
      <c r="L195" s="1532"/>
      <c r="M195" s="1532"/>
      <c r="O195" s="1534"/>
    </row>
    <row r="196">
      <c r="A196" s="1547" t="s">
        <v>215</v>
      </c>
      <c r="B196" s="1548" t="s">
        <v>205</v>
      </c>
      <c r="C196" s="1549">
        <v>27828.0</v>
      </c>
      <c r="D196" s="1548">
        <v>23.0</v>
      </c>
      <c r="E196" s="1235" t="s">
        <v>205</v>
      </c>
      <c r="F196" s="1248"/>
      <c r="G196" s="1248"/>
      <c r="H196" s="1532"/>
      <c r="I196" s="1532"/>
      <c r="J196" s="1532"/>
      <c r="K196" s="1532"/>
      <c r="L196" s="1532"/>
      <c r="M196" s="1532"/>
      <c r="O196" s="1534"/>
    </row>
    <row r="197">
      <c r="A197" s="1547" t="s">
        <v>216</v>
      </c>
      <c r="B197" s="1548" t="s">
        <v>205</v>
      </c>
      <c r="C197" s="1549">
        <v>190678.0</v>
      </c>
      <c r="D197" s="1548">
        <v>69.0</v>
      </c>
      <c r="E197" s="1235" t="s">
        <v>205</v>
      </c>
      <c r="F197" s="1248"/>
      <c r="G197" s="1248"/>
      <c r="H197" s="1532"/>
      <c r="I197" s="1532"/>
      <c r="J197" s="1532"/>
      <c r="K197" s="1532"/>
      <c r="L197" s="1532"/>
      <c r="M197" s="1532"/>
      <c r="O197" s="1534"/>
    </row>
    <row r="198">
      <c r="A198" s="1547" t="s">
        <v>217</v>
      </c>
      <c r="B198" s="1548" t="s">
        <v>205</v>
      </c>
      <c r="C198" s="1549">
        <v>994400.0</v>
      </c>
      <c r="D198" s="1548">
        <v>423.0</v>
      </c>
      <c r="E198" s="1235" t="s">
        <v>205</v>
      </c>
      <c r="F198" s="1248"/>
      <c r="G198" s="1248"/>
      <c r="H198" s="1532"/>
      <c r="I198" s="1532"/>
      <c r="J198" s="1532"/>
      <c r="K198" s="1532"/>
      <c r="L198" s="1532"/>
      <c r="M198" s="1532"/>
      <c r="O198" s="1534"/>
    </row>
    <row r="199">
      <c r="A199" s="1547" t="s">
        <v>218</v>
      </c>
      <c r="B199" s="1548" t="s">
        <v>205</v>
      </c>
      <c r="C199" s="1549">
        <v>28047.0</v>
      </c>
      <c r="D199" s="1548">
        <v>27.0</v>
      </c>
      <c r="E199" s="1235" t="s">
        <v>205</v>
      </c>
      <c r="F199" s="1248"/>
      <c r="G199" s="1248"/>
      <c r="H199" s="1532"/>
      <c r="I199" s="1532"/>
      <c r="J199" s="1532"/>
      <c r="K199" s="1532"/>
      <c r="L199" s="1532"/>
      <c r="M199" s="1532"/>
      <c r="O199" s="1534"/>
    </row>
    <row r="200">
      <c r="A200" s="1547" t="s">
        <v>219</v>
      </c>
      <c r="B200" s="1548" t="s">
        <v>205</v>
      </c>
      <c r="C200" s="1549">
        <v>136373.0</v>
      </c>
      <c r="D200" s="1548">
        <v>100.0</v>
      </c>
      <c r="E200" s="1235" t="s">
        <v>205</v>
      </c>
      <c r="F200" s="1248"/>
      <c r="G200" s="1248"/>
      <c r="H200" s="1532"/>
      <c r="I200" s="1532"/>
      <c r="J200" s="1532"/>
      <c r="K200" s="1532"/>
      <c r="L200" s="1532"/>
      <c r="M200" s="1532"/>
      <c r="O200" s="1534"/>
    </row>
    <row r="201">
      <c r="A201" s="1547" t="s">
        <v>220</v>
      </c>
      <c r="B201" s="1548" t="s">
        <v>205</v>
      </c>
      <c r="C201" s="1549">
        <v>181827.0</v>
      </c>
      <c r="D201" s="1548">
        <v>72.0</v>
      </c>
      <c r="E201" s="1235" t="s">
        <v>205</v>
      </c>
      <c r="F201" s="1248"/>
      <c r="G201" s="1248"/>
      <c r="H201" s="1532"/>
      <c r="I201" s="1532"/>
      <c r="J201" s="1532"/>
      <c r="K201" s="1532"/>
      <c r="L201" s="1532"/>
      <c r="M201" s="1532"/>
      <c r="O201" s="1534"/>
    </row>
    <row r="202">
      <c r="A202" s="1547" t="s">
        <v>221</v>
      </c>
      <c r="B202" s="1548" t="s">
        <v>205</v>
      </c>
      <c r="C202" s="1549">
        <v>17987.0</v>
      </c>
      <c r="D202" s="1548">
        <v>24.0</v>
      </c>
      <c r="E202" s="1235" t="s">
        <v>205</v>
      </c>
      <c r="F202" s="1248"/>
      <c r="G202" s="1248"/>
      <c r="H202" s="1532"/>
      <c r="I202" s="1532"/>
      <c r="J202" s="1532"/>
      <c r="K202" s="1532"/>
      <c r="L202" s="1532"/>
      <c r="M202" s="1532"/>
      <c r="O202" s="1534"/>
    </row>
    <row r="203">
      <c r="A203" s="1547" t="s">
        <v>222</v>
      </c>
      <c r="B203" s="1548" t="s">
        <v>205</v>
      </c>
      <c r="C203" s="1549">
        <v>896764.0</v>
      </c>
      <c r="D203" s="1548">
        <v>381.0</v>
      </c>
      <c r="E203" s="1235" t="s">
        <v>205</v>
      </c>
      <c r="F203" s="1248"/>
      <c r="G203" s="1248"/>
      <c r="H203" s="1532"/>
      <c r="I203" s="1532"/>
      <c r="J203" s="1532"/>
      <c r="K203" s="1532"/>
      <c r="L203" s="1532"/>
      <c r="M203" s="1532"/>
      <c r="O203" s="1534"/>
    </row>
    <row r="204">
      <c r="A204" s="1547" t="s">
        <v>223</v>
      </c>
      <c r="B204" s="1548" t="s">
        <v>205</v>
      </c>
      <c r="C204" s="1549">
        <v>151366.0</v>
      </c>
      <c r="D204" s="1548">
        <v>60.0</v>
      </c>
      <c r="E204" s="1235" t="s">
        <v>205</v>
      </c>
      <c r="F204" s="1248"/>
      <c r="G204" s="1248"/>
      <c r="H204" s="1532"/>
      <c r="I204" s="1532"/>
      <c r="J204" s="1532"/>
      <c r="K204" s="1532"/>
      <c r="L204" s="1532"/>
      <c r="M204" s="1532"/>
      <c r="O204" s="1534"/>
    </row>
    <row r="205">
      <c r="A205" s="1547" t="s">
        <v>224</v>
      </c>
      <c r="B205" s="1548" t="s">
        <v>205</v>
      </c>
      <c r="C205" s="1549">
        <v>64382.0</v>
      </c>
      <c r="D205" s="1548">
        <v>43.0</v>
      </c>
      <c r="E205" s="1235" t="s">
        <v>205</v>
      </c>
      <c r="F205" s="1248"/>
      <c r="G205" s="1248"/>
      <c r="H205" s="1532"/>
      <c r="I205" s="1532"/>
      <c r="J205" s="1532"/>
      <c r="K205" s="1532"/>
      <c r="L205" s="1532"/>
      <c r="M205" s="1532"/>
      <c r="O205" s="1534"/>
    </row>
    <row r="206">
      <c r="A206" s="1547" t="s">
        <v>225</v>
      </c>
      <c r="B206" s="1548" t="s">
        <v>205</v>
      </c>
      <c r="C206" s="1549">
        <v>30802.0</v>
      </c>
      <c r="D206" s="1548">
        <v>29.0</v>
      </c>
      <c r="E206" s="1235" t="s">
        <v>205</v>
      </c>
      <c r="F206" s="1248"/>
      <c r="G206" s="1248"/>
      <c r="H206" s="1532"/>
      <c r="I206" s="1532"/>
      <c r="J206" s="1532"/>
      <c r="K206" s="1532"/>
      <c r="L206" s="1532"/>
      <c r="M206" s="1532"/>
      <c r="O206" s="1534"/>
    </row>
    <row r="207">
      <c r="A207" s="1547" t="s">
        <v>226</v>
      </c>
      <c r="B207" s="1548" t="s">
        <v>205</v>
      </c>
      <c r="C207" s="1549">
        <v>1.0105518E7</v>
      </c>
      <c r="D207" s="1550">
        <v>3447.0</v>
      </c>
      <c r="E207" s="1235" t="s">
        <v>205</v>
      </c>
      <c r="F207" s="1248"/>
      <c r="G207" s="1248"/>
      <c r="H207" s="1532"/>
      <c r="I207" s="1532"/>
      <c r="J207" s="1532"/>
      <c r="K207" s="1532"/>
      <c r="L207" s="1532"/>
      <c r="M207" s="1532"/>
      <c r="O207" s="1534"/>
    </row>
    <row r="208">
      <c r="A208" s="1547" t="s">
        <v>227</v>
      </c>
      <c r="B208" s="1548" t="s">
        <v>205</v>
      </c>
      <c r="C208" s="1549">
        <v>157672.0</v>
      </c>
      <c r="D208" s="1548">
        <v>67.0</v>
      </c>
      <c r="E208" s="1235" t="s">
        <v>205</v>
      </c>
      <c r="F208" s="1248"/>
      <c r="G208" s="1248"/>
      <c r="H208" s="1532"/>
      <c r="I208" s="1532"/>
      <c r="J208" s="1532"/>
      <c r="K208" s="1532"/>
      <c r="L208" s="1532"/>
      <c r="M208" s="1532"/>
      <c r="O208" s="1534"/>
    </row>
    <row r="209">
      <c r="A209" s="1547" t="s">
        <v>228</v>
      </c>
      <c r="B209" s="1548" t="s">
        <v>205</v>
      </c>
      <c r="C209" s="1549">
        <v>259666.0</v>
      </c>
      <c r="D209" s="1548">
        <v>92.0</v>
      </c>
      <c r="E209" s="1235" t="s">
        <v>205</v>
      </c>
      <c r="F209" s="1248"/>
      <c r="G209" s="1248"/>
      <c r="H209" s="1532"/>
      <c r="I209" s="1532"/>
      <c r="J209" s="1532"/>
      <c r="K209" s="1532"/>
      <c r="L209" s="1532"/>
      <c r="M209" s="1532"/>
      <c r="O209" s="1534"/>
    </row>
    <row r="210">
      <c r="A210" s="1547" t="s">
        <v>229</v>
      </c>
      <c r="B210" s="1548" t="s">
        <v>205</v>
      </c>
      <c r="C210" s="1549">
        <v>17471.0</v>
      </c>
      <c r="D210" s="1548">
        <v>20.0</v>
      </c>
      <c r="E210" s="1235" t="s">
        <v>205</v>
      </c>
      <c r="F210" s="1248"/>
      <c r="G210" s="1248"/>
      <c r="H210" s="1532"/>
      <c r="I210" s="1532"/>
      <c r="J210" s="1532"/>
      <c r="K210" s="1532"/>
      <c r="L210" s="1532"/>
      <c r="M210" s="1532"/>
      <c r="O210" s="1534"/>
    </row>
    <row r="211">
      <c r="A211" s="1547" t="s">
        <v>230</v>
      </c>
      <c r="B211" s="1548" t="s">
        <v>205</v>
      </c>
      <c r="C211" s="1549">
        <v>87606.0</v>
      </c>
      <c r="D211" s="1548">
        <v>53.0</v>
      </c>
      <c r="E211" s="1235" t="s">
        <v>205</v>
      </c>
      <c r="F211" s="1248"/>
      <c r="G211" s="1248"/>
      <c r="H211" s="1532"/>
      <c r="I211" s="1532"/>
      <c r="J211" s="1532"/>
      <c r="K211" s="1532"/>
      <c r="L211" s="1532"/>
      <c r="M211" s="1532"/>
      <c r="O211" s="1534"/>
    </row>
    <row r="212">
      <c r="A212" s="1547" t="s">
        <v>231</v>
      </c>
      <c r="B212" s="1548" t="s">
        <v>205</v>
      </c>
      <c r="C212" s="1549">
        <v>274765.0</v>
      </c>
      <c r="D212" s="1548">
        <v>111.0</v>
      </c>
      <c r="E212" s="1235" t="s">
        <v>205</v>
      </c>
      <c r="F212" s="1248"/>
      <c r="G212" s="1248"/>
      <c r="H212" s="1532"/>
      <c r="I212" s="1532"/>
      <c r="J212" s="1532"/>
      <c r="K212" s="1532"/>
      <c r="L212" s="1532"/>
      <c r="M212" s="1532"/>
      <c r="O212" s="1534"/>
    </row>
    <row r="213">
      <c r="A213" s="1547" t="s">
        <v>232</v>
      </c>
      <c r="B213" s="1548" t="s">
        <v>205</v>
      </c>
      <c r="C213" s="1549">
        <v>8777.0</v>
      </c>
      <c r="D213" s="1548">
        <v>12.0</v>
      </c>
      <c r="E213" s="1235" t="s">
        <v>205</v>
      </c>
      <c r="F213" s="1248"/>
      <c r="G213" s="1248"/>
      <c r="H213" s="1532"/>
      <c r="I213" s="1532"/>
      <c r="J213" s="1532"/>
      <c r="K213" s="1532"/>
      <c r="L213" s="1532"/>
      <c r="M213" s="1532"/>
      <c r="O213" s="1534"/>
    </row>
    <row r="214">
      <c r="A214" s="1547" t="s">
        <v>233</v>
      </c>
      <c r="B214" s="1548" t="s">
        <v>205</v>
      </c>
      <c r="C214" s="1549">
        <v>14250.0</v>
      </c>
      <c r="D214" s="1548">
        <v>12.0</v>
      </c>
      <c r="E214" s="1235" t="s">
        <v>205</v>
      </c>
      <c r="F214" s="1248"/>
      <c r="G214" s="1248"/>
      <c r="H214" s="1532"/>
      <c r="I214" s="1532"/>
      <c r="J214" s="1532"/>
      <c r="K214" s="1532"/>
      <c r="L214" s="1532"/>
      <c r="M214" s="1532"/>
      <c r="O214" s="1534"/>
    </row>
    <row r="215">
      <c r="A215" s="1547" t="s">
        <v>235</v>
      </c>
      <c r="B215" s="1548" t="s">
        <v>205</v>
      </c>
      <c r="C215" s="1549">
        <v>435594.0</v>
      </c>
      <c r="D215" s="1548">
        <v>173.0</v>
      </c>
      <c r="E215" s="1235" t="s">
        <v>205</v>
      </c>
      <c r="F215" s="1248"/>
      <c r="G215" s="1248"/>
      <c r="H215" s="1532"/>
      <c r="I215" s="1532"/>
      <c r="J215" s="1532"/>
      <c r="K215" s="1532"/>
      <c r="L215" s="1532"/>
      <c r="M215" s="1532"/>
      <c r="O215" s="1534"/>
    </row>
    <row r="216">
      <c r="A216" s="1547" t="s">
        <v>236</v>
      </c>
      <c r="B216" s="1548" t="s">
        <v>205</v>
      </c>
      <c r="C216" s="1549">
        <v>139417.0</v>
      </c>
      <c r="D216" s="1548">
        <v>50.0</v>
      </c>
      <c r="E216" s="1235" t="s">
        <v>205</v>
      </c>
      <c r="F216" s="1248"/>
      <c r="G216" s="1248"/>
      <c r="H216" s="1532"/>
      <c r="I216" s="1532"/>
      <c r="J216" s="1532"/>
      <c r="K216" s="1532"/>
      <c r="L216" s="1532"/>
      <c r="M216" s="1532"/>
      <c r="O216" s="1534"/>
    </row>
    <row r="217">
      <c r="A217" s="1547" t="s">
        <v>182</v>
      </c>
      <c r="B217" s="1548" t="s">
        <v>205</v>
      </c>
      <c r="C217" s="1549">
        <v>99696.0</v>
      </c>
      <c r="D217" s="1548">
        <v>44.0</v>
      </c>
      <c r="E217" s="1235" t="s">
        <v>205</v>
      </c>
      <c r="F217" s="1248"/>
      <c r="G217" s="1248"/>
      <c r="H217" s="1532"/>
      <c r="I217" s="1532"/>
      <c r="J217" s="1532"/>
      <c r="K217" s="1532"/>
      <c r="L217" s="1532"/>
      <c r="M217" s="1532"/>
      <c r="O217" s="1534"/>
    </row>
    <row r="218">
      <c r="A218" s="1547" t="s">
        <v>237</v>
      </c>
      <c r="B218" s="1548" t="s">
        <v>205</v>
      </c>
      <c r="C218" s="1549">
        <v>3185968.0</v>
      </c>
      <c r="D218" s="1548">
        <v>856.0</v>
      </c>
      <c r="E218" s="1235" t="s">
        <v>205</v>
      </c>
      <c r="F218" s="1248"/>
      <c r="G218" s="1248"/>
      <c r="H218" s="1532"/>
      <c r="I218" s="1532"/>
      <c r="J218" s="1532"/>
      <c r="K218" s="1532"/>
      <c r="L218" s="1532"/>
      <c r="M218" s="1532"/>
      <c r="O218" s="1534"/>
    </row>
    <row r="219">
      <c r="A219" s="1547" t="s">
        <v>238</v>
      </c>
      <c r="B219" s="1548" t="s">
        <v>205</v>
      </c>
      <c r="C219" s="1549">
        <v>393149.0</v>
      </c>
      <c r="D219" s="1548">
        <v>142.0</v>
      </c>
      <c r="E219" s="1235" t="s">
        <v>205</v>
      </c>
      <c r="F219" s="1248"/>
      <c r="G219" s="1248"/>
      <c r="H219" s="1532"/>
      <c r="I219" s="1532"/>
      <c r="J219" s="1532"/>
      <c r="K219" s="1532"/>
      <c r="L219" s="1532"/>
      <c r="M219" s="1532"/>
      <c r="O219" s="1534"/>
    </row>
    <row r="220">
      <c r="A220" s="1547" t="s">
        <v>239</v>
      </c>
      <c r="B220" s="1548" t="s">
        <v>205</v>
      </c>
      <c r="C220" s="1549">
        <v>18804.0</v>
      </c>
      <c r="D220" s="1548">
        <v>28.0</v>
      </c>
      <c r="E220" s="1235" t="s">
        <v>205</v>
      </c>
      <c r="F220" s="1248"/>
      <c r="G220" s="1248"/>
      <c r="H220" s="1532"/>
      <c r="I220" s="1532"/>
      <c r="J220" s="1532"/>
      <c r="K220" s="1532"/>
      <c r="L220" s="1532"/>
      <c r="M220" s="1532"/>
      <c r="O220" s="1534"/>
    </row>
    <row r="221">
      <c r="A221" s="1547" t="s">
        <v>240</v>
      </c>
      <c r="B221" s="1548" t="s">
        <v>205</v>
      </c>
      <c r="C221" s="1549">
        <v>2450758.0</v>
      </c>
      <c r="D221" s="1548">
        <v>656.0</v>
      </c>
      <c r="E221" s="1235" t="s">
        <v>205</v>
      </c>
      <c r="F221" s="1248"/>
      <c r="G221" s="1248"/>
      <c r="H221" s="1532"/>
      <c r="I221" s="1532"/>
      <c r="J221" s="1532"/>
      <c r="K221" s="1532"/>
      <c r="L221" s="1532"/>
      <c r="M221" s="1532"/>
      <c r="O221" s="1534"/>
    </row>
    <row r="222">
      <c r="A222" s="1547" t="s">
        <v>241</v>
      </c>
      <c r="B222" s="1548" t="s">
        <v>205</v>
      </c>
      <c r="C222" s="1549">
        <v>1540975.0</v>
      </c>
      <c r="D222" s="1548">
        <v>538.0</v>
      </c>
      <c r="E222" s="1235" t="s">
        <v>205</v>
      </c>
      <c r="F222" s="1248"/>
      <c r="G222" s="1248"/>
      <c r="H222" s="1532"/>
      <c r="I222" s="1532"/>
      <c r="J222" s="1532"/>
      <c r="K222" s="1532"/>
      <c r="L222" s="1532"/>
      <c r="M222" s="1532"/>
      <c r="O222" s="1534"/>
    </row>
    <row r="223">
      <c r="A223" s="1547" t="s">
        <v>242</v>
      </c>
      <c r="B223" s="1548" t="s">
        <v>205</v>
      </c>
      <c r="C223" s="1549">
        <v>61537.0</v>
      </c>
      <c r="D223" s="1548">
        <v>23.0</v>
      </c>
      <c r="E223" s="1235" t="s">
        <v>205</v>
      </c>
      <c r="F223" s="1248"/>
      <c r="G223" s="1248"/>
      <c r="H223" s="1532"/>
      <c r="I223" s="1532"/>
      <c r="J223" s="1532"/>
      <c r="K223" s="1532"/>
      <c r="L223" s="1532"/>
      <c r="M223" s="1532"/>
      <c r="O223" s="1534"/>
    </row>
    <row r="224">
      <c r="A224" s="1547" t="s">
        <v>243</v>
      </c>
      <c r="B224" s="1548" t="s">
        <v>205</v>
      </c>
      <c r="C224" s="1549">
        <v>2171603.0</v>
      </c>
      <c r="D224" s="1548">
        <v>703.0</v>
      </c>
      <c r="E224" s="1235" t="s">
        <v>205</v>
      </c>
      <c r="F224" s="1248"/>
      <c r="G224" s="1248"/>
      <c r="H224" s="1532"/>
      <c r="I224" s="1532"/>
      <c r="J224" s="1532"/>
      <c r="K224" s="1532"/>
      <c r="L224" s="1532"/>
      <c r="M224" s="1532"/>
      <c r="O224" s="1534"/>
    </row>
    <row r="225">
      <c r="A225" s="1547" t="s">
        <v>244</v>
      </c>
      <c r="B225" s="1548" t="s">
        <v>205</v>
      </c>
      <c r="C225" s="1549">
        <v>3343364.0</v>
      </c>
      <c r="D225" s="1550">
        <v>991.0</v>
      </c>
      <c r="E225" s="1235" t="s">
        <v>205</v>
      </c>
      <c r="F225" s="1248"/>
      <c r="G225" s="1248"/>
      <c r="H225" s="1532"/>
      <c r="I225" s="1532"/>
      <c r="J225" s="1532"/>
      <c r="K225" s="1532"/>
      <c r="L225" s="1532"/>
      <c r="M225" s="1532"/>
      <c r="O225" s="1534"/>
    </row>
    <row r="226">
      <c r="A226" s="1547" t="s">
        <v>245</v>
      </c>
      <c r="B226" s="1548" t="s">
        <v>205</v>
      </c>
      <c r="C226" s="1549">
        <v>883305.0</v>
      </c>
      <c r="D226" s="1548">
        <v>276.0</v>
      </c>
      <c r="E226" s="1235" t="s">
        <v>205</v>
      </c>
      <c r="F226" s="1248"/>
      <c r="G226" s="1248"/>
      <c r="H226" s="1532"/>
      <c r="I226" s="1532"/>
      <c r="J226" s="1532"/>
      <c r="K226" s="1532"/>
      <c r="L226" s="1532"/>
      <c r="M226" s="1532"/>
      <c r="O226" s="1534"/>
    </row>
    <row r="227">
      <c r="A227" s="1547" t="s">
        <v>246</v>
      </c>
      <c r="B227" s="1548" t="s">
        <v>205</v>
      </c>
      <c r="C227" s="1549">
        <v>752660.0</v>
      </c>
      <c r="D227" s="1548">
        <v>271.0</v>
      </c>
      <c r="E227" s="1235" t="s">
        <v>205</v>
      </c>
      <c r="F227" s="1248"/>
      <c r="G227" s="1248"/>
      <c r="H227" s="1532"/>
      <c r="I227" s="1532"/>
      <c r="J227" s="1532"/>
      <c r="K227" s="1532"/>
      <c r="L227" s="1532"/>
      <c r="M227" s="1532"/>
      <c r="O227" s="1534"/>
    </row>
    <row r="228">
      <c r="A228" s="1547" t="s">
        <v>247</v>
      </c>
      <c r="B228" s="1548" t="s">
        <v>205</v>
      </c>
      <c r="C228" s="1549">
        <v>284010.0</v>
      </c>
      <c r="D228" s="1548">
        <v>146.0</v>
      </c>
      <c r="E228" s="1235" t="s">
        <v>205</v>
      </c>
      <c r="F228" s="1248"/>
      <c r="G228" s="1248"/>
      <c r="H228" s="1532"/>
      <c r="I228" s="1532"/>
      <c r="J228" s="1532"/>
      <c r="K228" s="1532"/>
      <c r="L228" s="1532"/>
      <c r="M228" s="1532"/>
      <c r="O228" s="1534"/>
    </row>
    <row r="229">
      <c r="A229" s="1547" t="s">
        <v>248</v>
      </c>
      <c r="B229" s="1548" t="s">
        <v>205</v>
      </c>
      <c r="C229" s="1549">
        <v>769545.0</v>
      </c>
      <c r="D229" s="1548">
        <v>236.0</v>
      </c>
      <c r="E229" s="1235" t="s">
        <v>205</v>
      </c>
      <c r="F229" s="1248"/>
      <c r="G229" s="1248"/>
      <c r="H229" s="1532"/>
      <c r="I229" s="1532"/>
      <c r="J229" s="1532"/>
      <c r="K229" s="1532"/>
      <c r="L229" s="1532"/>
      <c r="M229" s="1532"/>
      <c r="O229" s="1534"/>
    </row>
    <row r="230">
      <c r="A230" s="1547" t="s">
        <v>249</v>
      </c>
      <c r="B230" s="1548" t="s">
        <v>205</v>
      </c>
      <c r="C230" s="1549">
        <v>446527.0</v>
      </c>
      <c r="D230" s="1548">
        <v>193.0</v>
      </c>
      <c r="E230" s="1235" t="s">
        <v>205</v>
      </c>
      <c r="F230" s="1248"/>
      <c r="G230" s="1248"/>
      <c r="H230" s="1532"/>
      <c r="I230" s="1532"/>
      <c r="J230" s="1532"/>
      <c r="K230" s="1532"/>
      <c r="L230" s="1532"/>
      <c r="M230" s="1532"/>
      <c r="O230" s="1534"/>
    </row>
    <row r="231">
      <c r="A231" s="1547" t="s">
        <v>250</v>
      </c>
      <c r="B231" s="1548" t="s">
        <v>205</v>
      </c>
      <c r="C231" s="1549">
        <v>1937570.0</v>
      </c>
      <c r="D231" s="1548">
        <v>516.0</v>
      </c>
      <c r="E231" s="1235" t="s">
        <v>205</v>
      </c>
      <c r="F231" s="1248"/>
      <c r="G231" s="1248"/>
      <c r="H231" s="1532"/>
      <c r="I231" s="1532"/>
      <c r="J231" s="1532"/>
      <c r="K231" s="1532"/>
      <c r="L231" s="1532"/>
      <c r="M231" s="1532"/>
      <c r="O231" s="1534"/>
    </row>
    <row r="232">
      <c r="A232" s="1547" t="s">
        <v>143</v>
      </c>
      <c r="B232" s="1548" t="s">
        <v>205</v>
      </c>
      <c r="C232" s="1549">
        <v>274255.0</v>
      </c>
      <c r="D232" s="1548">
        <v>78.0</v>
      </c>
      <c r="E232" s="1235" t="s">
        <v>205</v>
      </c>
      <c r="F232" s="1248"/>
      <c r="G232" s="1248"/>
      <c r="H232" s="1532"/>
      <c r="I232" s="1532"/>
      <c r="J232" s="1532"/>
      <c r="K232" s="1532"/>
      <c r="L232" s="1532"/>
      <c r="M232" s="1532"/>
      <c r="O232" s="1534"/>
    </row>
    <row r="233">
      <c r="A233" s="1547" t="s">
        <v>251</v>
      </c>
      <c r="B233" s="1548" t="s">
        <v>205</v>
      </c>
      <c r="C233" s="1549">
        <v>180040.0</v>
      </c>
      <c r="D233" s="1548">
        <v>95.0</v>
      </c>
      <c r="E233" s="1235" t="s">
        <v>205</v>
      </c>
      <c r="F233" s="1248"/>
      <c r="G233" s="1248"/>
      <c r="H233" s="1532"/>
      <c r="I233" s="1532"/>
      <c r="J233" s="1532"/>
      <c r="K233" s="1532"/>
      <c r="L233" s="1532"/>
      <c r="M233" s="1532"/>
      <c r="O233" s="1534"/>
    </row>
    <row r="234">
      <c r="A234" s="1547" t="s">
        <v>252</v>
      </c>
      <c r="B234" s="1548" t="s">
        <v>205</v>
      </c>
      <c r="C234" s="1549">
        <v>2987.0</v>
      </c>
      <c r="D234" s="1548">
        <v>4.0</v>
      </c>
      <c r="E234" s="1235" t="s">
        <v>205</v>
      </c>
      <c r="F234" s="1248"/>
      <c r="G234" s="1248"/>
      <c r="H234" s="1532"/>
      <c r="I234" s="1532"/>
      <c r="J234" s="1532"/>
      <c r="K234" s="1532"/>
      <c r="L234" s="1532"/>
      <c r="M234" s="1532"/>
      <c r="O234" s="1534"/>
    </row>
    <row r="235">
      <c r="A235" s="1547" t="s">
        <v>253</v>
      </c>
      <c r="B235" s="1548" t="s">
        <v>205</v>
      </c>
      <c r="C235" s="1549">
        <v>43724.0</v>
      </c>
      <c r="D235" s="1548">
        <v>51.0</v>
      </c>
      <c r="E235" s="1235" t="s">
        <v>205</v>
      </c>
      <c r="F235" s="1248"/>
      <c r="G235" s="1248"/>
      <c r="H235" s="1532"/>
      <c r="I235" s="1532"/>
      <c r="J235" s="1532"/>
      <c r="K235" s="1532"/>
      <c r="L235" s="1532"/>
      <c r="M235" s="1532"/>
      <c r="O235" s="1534"/>
    </row>
    <row r="236">
      <c r="A236" s="1547" t="s">
        <v>254</v>
      </c>
      <c r="B236" s="1548" t="s">
        <v>205</v>
      </c>
      <c r="C236" s="1549">
        <v>446610.0</v>
      </c>
      <c r="D236" s="1548">
        <v>188.0</v>
      </c>
      <c r="E236" s="1235" t="s">
        <v>205</v>
      </c>
      <c r="F236" s="1248"/>
      <c r="G236" s="1248"/>
      <c r="H236" s="1532"/>
      <c r="I236" s="1532"/>
      <c r="J236" s="1532"/>
      <c r="K236" s="1532"/>
      <c r="L236" s="1532"/>
      <c r="M236" s="1532"/>
      <c r="O236" s="1534"/>
    </row>
    <row r="237">
      <c r="A237" s="1547" t="s">
        <v>255</v>
      </c>
      <c r="B237" s="1548" t="s">
        <v>205</v>
      </c>
      <c r="C237" s="1549">
        <v>499942.0</v>
      </c>
      <c r="D237" s="1548">
        <v>155.0</v>
      </c>
      <c r="E237" s="1235" t="s">
        <v>205</v>
      </c>
      <c r="F237" s="1248"/>
      <c r="G237" s="1248"/>
      <c r="H237" s="1532"/>
      <c r="I237" s="1532"/>
      <c r="J237" s="1532"/>
      <c r="K237" s="1532"/>
      <c r="L237" s="1532"/>
      <c r="M237" s="1532"/>
      <c r="O237" s="1534"/>
    </row>
    <row r="238">
      <c r="A238" s="1547" t="s">
        <v>256</v>
      </c>
      <c r="B238" s="1548" t="s">
        <v>205</v>
      </c>
      <c r="C238" s="1549">
        <v>549815.0</v>
      </c>
      <c r="D238" s="1548">
        <v>231.0</v>
      </c>
      <c r="E238" s="1235" t="s">
        <v>205</v>
      </c>
      <c r="F238" s="1248"/>
      <c r="G238" s="1248"/>
      <c r="H238" s="1532"/>
      <c r="I238" s="1532"/>
      <c r="J238" s="1532"/>
      <c r="K238" s="1532"/>
      <c r="L238" s="1532"/>
      <c r="M238" s="1532"/>
      <c r="O238" s="1534"/>
    </row>
    <row r="239">
      <c r="A239" s="1547" t="s">
        <v>257</v>
      </c>
      <c r="B239" s="1548" t="s">
        <v>205</v>
      </c>
      <c r="C239" s="1549">
        <v>96807.0</v>
      </c>
      <c r="D239" s="1548">
        <v>37.0</v>
      </c>
      <c r="E239" s="1235" t="s">
        <v>205</v>
      </c>
      <c r="F239" s="1248"/>
      <c r="G239" s="1248"/>
      <c r="H239" s="1532"/>
      <c r="I239" s="1532"/>
      <c r="J239" s="1532"/>
      <c r="K239" s="1532"/>
      <c r="L239" s="1532"/>
      <c r="M239" s="1532"/>
      <c r="O239" s="1534"/>
    </row>
    <row r="240">
      <c r="A240" s="1547" t="s">
        <v>258</v>
      </c>
      <c r="B240" s="1548" t="s">
        <v>205</v>
      </c>
      <c r="C240" s="1549">
        <v>63916.0</v>
      </c>
      <c r="D240" s="1548">
        <v>46.0</v>
      </c>
      <c r="E240" s="1235" t="s">
        <v>205</v>
      </c>
      <c r="F240" s="1248"/>
      <c r="G240" s="1248"/>
      <c r="H240" s="1532"/>
      <c r="I240" s="1532"/>
      <c r="J240" s="1532"/>
      <c r="K240" s="1532"/>
      <c r="L240" s="1532"/>
      <c r="M240" s="1532"/>
      <c r="O240" s="1534"/>
    </row>
    <row r="241">
      <c r="A241" s="1547" t="s">
        <v>259</v>
      </c>
      <c r="B241" s="1548" t="s">
        <v>205</v>
      </c>
      <c r="C241" s="1549">
        <v>12535.0</v>
      </c>
      <c r="D241" s="1548">
        <v>13.0</v>
      </c>
      <c r="E241" s="1235" t="s">
        <v>205</v>
      </c>
      <c r="F241" s="1248"/>
      <c r="G241" s="1248"/>
      <c r="H241" s="1532"/>
      <c r="I241" s="1532"/>
      <c r="J241" s="1532"/>
      <c r="K241" s="1532"/>
      <c r="L241" s="1532"/>
      <c r="M241" s="1532"/>
      <c r="O241" s="1534"/>
    </row>
    <row r="242">
      <c r="A242" s="1547" t="s">
        <v>260</v>
      </c>
      <c r="B242" s="1548" t="s">
        <v>205</v>
      </c>
      <c r="C242" s="1549">
        <v>465861.0</v>
      </c>
      <c r="D242" s="1548">
        <v>250.0</v>
      </c>
      <c r="E242" s="1235" t="s">
        <v>205</v>
      </c>
      <c r="F242" s="1248"/>
      <c r="G242" s="1248"/>
      <c r="H242" s="1532"/>
      <c r="I242" s="1532"/>
      <c r="J242" s="1532"/>
      <c r="K242" s="1532"/>
      <c r="L242" s="1532"/>
      <c r="M242" s="1532"/>
      <c r="O242" s="1534"/>
    </row>
    <row r="243">
      <c r="A243" s="1547" t="s">
        <v>261</v>
      </c>
      <c r="B243" s="1548" t="s">
        <v>205</v>
      </c>
      <c r="C243" s="1549">
        <v>54539.0</v>
      </c>
      <c r="D243" s="1548">
        <v>41.0</v>
      </c>
      <c r="E243" s="1235" t="s">
        <v>205</v>
      </c>
      <c r="F243" s="1248"/>
      <c r="G243" s="1248"/>
      <c r="H243" s="1532"/>
      <c r="I243" s="1532"/>
      <c r="J243" s="1532"/>
      <c r="K243" s="1532"/>
      <c r="L243" s="1532"/>
      <c r="M243" s="1532"/>
      <c r="O243" s="1534"/>
    </row>
    <row r="244">
      <c r="A244" s="1547" t="s">
        <v>262</v>
      </c>
      <c r="B244" s="1548" t="s">
        <v>205</v>
      </c>
      <c r="C244" s="1549">
        <v>850967.0</v>
      </c>
      <c r="D244" s="1548">
        <v>269.0</v>
      </c>
      <c r="E244" s="1235" t="s">
        <v>205</v>
      </c>
      <c r="F244" s="1248"/>
      <c r="G244" s="1248"/>
      <c r="H244" s="1532"/>
      <c r="I244" s="1532"/>
      <c r="J244" s="1532"/>
      <c r="K244" s="1532"/>
      <c r="L244" s="1532"/>
      <c r="M244" s="1532"/>
    </row>
    <row r="245">
      <c r="A245" s="1547" t="s">
        <v>263</v>
      </c>
      <c r="B245" s="1548" t="s">
        <v>205</v>
      </c>
      <c r="C245" s="1549">
        <v>220408.0</v>
      </c>
      <c r="D245" s="1548">
        <v>87.0</v>
      </c>
      <c r="E245" s="1235" t="s">
        <v>205</v>
      </c>
      <c r="F245" s="1248"/>
      <c r="G245" s="1248"/>
      <c r="H245" s="1532"/>
      <c r="I245" s="1532"/>
      <c r="J245" s="1532"/>
      <c r="K245" s="1532"/>
      <c r="L245" s="1532"/>
      <c r="M245" s="1532"/>
    </row>
    <row r="246">
      <c r="A246" s="1551" t="s">
        <v>264</v>
      </c>
      <c r="B246" s="1552" t="s">
        <v>205</v>
      </c>
      <c r="C246" s="1553">
        <v>78041.0</v>
      </c>
      <c r="D246" s="1552">
        <v>39.0</v>
      </c>
      <c r="E246" s="1235" t="s">
        <v>205</v>
      </c>
      <c r="F246" s="1248"/>
      <c r="G246" s="1248"/>
      <c r="H246" s="1532"/>
      <c r="I246" s="1532"/>
      <c r="J246" s="1532"/>
      <c r="K246" s="1532"/>
      <c r="L246" s="1532"/>
      <c r="M246" s="1532"/>
      <c r="N246" s="1529"/>
      <c r="O246" s="1529"/>
      <c r="P246" s="1529"/>
      <c r="Q246" s="1529"/>
      <c r="R246" s="1529"/>
      <c r="S246" s="1529"/>
      <c r="T246" s="1529"/>
      <c r="U246" s="1529"/>
      <c r="V246" s="1529"/>
      <c r="W246" s="1529"/>
      <c r="X246" s="1529"/>
      <c r="Y246" s="1529"/>
      <c r="Z246" s="1529"/>
    </row>
    <row r="247">
      <c r="A247" s="364" t="s">
        <v>267</v>
      </c>
      <c r="B247" s="1543" t="s">
        <v>266</v>
      </c>
      <c r="C247" s="1544">
        <v>511868.0</v>
      </c>
      <c r="D247" s="1543">
        <v>142.0</v>
      </c>
      <c r="E247" s="1235" t="s">
        <v>266</v>
      </c>
      <c r="F247" s="1248"/>
      <c r="G247" s="1248"/>
      <c r="H247" s="1532"/>
      <c r="I247" s="1532"/>
      <c r="J247" s="1532"/>
      <c r="K247" s="1532"/>
      <c r="L247" s="1532"/>
      <c r="M247" s="1532"/>
    </row>
    <row r="248">
      <c r="A248" s="364" t="s">
        <v>268</v>
      </c>
      <c r="B248" s="364" t="s">
        <v>266</v>
      </c>
      <c r="C248" s="1554">
        <v>16683.0</v>
      </c>
      <c r="D248" s="364">
        <v>16.0</v>
      </c>
      <c r="E248" s="1235" t="s">
        <v>266</v>
      </c>
      <c r="F248" s="1248"/>
      <c r="G248" s="1248"/>
      <c r="H248" s="1532"/>
      <c r="I248" s="1532"/>
      <c r="J248" s="1532"/>
      <c r="K248" s="1532"/>
      <c r="L248" s="1532"/>
      <c r="M248" s="1532"/>
    </row>
    <row r="249">
      <c r="A249" s="364" t="s">
        <v>269</v>
      </c>
      <c r="B249" s="364" t="s">
        <v>266</v>
      </c>
      <c r="C249" s="1554">
        <v>651215.0</v>
      </c>
      <c r="D249" s="364">
        <v>215.0</v>
      </c>
      <c r="E249" s="1235" t="s">
        <v>266</v>
      </c>
      <c r="F249" s="1248"/>
      <c r="G249" s="1248"/>
      <c r="H249" s="1532"/>
      <c r="I249" s="1532"/>
      <c r="J249" s="1532"/>
      <c r="K249" s="1532"/>
      <c r="L249" s="1532"/>
      <c r="M249" s="1532"/>
    </row>
    <row r="250">
      <c r="A250" s="364" t="s">
        <v>270</v>
      </c>
      <c r="B250" s="364" t="s">
        <v>266</v>
      </c>
      <c r="C250" s="1554">
        <v>13765.0</v>
      </c>
      <c r="D250" s="364">
        <v>20.0</v>
      </c>
      <c r="E250" s="1235" t="s">
        <v>266</v>
      </c>
      <c r="F250" s="1248"/>
      <c r="G250" s="1248"/>
      <c r="H250" s="1532"/>
      <c r="I250" s="1532"/>
      <c r="J250" s="1532"/>
      <c r="K250" s="1532"/>
      <c r="L250" s="1532"/>
      <c r="M250" s="1532"/>
    </row>
    <row r="251">
      <c r="A251" s="364" t="s">
        <v>272</v>
      </c>
      <c r="B251" s="364" t="s">
        <v>266</v>
      </c>
      <c r="C251" s="1554">
        <v>3585.0</v>
      </c>
      <c r="D251" s="364">
        <v>8.0</v>
      </c>
      <c r="E251" s="1235" t="s">
        <v>266</v>
      </c>
      <c r="F251" s="1248"/>
      <c r="G251" s="1248"/>
      <c r="H251" s="1532"/>
      <c r="I251" s="1532"/>
      <c r="J251" s="1532"/>
      <c r="K251" s="1532"/>
      <c r="L251" s="1532"/>
      <c r="M251" s="1532"/>
    </row>
    <row r="252">
      <c r="A252" s="364" t="s">
        <v>273</v>
      </c>
      <c r="B252" s="364" t="s">
        <v>266</v>
      </c>
      <c r="C252" s="1554">
        <v>5882.0</v>
      </c>
      <c r="D252" s="364">
        <v>4.0</v>
      </c>
      <c r="E252" s="1235" t="s">
        <v>266</v>
      </c>
      <c r="F252" s="1248"/>
      <c r="G252" s="1248"/>
      <c r="H252" s="1532"/>
      <c r="I252" s="1532"/>
      <c r="J252" s="1532"/>
      <c r="K252" s="1532"/>
      <c r="L252" s="1532"/>
      <c r="M252" s="1532"/>
    </row>
    <row r="253">
      <c r="A253" s="364" t="s">
        <v>274</v>
      </c>
      <c r="B253" s="364" t="s">
        <v>266</v>
      </c>
      <c r="C253" s="1554">
        <v>326078.0</v>
      </c>
      <c r="D253" s="364">
        <v>127.0</v>
      </c>
      <c r="E253" s="1235" t="s">
        <v>266</v>
      </c>
      <c r="F253" s="1248"/>
      <c r="G253" s="1248"/>
      <c r="H253" s="1532"/>
      <c r="I253" s="1532"/>
      <c r="J253" s="1532"/>
      <c r="K253" s="1532"/>
      <c r="L253" s="1532"/>
      <c r="M253" s="1532"/>
    </row>
    <row r="254">
      <c r="A254" s="364" t="s">
        <v>275</v>
      </c>
      <c r="B254" s="364" t="s">
        <v>266</v>
      </c>
      <c r="C254" s="1554">
        <v>69267.0</v>
      </c>
      <c r="D254" s="364">
        <v>23.0</v>
      </c>
      <c r="E254" s="1235" t="s">
        <v>266</v>
      </c>
      <c r="F254" s="1248"/>
      <c r="G254" s="1248"/>
      <c r="H254" s="1532"/>
      <c r="I254" s="1532"/>
      <c r="J254" s="1532"/>
      <c r="K254" s="1532"/>
      <c r="L254" s="1532"/>
      <c r="M254" s="1532"/>
    </row>
    <row r="255">
      <c r="A255" s="364" t="s">
        <v>276</v>
      </c>
      <c r="B255" s="364" t="s">
        <v>266</v>
      </c>
      <c r="C255" s="1554">
        <v>20027.0</v>
      </c>
      <c r="D255" s="364">
        <v>30.0</v>
      </c>
      <c r="E255" s="1235" t="s">
        <v>266</v>
      </c>
      <c r="F255" s="1248"/>
      <c r="G255" s="1248"/>
      <c r="H255" s="1532"/>
      <c r="I255" s="1532"/>
      <c r="J255" s="1532"/>
      <c r="K255" s="1532"/>
      <c r="L255" s="1532"/>
      <c r="M255" s="1532"/>
    </row>
    <row r="256">
      <c r="A256" s="364" t="s">
        <v>277</v>
      </c>
      <c r="B256" s="364" t="s">
        <v>266</v>
      </c>
      <c r="C256" s="1554">
        <v>1876.0</v>
      </c>
      <c r="D256" s="364">
        <v>4.0</v>
      </c>
      <c r="E256" s="1235" t="s">
        <v>266</v>
      </c>
      <c r="F256" s="1248"/>
      <c r="G256" s="1248"/>
      <c r="H256" s="1532"/>
      <c r="I256" s="1532"/>
      <c r="J256" s="1532"/>
      <c r="K256" s="1532"/>
      <c r="L256" s="1532"/>
      <c r="M256" s="1532"/>
    </row>
    <row r="257">
      <c r="A257" s="364" t="s">
        <v>278</v>
      </c>
      <c r="B257" s="364" t="s">
        <v>266</v>
      </c>
      <c r="C257" s="1554">
        <v>9605.0</v>
      </c>
      <c r="D257" s="364">
        <v>7.0</v>
      </c>
      <c r="E257" s="1235" t="s">
        <v>266</v>
      </c>
      <c r="F257" s="1248"/>
      <c r="G257" s="1248"/>
      <c r="H257" s="1532"/>
      <c r="I257" s="1532"/>
      <c r="J257" s="1532"/>
      <c r="K257" s="1532"/>
      <c r="L257" s="1532"/>
      <c r="M257" s="1532"/>
    </row>
    <row r="258">
      <c r="A258" s="364" t="s">
        <v>279</v>
      </c>
      <c r="B258" s="364" t="s">
        <v>266</v>
      </c>
      <c r="C258" s="1554">
        <v>8200.0</v>
      </c>
      <c r="D258" s="364">
        <v>10.0</v>
      </c>
      <c r="E258" s="1235" t="s">
        <v>266</v>
      </c>
      <c r="F258" s="1248"/>
      <c r="G258" s="1248"/>
      <c r="H258" s="1532"/>
      <c r="I258" s="1532"/>
      <c r="J258" s="1532"/>
      <c r="K258" s="1532"/>
      <c r="L258" s="1532"/>
      <c r="M258" s="1532"/>
    </row>
    <row r="259">
      <c r="A259" s="364" t="s">
        <v>280</v>
      </c>
      <c r="B259" s="364" t="s">
        <v>266</v>
      </c>
      <c r="C259" s="1554">
        <v>3828.0</v>
      </c>
      <c r="D259" s="364">
        <v>3.0</v>
      </c>
      <c r="E259" s="1235" t="s">
        <v>266</v>
      </c>
      <c r="F259" s="1248"/>
      <c r="G259" s="1248"/>
      <c r="H259" s="1532"/>
      <c r="I259" s="1532"/>
      <c r="J259" s="1532"/>
      <c r="K259" s="1532"/>
      <c r="L259" s="1532"/>
      <c r="M259" s="1532"/>
    </row>
    <row r="260">
      <c r="A260" s="364" t="s">
        <v>281</v>
      </c>
      <c r="B260" s="364" t="s">
        <v>266</v>
      </c>
      <c r="C260" s="1554">
        <v>5858.0</v>
      </c>
      <c r="D260" s="364">
        <v>5.0</v>
      </c>
      <c r="E260" s="1235" t="s">
        <v>266</v>
      </c>
      <c r="F260" s="1248"/>
      <c r="G260" s="1248"/>
      <c r="H260" s="1532"/>
      <c r="I260" s="1532"/>
      <c r="J260" s="1532"/>
      <c r="K260" s="1532"/>
      <c r="L260" s="1532"/>
      <c r="M260" s="1532"/>
    </row>
    <row r="261">
      <c r="A261" s="364" t="s">
        <v>282</v>
      </c>
      <c r="B261" s="364" t="s">
        <v>266</v>
      </c>
      <c r="C261" s="1554">
        <v>4954.0</v>
      </c>
      <c r="D261" s="364">
        <v>11.0</v>
      </c>
      <c r="E261" s="1235" t="s">
        <v>266</v>
      </c>
      <c r="F261" s="1248"/>
      <c r="G261" s="1248"/>
      <c r="H261" s="1532"/>
      <c r="I261" s="1532"/>
      <c r="J261" s="1532"/>
      <c r="K261" s="1532"/>
      <c r="L261" s="1532"/>
      <c r="M261" s="1532"/>
    </row>
    <row r="262">
      <c r="A262" s="364" t="s">
        <v>283</v>
      </c>
      <c r="B262" s="364" t="s">
        <v>266</v>
      </c>
      <c r="C262" s="1554">
        <v>30953.0</v>
      </c>
      <c r="D262" s="364">
        <v>47.0</v>
      </c>
      <c r="E262" s="1235" t="s">
        <v>266</v>
      </c>
      <c r="F262" s="1248"/>
      <c r="G262" s="1248"/>
      <c r="H262" s="1532"/>
      <c r="I262" s="1532"/>
      <c r="J262" s="1532"/>
      <c r="K262" s="1532"/>
      <c r="L262" s="1532"/>
      <c r="M262" s="1532"/>
    </row>
    <row r="263">
      <c r="A263" s="364" t="s">
        <v>284</v>
      </c>
      <c r="B263" s="364" t="s">
        <v>266</v>
      </c>
      <c r="C263" s="1554">
        <v>716492.0</v>
      </c>
      <c r="D263" s="364">
        <v>292.0</v>
      </c>
      <c r="E263" s="1235" t="s">
        <v>266</v>
      </c>
      <c r="F263" s="1248"/>
      <c r="G263" s="1248"/>
      <c r="H263" s="1532"/>
      <c r="I263" s="1532"/>
      <c r="J263" s="1532"/>
      <c r="K263" s="1532"/>
      <c r="L263" s="1532"/>
      <c r="M263" s="1532"/>
    </row>
    <row r="264">
      <c r="A264" s="364" t="s">
        <v>285</v>
      </c>
      <c r="B264" s="364" t="s">
        <v>266</v>
      </c>
      <c r="C264" s="1554">
        <v>2074.0</v>
      </c>
      <c r="D264" s="364">
        <v>7.0</v>
      </c>
      <c r="E264" s="1235" t="s">
        <v>266</v>
      </c>
      <c r="F264" s="1248"/>
      <c r="G264" s="1248"/>
      <c r="H264" s="1532"/>
      <c r="I264" s="1532"/>
      <c r="J264" s="1532"/>
      <c r="K264" s="1532"/>
      <c r="L264" s="1532"/>
      <c r="M264" s="1532"/>
    </row>
    <row r="265">
      <c r="A265" s="364" t="s">
        <v>286</v>
      </c>
      <c r="B265" s="364" t="s">
        <v>266</v>
      </c>
      <c r="C265" s="1554">
        <v>342776.0</v>
      </c>
      <c r="D265" s="364">
        <v>76.0</v>
      </c>
      <c r="E265" s="1235" t="s">
        <v>266</v>
      </c>
      <c r="F265" s="1248"/>
      <c r="G265" s="1248"/>
      <c r="H265" s="1532"/>
      <c r="I265" s="1532"/>
      <c r="J265" s="1532"/>
      <c r="K265" s="1532"/>
      <c r="L265" s="1532"/>
      <c r="M265" s="1532"/>
    </row>
    <row r="266">
      <c r="A266" s="364" t="s">
        <v>287</v>
      </c>
      <c r="B266" s="364" t="s">
        <v>266</v>
      </c>
      <c r="C266" s="1554">
        <v>54993.0</v>
      </c>
      <c r="D266" s="364">
        <v>30.0</v>
      </c>
      <c r="E266" s="1235" t="s">
        <v>266</v>
      </c>
      <c r="F266" s="1248"/>
      <c r="G266" s="1248"/>
      <c r="H266" s="1532"/>
      <c r="I266" s="1532"/>
      <c r="J266" s="1532"/>
      <c r="K266" s="1532"/>
      <c r="L266" s="1532"/>
      <c r="M266" s="1532"/>
    </row>
    <row r="267">
      <c r="A267" s="364" t="s">
        <v>288</v>
      </c>
      <c r="B267" s="364" t="s">
        <v>266</v>
      </c>
      <c r="C267" s="1554">
        <v>26282.0</v>
      </c>
      <c r="D267" s="364">
        <v>18.0</v>
      </c>
      <c r="E267" s="1235" t="s">
        <v>266</v>
      </c>
      <c r="F267" s="1248"/>
      <c r="G267" s="1248"/>
      <c r="H267" s="1532"/>
      <c r="I267" s="1532"/>
      <c r="J267" s="1532"/>
      <c r="K267" s="1532"/>
      <c r="L267" s="1532"/>
      <c r="M267" s="1532"/>
    </row>
    <row r="268">
      <c r="A268" s="364" t="s">
        <v>289</v>
      </c>
      <c r="B268" s="364" t="s">
        <v>266</v>
      </c>
      <c r="C268" s="1554">
        <v>713856.0</v>
      </c>
      <c r="D268" s="364">
        <v>306.0</v>
      </c>
      <c r="E268" s="1235" t="s">
        <v>266</v>
      </c>
      <c r="F268" s="1248"/>
      <c r="G268" s="1248"/>
      <c r="H268" s="1532"/>
      <c r="I268" s="1532"/>
      <c r="J268" s="1532"/>
      <c r="K268" s="1532"/>
      <c r="L268" s="1532"/>
      <c r="M268" s="1532"/>
    </row>
    <row r="269">
      <c r="A269" s="364" t="s">
        <v>290</v>
      </c>
      <c r="B269" s="364" t="s">
        <v>266</v>
      </c>
      <c r="C269" s="1554">
        <v>48021.0</v>
      </c>
      <c r="D269" s="364">
        <v>39.0</v>
      </c>
      <c r="E269" s="1235" t="s">
        <v>266</v>
      </c>
      <c r="F269" s="1248"/>
      <c r="G269" s="1248"/>
      <c r="H269" s="1532"/>
      <c r="I269" s="1532"/>
      <c r="J269" s="1532"/>
      <c r="K269" s="1532"/>
      <c r="L269" s="1532"/>
      <c r="M269" s="1532"/>
    </row>
    <row r="270">
      <c r="A270" s="364" t="s">
        <v>291</v>
      </c>
      <c r="B270" s="364" t="s">
        <v>266</v>
      </c>
      <c r="C270" s="1554">
        <v>59770.0</v>
      </c>
      <c r="D270" s="364">
        <v>49.0</v>
      </c>
      <c r="E270" s="1235" t="s">
        <v>266</v>
      </c>
      <c r="F270" s="1248"/>
      <c r="G270" s="1248"/>
      <c r="H270" s="1532"/>
      <c r="I270" s="1532"/>
      <c r="J270" s="1532"/>
      <c r="K270" s="1532"/>
      <c r="L270" s="1532"/>
      <c r="M270" s="1532"/>
    </row>
    <row r="271">
      <c r="A271" s="364" t="s">
        <v>292</v>
      </c>
      <c r="B271" s="364" t="s">
        <v>266</v>
      </c>
      <c r="C271" s="1554">
        <v>6121.0</v>
      </c>
      <c r="D271" s="364">
        <v>3.0</v>
      </c>
      <c r="E271" s="1235" t="s">
        <v>266</v>
      </c>
      <c r="F271" s="1248"/>
      <c r="G271" s="1248"/>
      <c r="H271" s="1532"/>
      <c r="I271" s="1532"/>
      <c r="J271" s="1532"/>
      <c r="K271" s="1532"/>
      <c r="L271" s="1532"/>
      <c r="M271" s="1532"/>
    </row>
    <row r="272">
      <c r="A272" s="364" t="s">
        <v>293</v>
      </c>
      <c r="B272" s="364" t="s">
        <v>266</v>
      </c>
      <c r="C272" s="1554">
        <v>15525.0</v>
      </c>
      <c r="D272" s="364">
        <v>15.0</v>
      </c>
      <c r="E272" s="1235" t="s">
        <v>266</v>
      </c>
      <c r="F272" s="1248"/>
      <c r="G272" s="1248"/>
      <c r="H272" s="1532"/>
      <c r="I272" s="1532"/>
      <c r="J272" s="1532"/>
      <c r="K272" s="1532"/>
      <c r="L272" s="1532"/>
      <c r="M272" s="1532"/>
    </row>
    <row r="273">
      <c r="A273" s="364" t="s">
        <v>294</v>
      </c>
      <c r="B273" s="364" t="s">
        <v>266</v>
      </c>
      <c r="C273" s="1554">
        <v>17246.0</v>
      </c>
      <c r="D273" s="364">
        <v>15.0</v>
      </c>
      <c r="E273" s="1235" t="s">
        <v>266</v>
      </c>
      <c r="F273" s="1248"/>
      <c r="G273" s="1248"/>
      <c r="H273" s="1532"/>
      <c r="I273" s="1532"/>
      <c r="J273" s="1532"/>
      <c r="K273" s="1532"/>
      <c r="L273" s="1532"/>
      <c r="M273" s="1532"/>
    </row>
    <row r="274">
      <c r="A274" s="364" t="s">
        <v>295</v>
      </c>
      <c r="B274" s="364" t="s">
        <v>266</v>
      </c>
      <c r="C274" s="1554">
        <v>811.0</v>
      </c>
      <c r="D274" s="364" t="s">
        <v>29</v>
      </c>
      <c r="E274" s="1235"/>
      <c r="F274" s="1248"/>
      <c r="G274" s="1248"/>
      <c r="H274" s="1532"/>
      <c r="I274" s="1532"/>
      <c r="J274" s="1532"/>
      <c r="K274" s="1532"/>
      <c r="L274" s="1532"/>
      <c r="M274" s="1532"/>
    </row>
    <row r="275">
      <c r="A275" s="364" t="s">
        <v>296</v>
      </c>
      <c r="B275" s="364" t="s">
        <v>266</v>
      </c>
      <c r="C275" s="1554">
        <v>6889.0</v>
      </c>
      <c r="D275" s="364">
        <v>16.0</v>
      </c>
      <c r="E275" s="1235" t="s">
        <v>266</v>
      </c>
      <c r="F275" s="1248"/>
      <c r="G275" s="1248"/>
      <c r="H275" s="1532"/>
      <c r="I275" s="1532"/>
      <c r="J275" s="1532"/>
      <c r="K275" s="1532"/>
      <c r="L275" s="1532"/>
      <c r="M275" s="1532"/>
    </row>
    <row r="276">
      <c r="A276" s="364" t="s">
        <v>65</v>
      </c>
      <c r="B276" s="364" t="s">
        <v>266</v>
      </c>
      <c r="C276" s="1554">
        <v>1399.0</v>
      </c>
      <c r="D276" s="364">
        <v>2.0</v>
      </c>
      <c r="E276" s="1235" t="s">
        <v>266</v>
      </c>
      <c r="F276" s="1248"/>
      <c r="G276" s="1248"/>
      <c r="H276" s="1532"/>
      <c r="I276" s="1532"/>
      <c r="J276" s="1532"/>
      <c r="K276" s="1532"/>
      <c r="L276" s="1532"/>
      <c r="M276" s="1532"/>
    </row>
    <row r="277">
      <c r="A277" s="364" t="s">
        <v>66</v>
      </c>
      <c r="B277" s="364" t="s">
        <v>266</v>
      </c>
      <c r="C277" s="1554">
        <v>580233.0</v>
      </c>
      <c r="D277" s="364">
        <v>224.0</v>
      </c>
      <c r="E277" s="1235" t="s">
        <v>266</v>
      </c>
      <c r="F277" s="1248"/>
      <c r="G277" s="1248"/>
      <c r="H277" s="1532"/>
      <c r="I277" s="1532"/>
      <c r="J277" s="1532"/>
      <c r="K277" s="1532"/>
      <c r="L277" s="1532"/>
      <c r="M277" s="1532"/>
    </row>
    <row r="278">
      <c r="A278" s="364" t="s">
        <v>297</v>
      </c>
      <c r="B278" s="364" t="s">
        <v>266</v>
      </c>
      <c r="C278" s="1554">
        <v>1383.0</v>
      </c>
      <c r="D278" s="364">
        <v>7.0</v>
      </c>
      <c r="E278" s="1235" t="s">
        <v>266</v>
      </c>
      <c r="F278" s="1248"/>
      <c r="G278" s="1248"/>
      <c r="H278" s="1532"/>
      <c r="I278" s="1532"/>
      <c r="J278" s="1532"/>
      <c r="K278" s="1532"/>
      <c r="L278" s="1532"/>
      <c r="M278" s="1532"/>
    </row>
    <row r="279">
      <c r="A279" s="364" t="s">
        <v>298</v>
      </c>
      <c r="B279" s="364" t="s">
        <v>266</v>
      </c>
      <c r="C279" s="1554">
        <v>7163.0</v>
      </c>
      <c r="D279" s="364">
        <v>21.0</v>
      </c>
      <c r="E279" s="1235" t="s">
        <v>266</v>
      </c>
      <c r="F279" s="1248"/>
      <c r="G279" s="1248"/>
      <c r="H279" s="1532"/>
      <c r="I279" s="1532"/>
      <c r="J279" s="1532"/>
      <c r="K279" s="1532"/>
      <c r="L279" s="1532"/>
      <c r="M279" s="1532"/>
    </row>
    <row r="280">
      <c r="A280" s="364" t="s">
        <v>224</v>
      </c>
      <c r="B280" s="364" t="s">
        <v>266</v>
      </c>
      <c r="C280" s="1554">
        <v>7824.0</v>
      </c>
      <c r="D280" s="364">
        <v>8.0</v>
      </c>
      <c r="E280" s="1235" t="s">
        <v>266</v>
      </c>
      <c r="F280" s="1248"/>
      <c r="G280" s="1248"/>
      <c r="H280" s="1532"/>
      <c r="I280" s="1532"/>
      <c r="J280" s="1532"/>
      <c r="K280" s="1532"/>
      <c r="L280" s="1532"/>
      <c r="M280" s="1532"/>
    </row>
    <row r="281">
      <c r="A281" s="364" t="s">
        <v>299</v>
      </c>
      <c r="B281" s="364" t="s">
        <v>266</v>
      </c>
      <c r="C281" s="1554">
        <v>56310.0</v>
      </c>
      <c r="D281" s="364">
        <v>45.0</v>
      </c>
      <c r="E281" s="1235" t="s">
        <v>266</v>
      </c>
      <c r="F281" s="1248"/>
      <c r="G281" s="1248"/>
      <c r="H281" s="1532"/>
      <c r="I281" s="1532"/>
      <c r="J281" s="1532"/>
      <c r="K281" s="1532"/>
      <c r="L281" s="1532"/>
      <c r="M281" s="1532"/>
    </row>
    <row r="282">
      <c r="A282" s="364" t="s">
        <v>300</v>
      </c>
      <c r="B282" s="364" t="s">
        <v>266</v>
      </c>
      <c r="C282" s="1554">
        <v>350518.0</v>
      </c>
      <c r="D282" s="364">
        <v>167.0</v>
      </c>
      <c r="E282" s="1235" t="s">
        <v>266</v>
      </c>
      <c r="F282" s="1248"/>
      <c r="G282" s="1248"/>
      <c r="H282" s="1532"/>
      <c r="I282" s="1532"/>
      <c r="J282" s="1532"/>
      <c r="K282" s="1532"/>
      <c r="L282" s="1532"/>
      <c r="M282" s="1532"/>
    </row>
    <row r="283">
      <c r="A283" s="364" t="s">
        <v>301</v>
      </c>
      <c r="B283" s="364" t="s">
        <v>266</v>
      </c>
      <c r="C283" s="1554">
        <v>14503.0</v>
      </c>
      <c r="D283" s="364">
        <v>15.0</v>
      </c>
      <c r="E283" s="1235" t="s">
        <v>266</v>
      </c>
      <c r="F283" s="1248"/>
      <c r="G283" s="1248"/>
      <c r="H283" s="1532"/>
      <c r="I283" s="1532"/>
      <c r="J283" s="1532"/>
      <c r="K283" s="1532"/>
      <c r="L283" s="1532"/>
      <c r="M283" s="1532"/>
    </row>
    <row r="284">
      <c r="A284" s="364" t="s">
        <v>176</v>
      </c>
      <c r="B284" s="364" t="s">
        <v>266</v>
      </c>
      <c r="C284" s="1554">
        <v>5610.0</v>
      </c>
      <c r="D284" s="364">
        <v>17.0</v>
      </c>
      <c r="E284" s="1235" t="s">
        <v>266</v>
      </c>
      <c r="F284" s="1248"/>
      <c r="G284" s="1248"/>
      <c r="H284" s="1532"/>
      <c r="I284" s="1532"/>
      <c r="J284" s="1532"/>
      <c r="K284" s="1532"/>
      <c r="L284" s="1532"/>
      <c r="M284" s="1532"/>
    </row>
    <row r="285">
      <c r="A285" s="364" t="s">
        <v>178</v>
      </c>
      <c r="B285" s="364" t="s">
        <v>266</v>
      </c>
      <c r="C285" s="1554">
        <v>21528.0</v>
      </c>
      <c r="D285" s="364">
        <v>33.0</v>
      </c>
      <c r="E285" s="1235" t="s">
        <v>266</v>
      </c>
      <c r="F285" s="1248"/>
      <c r="G285" s="1248"/>
      <c r="H285" s="1532"/>
      <c r="I285" s="1532"/>
      <c r="J285" s="1532"/>
      <c r="K285" s="1532"/>
      <c r="L285" s="1532"/>
      <c r="M285" s="1532"/>
    </row>
    <row r="286">
      <c r="A286" s="364" t="s">
        <v>302</v>
      </c>
      <c r="B286" s="364" t="s">
        <v>266</v>
      </c>
      <c r="C286" s="1554">
        <v>153207.0</v>
      </c>
      <c r="D286" s="364">
        <v>109.0</v>
      </c>
      <c r="E286" s="1235" t="s">
        <v>266</v>
      </c>
      <c r="F286" s="1248"/>
      <c r="G286" s="1248"/>
      <c r="H286" s="1532"/>
      <c r="I286" s="1532"/>
      <c r="J286" s="1532"/>
      <c r="K286" s="1532"/>
      <c r="L286" s="1532"/>
      <c r="M286" s="1532"/>
    </row>
    <row r="287">
      <c r="A287" s="364" t="s">
        <v>303</v>
      </c>
      <c r="B287" s="364" t="s">
        <v>266</v>
      </c>
      <c r="C287" s="1554">
        <v>776.0</v>
      </c>
      <c r="D287" s="364">
        <v>2.0</v>
      </c>
      <c r="E287" s="1235" t="s">
        <v>266</v>
      </c>
      <c r="F287" s="1248"/>
      <c r="G287" s="1248"/>
      <c r="H287" s="1532"/>
      <c r="I287" s="1532"/>
      <c r="J287" s="1532"/>
      <c r="K287" s="1532"/>
      <c r="L287" s="1532"/>
      <c r="M287" s="1532"/>
    </row>
    <row r="288">
      <c r="A288" s="364" t="s">
        <v>304</v>
      </c>
      <c r="B288" s="364" t="s">
        <v>266</v>
      </c>
      <c r="C288" s="1554">
        <v>13188.0</v>
      </c>
      <c r="D288" s="364">
        <v>16.0</v>
      </c>
      <c r="E288" s="1235" t="s">
        <v>266</v>
      </c>
      <c r="F288" s="1248"/>
      <c r="G288" s="1248"/>
      <c r="H288" s="1532"/>
      <c r="I288" s="1532"/>
      <c r="J288" s="1532"/>
      <c r="K288" s="1532"/>
      <c r="L288" s="1532"/>
      <c r="M288" s="1532"/>
    </row>
    <row r="289">
      <c r="A289" s="364" t="s">
        <v>305</v>
      </c>
      <c r="B289" s="364" t="s">
        <v>266</v>
      </c>
      <c r="C289" s="1554">
        <v>26158.0</v>
      </c>
      <c r="D289" s="364">
        <v>31.0</v>
      </c>
      <c r="E289" s="1235" t="s">
        <v>266</v>
      </c>
      <c r="F289" s="1248"/>
      <c r="G289" s="1248"/>
      <c r="H289" s="1532"/>
      <c r="I289" s="1532"/>
      <c r="J289" s="1532"/>
      <c r="K289" s="1532"/>
      <c r="L289" s="1532"/>
      <c r="M289" s="1532"/>
    </row>
    <row r="290">
      <c r="A290" s="364" t="s">
        <v>306</v>
      </c>
      <c r="B290" s="364" t="s">
        <v>266</v>
      </c>
      <c r="C290" s="1554">
        <v>42214.0</v>
      </c>
      <c r="D290" s="364">
        <v>42.0</v>
      </c>
      <c r="E290" s="1235" t="s">
        <v>266</v>
      </c>
      <c r="F290" s="1248"/>
      <c r="G290" s="1248"/>
      <c r="H290" s="1532"/>
      <c r="I290" s="1532"/>
      <c r="J290" s="1532"/>
      <c r="K290" s="1532"/>
      <c r="L290" s="1532"/>
      <c r="M290" s="1532"/>
    </row>
    <row r="291">
      <c r="A291" s="364" t="s">
        <v>81</v>
      </c>
      <c r="B291" s="364" t="s">
        <v>266</v>
      </c>
      <c r="C291" s="1554">
        <v>28558.0</v>
      </c>
      <c r="D291" s="364">
        <v>37.0</v>
      </c>
      <c r="E291" s="1235" t="s">
        <v>266</v>
      </c>
      <c r="F291" s="1248"/>
      <c r="G291" s="1248"/>
      <c r="H291" s="1532"/>
      <c r="I291" s="1532"/>
      <c r="J291" s="1532"/>
      <c r="K291" s="1532"/>
      <c r="L291" s="1532"/>
      <c r="M291" s="1532"/>
    </row>
    <row r="292">
      <c r="A292" s="364" t="s">
        <v>307</v>
      </c>
      <c r="B292" s="364" t="s">
        <v>266</v>
      </c>
      <c r="C292" s="1554">
        <v>18432.0</v>
      </c>
      <c r="D292" s="364">
        <v>33.0</v>
      </c>
      <c r="E292" s="1235" t="s">
        <v>266</v>
      </c>
      <c r="F292" s="1248"/>
      <c r="G292" s="1248"/>
      <c r="H292" s="1532"/>
      <c r="I292" s="1532"/>
      <c r="J292" s="1532"/>
      <c r="K292" s="1532"/>
      <c r="L292" s="1532"/>
      <c r="M292" s="1532"/>
    </row>
    <row r="293">
      <c r="A293" s="364" t="s">
        <v>308</v>
      </c>
      <c r="B293" s="364" t="s">
        <v>266</v>
      </c>
      <c r="C293" s="1554">
        <v>4833.0</v>
      </c>
      <c r="D293" s="364">
        <v>6.0</v>
      </c>
      <c r="E293" s="1235" t="s">
        <v>266</v>
      </c>
      <c r="F293" s="1248"/>
      <c r="G293" s="1248"/>
      <c r="H293" s="1532"/>
      <c r="I293" s="1532"/>
      <c r="J293" s="1532"/>
      <c r="K293" s="1532"/>
      <c r="L293" s="1532"/>
      <c r="M293" s="1532"/>
    </row>
    <row r="294">
      <c r="A294" s="364" t="s">
        <v>309</v>
      </c>
      <c r="B294" s="364" t="s">
        <v>266</v>
      </c>
      <c r="C294" s="1554">
        <v>18556.0</v>
      </c>
      <c r="D294" s="364">
        <v>14.0</v>
      </c>
      <c r="E294" s="1235" t="s">
        <v>266</v>
      </c>
      <c r="F294" s="1248"/>
      <c r="G294" s="1248"/>
      <c r="H294" s="1532"/>
      <c r="I294" s="1532"/>
      <c r="J294" s="1532"/>
      <c r="K294" s="1532"/>
      <c r="L294" s="1532"/>
      <c r="M294" s="1532"/>
    </row>
    <row r="295">
      <c r="A295" s="364" t="s">
        <v>185</v>
      </c>
      <c r="B295" s="364" t="s">
        <v>266</v>
      </c>
      <c r="C295" s="1554">
        <v>4286.0</v>
      </c>
      <c r="D295" s="364">
        <v>12.0</v>
      </c>
      <c r="E295" s="1235" t="s">
        <v>266</v>
      </c>
      <c r="F295" s="1248"/>
      <c r="G295" s="1248"/>
      <c r="H295" s="1532"/>
      <c r="I295" s="1532"/>
      <c r="J295" s="1532"/>
      <c r="K295" s="1532"/>
      <c r="L295" s="1532"/>
      <c r="M295" s="1532"/>
    </row>
    <row r="296">
      <c r="A296" s="364" t="s">
        <v>310</v>
      </c>
      <c r="B296" s="364" t="s">
        <v>266</v>
      </c>
      <c r="C296" s="1554">
        <v>17950.0</v>
      </c>
      <c r="D296" s="364">
        <v>13.0</v>
      </c>
      <c r="E296" s="1235" t="s">
        <v>266</v>
      </c>
      <c r="F296" s="1248"/>
      <c r="G296" s="1248"/>
      <c r="H296" s="1532"/>
      <c r="I296" s="1532"/>
      <c r="J296" s="1532"/>
      <c r="K296" s="1532"/>
      <c r="L296" s="1532"/>
      <c r="M296" s="1532"/>
    </row>
    <row r="297">
      <c r="A297" s="364" t="s">
        <v>311</v>
      </c>
      <c r="B297" s="364" t="s">
        <v>266</v>
      </c>
      <c r="C297" s="1554">
        <v>12164.0</v>
      </c>
      <c r="D297" s="364">
        <v>26.0</v>
      </c>
      <c r="E297" s="1235" t="s">
        <v>266</v>
      </c>
      <c r="F297" s="1248"/>
      <c r="G297" s="1248"/>
      <c r="H297" s="1532"/>
      <c r="I297" s="1532"/>
      <c r="J297" s="1532"/>
      <c r="K297" s="1532"/>
      <c r="L297" s="1532"/>
      <c r="M297" s="1532"/>
    </row>
    <row r="298">
      <c r="A298" s="364" t="s">
        <v>312</v>
      </c>
      <c r="B298" s="364" t="s">
        <v>266</v>
      </c>
      <c r="C298" s="1554">
        <v>167529.0</v>
      </c>
      <c r="D298" s="364">
        <v>105.0</v>
      </c>
      <c r="E298" s="1235" t="s">
        <v>266</v>
      </c>
      <c r="F298" s="1248"/>
      <c r="G298" s="1248"/>
      <c r="H298" s="1532"/>
      <c r="I298" s="1532"/>
      <c r="J298" s="1532"/>
      <c r="K298" s="1532"/>
      <c r="L298" s="1532"/>
      <c r="M298" s="1532"/>
    </row>
    <row r="299">
      <c r="A299" s="364" t="s">
        <v>313</v>
      </c>
      <c r="B299" s="364" t="s">
        <v>266</v>
      </c>
      <c r="C299" s="1554">
        <v>6336.0</v>
      </c>
      <c r="D299" s="364">
        <v>12.0</v>
      </c>
      <c r="E299" s="1235" t="s">
        <v>266</v>
      </c>
      <c r="F299" s="1248"/>
      <c r="G299" s="1248"/>
      <c r="H299" s="1532"/>
      <c r="I299" s="1532"/>
      <c r="J299" s="1532"/>
      <c r="K299" s="1532"/>
      <c r="L299" s="1532"/>
      <c r="M299" s="1532"/>
    </row>
    <row r="300">
      <c r="A300" s="364" t="s">
        <v>314</v>
      </c>
      <c r="B300" s="364" t="s">
        <v>266</v>
      </c>
      <c r="C300" s="1554">
        <v>11250.0</v>
      </c>
      <c r="D300" s="364">
        <v>26.0</v>
      </c>
      <c r="E300" s="1235" t="s">
        <v>266</v>
      </c>
      <c r="F300" s="1248"/>
      <c r="G300" s="1248"/>
      <c r="H300" s="1532"/>
      <c r="I300" s="1532"/>
      <c r="J300" s="1532"/>
      <c r="K300" s="1532"/>
      <c r="L300" s="1532"/>
      <c r="M300" s="1532"/>
    </row>
    <row r="301">
      <c r="A301" s="364" t="s">
        <v>315</v>
      </c>
      <c r="B301" s="364" t="s">
        <v>266</v>
      </c>
      <c r="C301" s="1554">
        <v>25733.0</v>
      </c>
      <c r="D301" s="364">
        <v>14.0</v>
      </c>
      <c r="E301" s="1235" t="s">
        <v>266</v>
      </c>
      <c r="F301" s="1248"/>
      <c r="G301" s="1248"/>
      <c r="H301" s="1532"/>
      <c r="I301" s="1532"/>
      <c r="J301" s="1532"/>
      <c r="K301" s="1532"/>
      <c r="L301" s="1532"/>
      <c r="M301" s="1532"/>
    </row>
    <row r="302">
      <c r="A302" s="364" t="s">
        <v>316</v>
      </c>
      <c r="B302" s="364" t="s">
        <v>266</v>
      </c>
      <c r="C302" s="1554">
        <v>6843.0</v>
      </c>
      <c r="D302" s="364">
        <v>3.0</v>
      </c>
      <c r="E302" s="1235" t="s">
        <v>266</v>
      </c>
      <c r="F302" s="1248"/>
      <c r="G302" s="1248"/>
      <c r="H302" s="1532"/>
      <c r="I302" s="1532"/>
      <c r="J302" s="1532"/>
      <c r="K302" s="1532"/>
      <c r="L302" s="1532"/>
      <c r="M302" s="1532"/>
    </row>
    <row r="303">
      <c r="A303" s="364" t="s">
        <v>317</v>
      </c>
      <c r="B303" s="364" t="s">
        <v>266</v>
      </c>
      <c r="C303" s="1554">
        <v>762.0</v>
      </c>
      <c r="D303" s="364">
        <v>3.0</v>
      </c>
      <c r="E303" s="1235" t="s">
        <v>266</v>
      </c>
      <c r="F303" s="1248"/>
      <c r="G303" s="1248"/>
      <c r="H303" s="1532"/>
      <c r="I303" s="1532"/>
      <c r="J303" s="1532"/>
      <c r="K303" s="1532"/>
      <c r="L303" s="1532"/>
      <c r="M303" s="1532"/>
    </row>
    <row r="304">
      <c r="A304" s="364" t="s">
        <v>318</v>
      </c>
      <c r="B304" s="364" t="s">
        <v>266</v>
      </c>
      <c r="C304" s="1554">
        <v>8191.0</v>
      </c>
      <c r="D304" s="364">
        <v>7.0</v>
      </c>
      <c r="E304" s="1235" t="s">
        <v>266</v>
      </c>
      <c r="F304" s="1248"/>
      <c r="G304" s="1248"/>
      <c r="H304" s="1532"/>
      <c r="I304" s="1532"/>
      <c r="J304" s="1532"/>
      <c r="K304" s="1532"/>
      <c r="L304" s="1532"/>
      <c r="M304" s="1532"/>
    </row>
    <row r="305">
      <c r="A305" s="364" t="s">
        <v>319</v>
      </c>
      <c r="B305" s="364" t="s">
        <v>266</v>
      </c>
      <c r="C305" s="1554">
        <v>2303.0</v>
      </c>
      <c r="D305" s="364">
        <v>6.0</v>
      </c>
      <c r="E305" s="1235" t="s">
        <v>266</v>
      </c>
      <c r="F305" s="1248"/>
      <c r="G305" s="1248"/>
      <c r="H305" s="1532"/>
      <c r="I305" s="1532"/>
      <c r="J305" s="1532"/>
      <c r="K305" s="1532"/>
      <c r="L305" s="1532"/>
      <c r="M305" s="1532"/>
    </row>
    <row r="306">
      <c r="A306" s="364" t="s">
        <v>320</v>
      </c>
      <c r="B306" s="364" t="s">
        <v>266</v>
      </c>
      <c r="C306" s="1554">
        <v>31007.0</v>
      </c>
      <c r="D306" s="364">
        <v>20.0</v>
      </c>
      <c r="E306" s="1235" t="s">
        <v>266</v>
      </c>
      <c r="F306" s="1248"/>
      <c r="G306" s="1248"/>
      <c r="H306" s="1532"/>
      <c r="I306" s="1532"/>
      <c r="J306" s="1532"/>
      <c r="K306" s="1532"/>
      <c r="L306" s="1532"/>
      <c r="M306" s="1532"/>
    </row>
    <row r="307">
      <c r="A307" s="364" t="s">
        <v>321</v>
      </c>
      <c r="B307" s="364" t="s">
        <v>266</v>
      </c>
      <c r="C307" s="1554">
        <v>25083.0</v>
      </c>
      <c r="D307" s="364">
        <v>21.0</v>
      </c>
      <c r="E307" s="1235" t="s">
        <v>266</v>
      </c>
      <c r="F307" s="1248"/>
      <c r="G307" s="1248"/>
      <c r="H307" s="1532"/>
      <c r="I307" s="1532"/>
      <c r="J307" s="1532"/>
      <c r="K307" s="1532"/>
      <c r="L307" s="1532"/>
      <c r="M307" s="1532"/>
    </row>
    <row r="308">
      <c r="A308" s="364" t="s">
        <v>94</v>
      </c>
      <c r="B308" s="364" t="s">
        <v>266</v>
      </c>
      <c r="C308" s="1554">
        <v>4909.0</v>
      </c>
      <c r="D308" s="364">
        <v>13.0</v>
      </c>
      <c r="E308" s="1235" t="s">
        <v>266</v>
      </c>
      <c r="F308" s="1248"/>
      <c r="G308" s="1248"/>
      <c r="H308" s="1532"/>
      <c r="I308" s="1532"/>
      <c r="J308" s="1532"/>
      <c r="K308" s="1532"/>
      <c r="L308" s="1532"/>
      <c r="M308" s="1532"/>
    </row>
    <row r="309">
      <c r="A309" s="364" t="s">
        <v>322</v>
      </c>
      <c r="B309" s="364" t="s">
        <v>266</v>
      </c>
      <c r="C309" s="1554">
        <v>314305.0</v>
      </c>
      <c r="D309" s="364">
        <v>151.0</v>
      </c>
      <c r="E309" s="1235" t="s">
        <v>266</v>
      </c>
      <c r="F309" s="1248"/>
      <c r="G309" s="1248"/>
      <c r="H309" s="1532"/>
      <c r="I309" s="1532"/>
      <c r="J309" s="1532"/>
      <c r="K309" s="1532"/>
      <c r="L309" s="1532"/>
      <c r="M309" s="1532"/>
    </row>
    <row r="310">
      <c r="A310" s="1541" t="s">
        <v>145</v>
      </c>
      <c r="B310" s="1541" t="s">
        <v>266</v>
      </c>
      <c r="C310" s="1555">
        <v>10020.0</v>
      </c>
      <c r="D310" s="1541">
        <v>25.0</v>
      </c>
      <c r="E310" s="1235" t="s">
        <v>266</v>
      </c>
      <c r="F310" s="1248"/>
      <c r="G310" s="1248"/>
      <c r="H310" s="1532"/>
      <c r="I310" s="1532"/>
      <c r="J310" s="1532"/>
      <c r="K310" s="1532"/>
      <c r="L310" s="1532"/>
      <c r="M310" s="1532"/>
      <c r="N310" s="1529"/>
      <c r="O310" s="1529"/>
      <c r="P310" s="1529"/>
      <c r="Q310" s="1529"/>
      <c r="R310" s="1529"/>
      <c r="S310" s="1529"/>
      <c r="T310" s="1529"/>
      <c r="U310" s="1529"/>
      <c r="V310" s="1529"/>
      <c r="W310" s="1529"/>
      <c r="X310" s="1529"/>
      <c r="Y310" s="1529"/>
      <c r="Z310" s="1529"/>
    </row>
    <row r="311">
      <c r="A311" s="1547" t="s">
        <v>325</v>
      </c>
      <c r="B311" s="1547" t="s">
        <v>324</v>
      </c>
      <c r="C311" s="1556">
        <v>943823.0</v>
      </c>
      <c r="D311" s="1547">
        <v>518.0</v>
      </c>
      <c r="E311" s="1235" t="s">
        <v>324</v>
      </c>
      <c r="F311" s="1248"/>
      <c r="G311" s="1248"/>
      <c r="H311" s="1532"/>
      <c r="I311" s="1532"/>
      <c r="J311" s="1532"/>
      <c r="K311" s="1532"/>
      <c r="L311" s="1532"/>
      <c r="M311" s="1532"/>
    </row>
    <row r="312">
      <c r="A312" s="1547" t="s">
        <v>326</v>
      </c>
      <c r="B312" s="1547" t="s">
        <v>324</v>
      </c>
      <c r="C312" s="1556">
        <v>892697.0</v>
      </c>
      <c r="D312" s="1547">
        <v>466.0</v>
      </c>
      <c r="E312" s="1235" t="s">
        <v>324</v>
      </c>
      <c r="F312" s="1248"/>
      <c r="G312" s="1248"/>
      <c r="H312" s="1532"/>
      <c r="I312" s="1532"/>
      <c r="J312" s="1532"/>
      <c r="K312" s="1532"/>
      <c r="L312" s="1532"/>
      <c r="M312" s="1532"/>
    </row>
    <row r="313">
      <c r="A313" s="1547" t="s">
        <v>327</v>
      </c>
      <c r="B313" s="1547" t="s">
        <v>324</v>
      </c>
      <c r="C313" s="1556">
        <v>181111.0</v>
      </c>
      <c r="D313" s="1547">
        <v>149.0</v>
      </c>
      <c r="E313" s="1235" t="s">
        <v>324</v>
      </c>
      <c r="F313" s="1248"/>
      <c r="G313" s="1248"/>
      <c r="H313" s="1532"/>
      <c r="I313" s="1532"/>
      <c r="J313" s="1532"/>
      <c r="K313" s="1532"/>
      <c r="L313" s="1532"/>
      <c r="M313" s="1532"/>
    </row>
    <row r="314">
      <c r="A314" s="1547" t="s">
        <v>328</v>
      </c>
      <c r="B314" s="1547" t="s">
        <v>324</v>
      </c>
      <c r="C314" s="1556">
        <v>162682.0</v>
      </c>
      <c r="D314" s="1547">
        <v>98.0</v>
      </c>
      <c r="E314" s="1235" t="s">
        <v>324</v>
      </c>
      <c r="F314" s="1248"/>
      <c r="G314" s="1248"/>
      <c r="H314" s="1532"/>
      <c r="I314" s="1532"/>
      <c r="J314" s="1532"/>
      <c r="K314" s="1532"/>
      <c r="L314" s="1532"/>
      <c r="M314" s="1532"/>
    </row>
    <row r="315">
      <c r="A315" s="1547" t="s">
        <v>329</v>
      </c>
      <c r="B315" s="1547" t="s">
        <v>324</v>
      </c>
      <c r="C315" s="1556">
        <v>857620.0</v>
      </c>
      <c r="D315" s="1547">
        <v>473.0</v>
      </c>
      <c r="E315" s="1235" t="s">
        <v>324</v>
      </c>
      <c r="F315" s="1248"/>
      <c r="G315" s="1248"/>
      <c r="H315" s="1532"/>
      <c r="I315" s="1532"/>
      <c r="J315" s="1532"/>
      <c r="K315" s="1532"/>
      <c r="L315" s="1532"/>
      <c r="M315" s="1532"/>
    </row>
    <row r="316">
      <c r="A316" s="1547" t="s">
        <v>330</v>
      </c>
      <c r="B316" s="1547" t="s">
        <v>324</v>
      </c>
      <c r="C316" s="1556">
        <v>266784.0</v>
      </c>
      <c r="D316" s="1547">
        <v>188.0</v>
      </c>
      <c r="E316" s="1235" t="s">
        <v>324</v>
      </c>
      <c r="F316" s="1248"/>
      <c r="G316" s="1248"/>
      <c r="H316" s="1532"/>
      <c r="I316" s="1532"/>
      <c r="J316" s="1532"/>
      <c r="K316" s="1532"/>
      <c r="L316" s="1532"/>
      <c r="M316" s="1532"/>
    </row>
    <row r="317">
      <c r="A317" s="1547" t="s">
        <v>331</v>
      </c>
      <c r="B317" s="1547" t="s">
        <v>324</v>
      </c>
      <c r="C317" s="1556">
        <v>150921.0</v>
      </c>
      <c r="D317" s="1547">
        <v>81.0</v>
      </c>
      <c r="E317" s="1235" t="s">
        <v>324</v>
      </c>
      <c r="F317" s="1248"/>
      <c r="G317" s="1248"/>
      <c r="H317" s="1532"/>
      <c r="I317" s="1532"/>
      <c r="J317" s="1532"/>
      <c r="K317" s="1532"/>
      <c r="L317" s="1532"/>
      <c r="M317" s="1532"/>
    </row>
    <row r="318">
      <c r="A318" s="1551" t="s">
        <v>332</v>
      </c>
      <c r="B318" s="1551" t="s">
        <v>324</v>
      </c>
      <c r="C318" s="1557">
        <v>117027.0</v>
      </c>
      <c r="D318" s="1551">
        <v>96.0</v>
      </c>
      <c r="E318" s="1235" t="s">
        <v>324</v>
      </c>
      <c r="F318" s="1248"/>
      <c r="G318" s="1248"/>
      <c r="H318" s="1532"/>
      <c r="I318" s="1532"/>
      <c r="J318" s="1532"/>
      <c r="K318" s="1532"/>
      <c r="L318" s="1532"/>
      <c r="M318" s="1532"/>
      <c r="N318" s="1529"/>
      <c r="O318" s="1529"/>
      <c r="P318" s="1529"/>
      <c r="Q318" s="1529"/>
      <c r="R318" s="1529"/>
      <c r="S318" s="1529"/>
      <c r="T318" s="1529"/>
      <c r="U318" s="1529"/>
      <c r="V318" s="1529"/>
      <c r="W318" s="1529"/>
      <c r="X318" s="1529"/>
      <c r="Y318" s="1529"/>
      <c r="Z318" s="1529"/>
    </row>
    <row r="319">
      <c r="A319" s="1547" t="s">
        <v>335</v>
      </c>
      <c r="B319" s="1547" t="s">
        <v>334</v>
      </c>
      <c r="C319" s="1556">
        <v>178550.0</v>
      </c>
      <c r="D319" s="1547">
        <v>126.0</v>
      </c>
      <c r="E319" s="1230"/>
      <c r="F319" s="1532"/>
      <c r="G319" s="1532"/>
      <c r="H319" s="1532"/>
      <c r="I319" s="1532"/>
      <c r="J319" s="1532"/>
      <c r="K319" s="1532"/>
      <c r="L319" s="1532"/>
      <c r="M319" s="1532"/>
    </row>
    <row r="320">
      <c r="A320" s="1547" t="s">
        <v>336</v>
      </c>
      <c r="B320" s="1547" t="s">
        <v>334</v>
      </c>
      <c r="C320" s="1556">
        <v>559335.0</v>
      </c>
      <c r="D320" s="1547">
        <v>354.0</v>
      </c>
      <c r="E320" s="1230"/>
      <c r="F320" s="1532"/>
      <c r="G320" s="1532"/>
      <c r="H320" s="1532"/>
      <c r="I320" s="1532"/>
      <c r="J320" s="1532"/>
      <c r="K320" s="1532"/>
      <c r="L320" s="1532"/>
      <c r="M320" s="1532"/>
    </row>
    <row r="321">
      <c r="A321" s="1551" t="s">
        <v>337</v>
      </c>
      <c r="B321" s="1551" t="s">
        <v>334</v>
      </c>
      <c r="C321" s="1557">
        <v>229286.0</v>
      </c>
      <c r="D321" s="1551">
        <v>229.0</v>
      </c>
      <c r="E321" s="1230"/>
      <c r="F321" s="1532"/>
      <c r="G321" s="1532"/>
      <c r="H321" s="1532"/>
      <c r="I321" s="1532"/>
      <c r="J321" s="1532"/>
      <c r="K321" s="1532"/>
      <c r="L321" s="1532"/>
      <c r="M321" s="1532"/>
      <c r="N321" s="1529"/>
      <c r="O321" s="1529"/>
      <c r="P321" s="1529"/>
      <c r="Q321" s="1529"/>
      <c r="R321" s="1529"/>
      <c r="S321" s="1529"/>
      <c r="T321" s="1529"/>
      <c r="U321" s="1529"/>
      <c r="V321" s="1529"/>
      <c r="W321" s="1529"/>
      <c r="X321" s="1529"/>
      <c r="Y321" s="1529"/>
      <c r="Z321" s="1529"/>
    </row>
    <row r="322">
      <c r="A322" s="1541" t="s">
        <v>338</v>
      </c>
      <c r="B322" s="1541" t="s">
        <v>339</v>
      </c>
      <c r="C322" s="1555">
        <v>702455.0</v>
      </c>
      <c r="D322" s="1541">
        <v>480.0</v>
      </c>
      <c r="E322" s="1230"/>
      <c r="F322" s="1532"/>
      <c r="G322" s="1532"/>
      <c r="H322" s="1532"/>
      <c r="I322" s="1532"/>
      <c r="J322" s="1532"/>
      <c r="K322" s="1532"/>
      <c r="L322" s="1532"/>
      <c r="M322" s="1532"/>
      <c r="N322" s="1529"/>
      <c r="O322" s="1529"/>
      <c r="P322" s="1529"/>
      <c r="Q322" s="1529"/>
      <c r="R322" s="1529"/>
      <c r="S322" s="1529"/>
      <c r="T322" s="1529"/>
      <c r="U322" s="1529"/>
      <c r="V322" s="1529"/>
      <c r="W322" s="1529"/>
      <c r="X322" s="1529"/>
      <c r="Y322" s="1529"/>
      <c r="Z322" s="1529"/>
    </row>
    <row r="323">
      <c r="A323" s="1547" t="s">
        <v>342</v>
      </c>
      <c r="B323" s="1547" t="s">
        <v>341</v>
      </c>
      <c r="C323" s="1556">
        <v>269956.0</v>
      </c>
      <c r="D323" s="1547">
        <v>214.0</v>
      </c>
      <c r="E323" s="1235" t="s">
        <v>341</v>
      </c>
      <c r="F323" s="1248"/>
      <c r="G323" s="1248"/>
      <c r="H323" s="1532"/>
      <c r="I323" s="1532"/>
      <c r="J323" s="1532"/>
      <c r="K323" s="1532"/>
      <c r="L323" s="1532"/>
      <c r="M323" s="1532"/>
    </row>
    <row r="324">
      <c r="A324" s="1547" t="s">
        <v>343</v>
      </c>
      <c r="B324" s="1547" t="s">
        <v>341</v>
      </c>
      <c r="C324" s="1556">
        <v>28355.0</v>
      </c>
      <c r="D324" s="1547">
        <v>38.0</v>
      </c>
      <c r="E324" s="1235" t="s">
        <v>341</v>
      </c>
      <c r="F324" s="1248"/>
      <c r="G324" s="1248"/>
      <c r="H324" s="1532"/>
      <c r="I324" s="1532"/>
      <c r="J324" s="1532"/>
      <c r="K324" s="1532"/>
      <c r="L324" s="1532"/>
      <c r="M324" s="1532"/>
    </row>
    <row r="325">
      <c r="A325" s="1547" t="s">
        <v>344</v>
      </c>
      <c r="B325" s="1547" t="s">
        <v>341</v>
      </c>
      <c r="C325" s="1556">
        <v>185287.0</v>
      </c>
      <c r="D325" s="1547">
        <v>144.0</v>
      </c>
      <c r="E325" s="1235" t="s">
        <v>341</v>
      </c>
      <c r="F325" s="1248"/>
      <c r="G325" s="1248"/>
      <c r="H325" s="1532"/>
      <c r="I325" s="1532"/>
      <c r="J325" s="1532"/>
      <c r="K325" s="1532"/>
      <c r="L325" s="1532"/>
      <c r="M325" s="1532"/>
    </row>
    <row r="326">
      <c r="A326" s="1547" t="s">
        <v>345</v>
      </c>
      <c r="B326" s="1547" t="s">
        <v>341</v>
      </c>
      <c r="C326" s="1556">
        <v>27732.0</v>
      </c>
      <c r="D326" s="1547">
        <v>50.0</v>
      </c>
      <c r="E326" s="1235" t="s">
        <v>341</v>
      </c>
      <c r="F326" s="1248"/>
      <c r="G326" s="1248"/>
      <c r="H326" s="1532"/>
      <c r="I326" s="1532"/>
      <c r="J326" s="1532"/>
      <c r="K326" s="1532"/>
      <c r="L326" s="1532"/>
      <c r="M326" s="1532"/>
    </row>
    <row r="327">
      <c r="A327" s="1547" t="s">
        <v>346</v>
      </c>
      <c r="B327" s="1547" t="s">
        <v>341</v>
      </c>
      <c r="C327" s="1556">
        <v>596849.0</v>
      </c>
      <c r="D327" s="1547">
        <v>324.0</v>
      </c>
      <c r="E327" s="1235" t="s">
        <v>341</v>
      </c>
      <c r="F327" s="1248"/>
      <c r="G327" s="1248"/>
      <c r="H327" s="1532"/>
      <c r="I327" s="1532"/>
      <c r="J327" s="1532"/>
      <c r="K327" s="1532"/>
      <c r="L327" s="1532"/>
      <c r="M327" s="1532"/>
    </row>
    <row r="328">
      <c r="A328" s="1547" t="s">
        <v>347</v>
      </c>
      <c r="B328" s="1547" t="s">
        <v>341</v>
      </c>
      <c r="C328" s="1556">
        <v>1951260.0</v>
      </c>
      <c r="D328" s="1547">
        <v>702.0</v>
      </c>
      <c r="E328" s="1235" t="s">
        <v>341</v>
      </c>
      <c r="F328" s="1248"/>
      <c r="G328" s="1248"/>
      <c r="H328" s="1532"/>
      <c r="I328" s="1532"/>
      <c r="J328" s="1532"/>
      <c r="K328" s="1532"/>
      <c r="L328" s="1532"/>
      <c r="M328" s="1532"/>
    </row>
    <row r="329">
      <c r="A329" s="1547" t="s">
        <v>37</v>
      </c>
      <c r="B329" s="1547" t="s">
        <v>341</v>
      </c>
      <c r="C329" s="1556">
        <v>14587.0</v>
      </c>
      <c r="D329" s="1547">
        <v>27.0</v>
      </c>
      <c r="E329" s="1235" t="s">
        <v>341</v>
      </c>
      <c r="F329" s="1248"/>
      <c r="G329" s="1248"/>
      <c r="H329" s="1532"/>
      <c r="I329" s="1532"/>
      <c r="J329" s="1532"/>
      <c r="K329" s="1532"/>
      <c r="L329" s="1532"/>
      <c r="M329" s="1532"/>
    </row>
    <row r="330">
      <c r="A330" s="1547" t="s">
        <v>348</v>
      </c>
      <c r="B330" s="1547" t="s">
        <v>341</v>
      </c>
      <c r="C330" s="1556">
        <v>184998.0</v>
      </c>
      <c r="D330" s="1547">
        <v>97.0</v>
      </c>
      <c r="E330" s="1235" t="s">
        <v>341</v>
      </c>
      <c r="F330" s="1248"/>
      <c r="G330" s="1248"/>
      <c r="H330" s="1532"/>
      <c r="I330" s="1532"/>
      <c r="J330" s="1532"/>
      <c r="K330" s="1532"/>
      <c r="L330" s="1532"/>
      <c r="M330" s="1532"/>
    </row>
    <row r="331">
      <c r="A331" s="1547" t="s">
        <v>349</v>
      </c>
      <c r="B331" s="1547" t="s">
        <v>341</v>
      </c>
      <c r="C331" s="1556">
        <v>147929.0</v>
      </c>
      <c r="D331" s="1547">
        <v>105.0</v>
      </c>
      <c r="E331" s="1235" t="s">
        <v>341</v>
      </c>
      <c r="F331" s="1248"/>
      <c r="G331" s="1248"/>
      <c r="H331" s="1532"/>
      <c r="I331" s="1532"/>
      <c r="J331" s="1532"/>
      <c r="K331" s="1532"/>
      <c r="L331" s="1532"/>
      <c r="M331" s="1532"/>
    </row>
    <row r="332">
      <c r="A332" s="1547" t="s">
        <v>43</v>
      </c>
      <c r="B332" s="1547" t="s">
        <v>341</v>
      </c>
      <c r="C332" s="1556">
        <v>216072.0</v>
      </c>
      <c r="D332" s="1547">
        <v>120.0</v>
      </c>
      <c r="E332" s="1235" t="s">
        <v>341</v>
      </c>
      <c r="F332" s="1248"/>
      <c r="G332" s="1248"/>
      <c r="H332" s="1532"/>
      <c r="I332" s="1532"/>
      <c r="J332" s="1532"/>
      <c r="K332" s="1532"/>
      <c r="L332" s="1532"/>
      <c r="M332" s="1532"/>
    </row>
    <row r="333">
      <c r="A333" s="1547" t="s">
        <v>350</v>
      </c>
      <c r="B333" s="1547" t="s">
        <v>341</v>
      </c>
      <c r="C333" s="1556">
        <v>378488.0</v>
      </c>
      <c r="D333" s="1547">
        <v>139.0</v>
      </c>
      <c r="E333" s="1235" t="s">
        <v>341</v>
      </c>
      <c r="F333" s="1248"/>
      <c r="G333" s="1248"/>
      <c r="H333" s="1532"/>
      <c r="I333" s="1532"/>
      <c r="J333" s="1532"/>
      <c r="K333" s="1532"/>
      <c r="L333" s="1532"/>
      <c r="M333" s="1532"/>
    </row>
    <row r="334">
      <c r="A334" s="1547" t="s">
        <v>157</v>
      </c>
      <c r="B334" s="1547" t="s">
        <v>341</v>
      </c>
      <c r="C334" s="1556">
        <v>70503.0</v>
      </c>
      <c r="D334" s="1547">
        <v>83.0</v>
      </c>
      <c r="E334" s="1235" t="s">
        <v>341</v>
      </c>
      <c r="F334" s="1248"/>
      <c r="G334" s="1248"/>
      <c r="H334" s="1532"/>
      <c r="I334" s="1532"/>
      <c r="J334" s="1532"/>
      <c r="K334" s="1532"/>
      <c r="L334" s="1532"/>
      <c r="M334" s="1532"/>
    </row>
    <row r="335">
      <c r="A335" s="1547" t="s">
        <v>2498</v>
      </c>
      <c r="B335" s="1547" t="s">
        <v>341</v>
      </c>
      <c r="C335" s="1556">
        <v>37489.0</v>
      </c>
      <c r="D335" s="1547">
        <v>32.0</v>
      </c>
      <c r="E335" s="1235" t="s">
        <v>341</v>
      </c>
      <c r="F335" s="1248"/>
      <c r="G335" s="1248"/>
      <c r="H335" s="1532"/>
      <c r="I335" s="1532"/>
      <c r="J335" s="1532"/>
      <c r="K335" s="1532"/>
      <c r="L335" s="1532"/>
      <c r="M335" s="1532"/>
    </row>
    <row r="336">
      <c r="A336" s="1547" t="s">
        <v>352</v>
      </c>
      <c r="B336" s="1547" t="s">
        <v>341</v>
      </c>
      <c r="C336" s="1556">
        <v>16700.0</v>
      </c>
      <c r="D336" s="1547">
        <v>22.0</v>
      </c>
      <c r="E336" s="1235" t="s">
        <v>341</v>
      </c>
      <c r="F336" s="1248"/>
      <c r="G336" s="1248"/>
      <c r="H336" s="1532"/>
      <c r="I336" s="1532"/>
      <c r="J336" s="1532"/>
      <c r="K336" s="1532"/>
      <c r="L336" s="1532"/>
      <c r="M336" s="1532"/>
    </row>
    <row r="337">
      <c r="A337" s="1547" t="s">
        <v>353</v>
      </c>
      <c r="B337" s="1547" t="s">
        <v>341</v>
      </c>
      <c r="C337" s="1556">
        <v>950181.0</v>
      </c>
      <c r="D337" s="1547">
        <v>711.0</v>
      </c>
      <c r="E337" s="1235" t="s">
        <v>341</v>
      </c>
      <c r="F337" s="1248"/>
      <c r="G337" s="1248"/>
      <c r="H337" s="1532"/>
      <c r="I337" s="1532"/>
      <c r="J337" s="1532"/>
      <c r="K337" s="1532"/>
      <c r="L337" s="1532"/>
      <c r="M337" s="1532"/>
    </row>
    <row r="338">
      <c r="A338" s="1547" t="s">
        <v>56</v>
      </c>
      <c r="B338" s="1547" t="s">
        <v>341</v>
      </c>
      <c r="C338" s="1556">
        <v>315534.0</v>
      </c>
      <c r="D338" s="1547">
        <v>304.0</v>
      </c>
      <c r="E338" s="1235" t="s">
        <v>341</v>
      </c>
      <c r="F338" s="1248"/>
      <c r="G338" s="1248"/>
      <c r="H338" s="1532"/>
      <c r="I338" s="1532"/>
      <c r="J338" s="1532"/>
      <c r="K338" s="1532"/>
      <c r="L338" s="1532"/>
      <c r="M338" s="1532"/>
    </row>
    <row r="339">
      <c r="A339" s="1547" t="s">
        <v>354</v>
      </c>
      <c r="B339" s="1547" t="s">
        <v>341</v>
      </c>
      <c r="C339" s="1556">
        <v>112067.0</v>
      </c>
      <c r="D339" s="1547">
        <v>52.0</v>
      </c>
      <c r="E339" s="1235" t="s">
        <v>341</v>
      </c>
      <c r="F339" s="1248"/>
      <c r="G339" s="1248"/>
      <c r="H339" s="1532"/>
      <c r="I339" s="1532"/>
      <c r="J339" s="1532"/>
      <c r="K339" s="1532"/>
      <c r="L339" s="1532"/>
      <c r="M339" s="1532"/>
    </row>
    <row r="340">
      <c r="A340" s="1547" t="s">
        <v>59</v>
      </c>
      <c r="B340" s="1547" t="s">
        <v>341</v>
      </c>
      <c r="C340" s="1556">
        <v>11736.0</v>
      </c>
      <c r="D340" s="1547">
        <v>23.0</v>
      </c>
      <c r="E340" s="1235" t="s">
        <v>341</v>
      </c>
      <c r="F340" s="1248"/>
      <c r="G340" s="1248"/>
      <c r="H340" s="1532"/>
      <c r="I340" s="1532"/>
      <c r="J340" s="1532"/>
      <c r="K340" s="1532"/>
      <c r="L340" s="1532"/>
      <c r="M340" s="1532"/>
    </row>
    <row r="341">
      <c r="A341" s="1547" t="s">
        <v>355</v>
      </c>
      <c r="B341" s="1547" t="s">
        <v>341</v>
      </c>
      <c r="C341" s="1556">
        <v>45894.0</v>
      </c>
      <c r="D341" s="1547">
        <v>93.0</v>
      </c>
      <c r="E341" s="1235" t="s">
        <v>341</v>
      </c>
      <c r="F341" s="1248"/>
      <c r="G341" s="1248"/>
      <c r="H341" s="1532"/>
      <c r="I341" s="1532"/>
      <c r="J341" s="1532"/>
      <c r="K341" s="1532"/>
      <c r="L341" s="1532"/>
      <c r="M341" s="1532"/>
    </row>
    <row r="342">
      <c r="A342" s="1547" t="s">
        <v>356</v>
      </c>
      <c r="B342" s="1547" t="s">
        <v>341</v>
      </c>
      <c r="C342" s="1556">
        <v>18256.0</v>
      </c>
      <c r="D342" s="1547">
        <v>16.0</v>
      </c>
      <c r="E342" s="1235" t="s">
        <v>341</v>
      </c>
      <c r="F342" s="1248"/>
      <c r="G342" s="1248"/>
      <c r="H342" s="1532"/>
      <c r="I342" s="1532"/>
      <c r="J342" s="1532"/>
      <c r="K342" s="1532"/>
      <c r="L342" s="1532"/>
      <c r="M342" s="1532"/>
    </row>
    <row r="343">
      <c r="A343" s="1547" t="s">
        <v>357</v>
      </c>
      <c r="B343" s="1547" t="s">
        <v>341</v>
      </c>
      <c r="C343" s="1556">
        <v>13724.0</v>
      </c>
      <c r="D343" s="1547">
        <v>12.0</v>
      </c>
      <c r="E343" s="1235" t="s">
        <v>341</v>
      </c>
      <c r="F343" s="1248"/>
      <c r="G343" s="1248"/>
      <c r="H343" s="1532"/>
      <c r="I343" s="1532"/>
      <c r="J343" s="1532"/>
      <c r="K343" s="1532"/>
      <c r="L343" s="1532"/>
      <c r="M343" s="1532"/>
    </row>
    <row r="344">
      <c r="A344" s="1547" t="s">
        <v>358</v>
      </c>
      <c r="B344" s="1547" t="s">
        <v>341</v>
      </c>
      <c r="C344" s="1556">
        <v>16164.0</v>
      </c>
      <c r="D344" s="1547">
        <v>39.0</v>
      </c>
      <c r="E344" s="1235" t="s">
        <v>341</v>
      </c>
      <c r="F344" s="1248"/>
      <c r="G344" s="1248"/>
      <c r="H344" s="1532"/>
      <c r="I344" s="1532"/>
      <c r="J344" s="1532"/>
      <c r="K344" s="1532"/>
      <c r="L344" s="1532"/>
      <c r="M344" s="1532"/>
    </row>
    <row r="345">
      <c r="A345" s="1547" t="s">
        <v>359</v>
      </c>
      <c r="B345" s="1547" t="s">
        <v>341</v>
      </c>
      <c r="C345" s="1556">
        <v>14310.0</v>
      </c>
      <c r="D345" s="1547">
        <v>19.0</v>
      </c>
      <c r="E345" s="1235" t="s">
        <v>341</v>
      </c>
      <c r="F345" s="1248"/>
      <c r="G345" s="1248"/>
      <c r="H345" s="1532"/>
      <c r="I345" s="1532"/>
      <c r="J345" s="1532"/>
      <c r="K345" s="1532"/>
      <c r="L345" s="1532"/>
      <c r="M345" s="1532"/>
    </row>
    <row r="346">
      <c r="A346" s="1547" t="s">
        <v>360</v>
      </c>
      <c r="B346" s="1547" t="s">
        <v>341</v>
      </c>
      <c r="C346" s="1556">
        <v>27245.0</v>
      </c>
      <c r="D346" s="1547">
        <v>38.0</v>
      </c>
      <c r="E346" s="1235" t="s">
        <v>341</v>
      </c>
      <c r="F346" s="1248"/>
      <c r="G346" s="1248"/>
      <c r="H346" s="1532"/>
      <c r="I346" s="1532"/>
      <c r="J346" s="1532"/>
      <c r="K346" s="1532"/>
      <c r="L346" s="1532"/>
      <c r="M346" s="1532"/>
    </row>
    <row r="347">
      <c r="A347" s="1547" t="s">
        <v>361</v>
      </c>
      <c r="B347" s="1547" t="s">
        <v>341</v>
      </c>
      <c r="C347" s="1556">
        <v>41556.0</v>
      </c>
      <c r="D347" s="1547">
        <v>40.0</v>
      </c>
      <c r="E347" s="1235" t="s">
        <v>341</v>
      </c>
      <c r="F347" s="1248"/>
      <c r="G347" s="1248"/>
      <c r="H347" s="1532"/>
      <c r="I347" s="1532"/>
      <c r="J347" s="1532"/>
      <c r="K347" s="1532"/>
      <c r="L347" s="1532"/>
      <c r="M347" s="1532"/>
    </row>
    <row r="348">
      <c r="A348" s="1547" t="s">
        <v>362</v>
      </c>
      <c r="B348" s="1547" t="s">
        <v>341</v>
      </c>
      <c r="C348" s="1556">
        <v>190865.0</v>
      </c>
      <c r="D348" s="1547">
        <v>97.0</v>
      </c>
      <c r="E348" s="1235" t="s">
        <v>341</v>
      </c>
      <c r="F348" s="1248"/>
      <c r="G348" s="1248"/>
      <c r="H348" s="1532"/>
      <c r="I348" s="1532"/>
      <c r="J348" s="1532"/>
      <c r="K348" s="1532"/>
      <c r="L348" s="1532"/>
      <c r="M348" s="1532"/>
    </row>
    <row r="349">
      <c r="A349" s="1547" t="s">
        <v>363</v>
      </c>
      <c r="B349" s="1547" t="s">
        <v>341</v>
      </c>
      <c r="C349" s="1556">
        <v>105424.0</v>
      </c>
      <c r="D349" s="1547">
        <v>110.0</v>
      </c>
      <c r="E349" s="1235" t="s">
        <v>341</v>
      </c>
      <c r="F349" s="1248"/>
      <c r="G349" s="1248"/>
      <c r="H349" s="1532"/>
      <c r="I349" s="1532"/>
      <c r="J349" s="1532"/>
      <c r="K349" s="1532"/>
      <c r="L349" s="1532"/>
      <c r="M349" s="1532"/>
    </row>
    <row r="350">
      <c r="A350" s="1547" t="s">
        <v>364</v>
      </c>
      <c r="B350" s="1547" t="s">
        <v>341</v>
      </c>
      <c r="C350" s="1556">
        <v>1436888.0</v>
      </c>
      <c r="D350" s="1547">
        <v>654.0</v>
      </c>
      <c r="E350" s="1235" t="s">
        <v>341</v>
      </c>
      <c r="F350" s="1248"/>
      <c r="G350" s="1248"/>
      <c r="H350" s="1532"/>
      <c r="I350" s="1532"/>
      <c r="J350" s="1532"/>
      <c r="K350" s="1532"/>
      <c r="L350" s="1532"/>
      <c r="M350" s="1532"/>
    </row>
    <row r="351">
      <c r="A351" s="1547" t="s">
        <v>365</v>
      </c>
      <c r="B351" s="1547" t="s">
        <v>341</v>
      </c>
      <c r="C351" s="1556">
        <v>19477.0</v>
      </c>
      <c r="D351" s="1547">
        <v>49.0</v>
      </c>
      <c r="E351" s="1235" t="s">
        <v>341</v>
      </c>
      <c r="F351" s="1248"/>
      <c r="G351" s="1248"/>
      <c r="H351" s="1532"/>
      <c r="I351" s="1532"/>
      <c r="J351" s="1532"/>
      <c r="K351" s="1532"/>
      <c r="L351" s="1532"/>
      <c r="M351" s="1532"/>
    </row>
    <row r="352">
      <c r="A352" s="1547" t="s">
        <v>366</v>
      </c>
      <c r="B352" s="1547" t="s">
        <v>341</v>
      </c>
      <c r="C352" s="1556">
        <v>157413.0</v>
      </c>
      <c r="D352" s="1547">
        <v>101.0</v>
      </c>
      <c r="E352" s="1235" t="s">
        <v>341</v>
      </c>
      <c r="F352" s="1248"/>
      <c r="G352" s="1248"/>
      <c r="H352" s="1532"/>
      <c r="I352" s="1532"/>
      <c r="J352" s="1532"/>
      <c r="K352" s="1532"/>
      <c r="L352" s="1532"/>
      <c r="M352" s="1532"/>
    </row>
    <row r="353">
      <c r="A353" s="1547" t="s">
        <v>65</v>
      </c>
      <c r="B353" s="1547" t="s">
        <v>341</v>
      </c>
      <c r="C353" s="1556">
        <v>48305.0</v>
      </c>
      <c r="D353" s="1547">
        <v>99.0</v>
      </c>
      <c r="E353" s="1235" t="s">
        <v>341</v>
      </c>
      <c r="F353" s="1248"/>
      <c r="G353" s="1248"/>
      <c r="H353" s="1532"/>
      <c r="I353" s="1532"/>
      <c r="J353" s="1532"/>
      <c r="K353" s="1532"/>
      <c r="L353" s="1532"/>
      <c r="M353" s="1532"/>
    </row>
    <row r="354">
      <c r="A354" s="1547" t="s">
        <v>66</v>
      </c>
      <c r="B354" s="1547" t="s">
        <v>341</v>
      </c>
      <c r="C354" s="1556">
        <v>14288.0</v>
      </c>
      <c r="D354" s="1547">
        <v>46.0</v>
      </c>
      <c r="E354" s="1235" t="s">
        <v>341</v>
      </c>
      <c r="F354" s="1248"/>
      <c r="G354" s="1248"/>
      <c r="H354" s="1532"/>
      <c r="I354" s="1532"/>
      <c r="J354" s="1532"/>
      <c r="K354" s="1532"/>
      <c r="L354" s="1532"/>
      <c r="M354" s="1532"/>
    </row>
    <row r="355">
      <c r="A355" s="1547" t="s">
        <v>175</v>
      </c>
      <c r="B355" s="1547" t="s">
        <v>341</v>
      </c>
      <c r="C355" s="1556">
        <v>8732.0</v>
      </c>
      <c r="D355" s="1547">
        <v>21.0</v>
      </c>
      <c r="E355" s="1235" t="s">
        <v>341</v>
      </c>
      <c r="F355" s="1248"/>
      <c r="G355" s="1248"/>
      <c r="H355" s="1532"/>
      <c r="I355" s="1532"/>
      <c r="J355" s="1532"/>
      <c r="K355" s="1532"/>
      <c r="L355" s="1532"/>
      <c r="M355" s="1532"/>
    </row>
    <row r="356">
      <c r="A356" s="1547" t="s">
        <v>224</v>
      </c>
      <c r="B356" s="1547" t="s">
        <v>341</v>
      </c>
      <c r="C356" s="1556">
        <v>356495.0</v>
      </c>
      <c r="D356" s="1547">
        <v>231.0</v>
      </c>
      <c r="E356" s="1235" t="s">
        <v>341</v>
      </c>
      <c r="F356" s="1248"/>
      <c r="G356" s="1248"/>
      <c r="H356" s="1532"/>
      <c r="I356" s="1532"/>
      <c r="J356" s="1532"/>
      <c r="K356" s="1532"/>
      <c r="L356" s="1532"/>
      <c r="M356" s="1532"/>
    </row>
    <row r="357">
      <c r="A357" s="1547" t="s">
        <v>70</v>
      </c>
      <c r="B357" s="1547" t="s">
        <v>341</v>
      </c>
      <c r="C357" s="1556">
        <v>754610.0</v>
      </c>
      <c r="D357" s="1547">
        <v>293.0</v>
      </c>
      <c r="E357" s="1235" t="s">
        <v>341</v>
      </c>
      <c r="F357" s="1248"/>
      <c r="G357" s="1248"/>
      <c r="H357" s="1532"/>
      <c r="I357" s="1532"/>
      <c r="J357" s="1532"/>
      <c r="K357" s="1532"/>
      <c r="L357" s="1532"/>
      <c r="M357" s="1532"/>
    </row>
    <row r="358">
      <c r="A358" s="1547" t="s">
        <v>367</v>
      </c>
      <c r="B358" s="1547" t="s">
        <v>341</v>
      </c>
      <c r="C358" s="1556">
        <v>292502.0</v>
      </c>
      <c r="D358" s="1547">
        <v>227.0</v>
      </c>
      <c r="E358" s="1235" t="s">
        <v>341</v>
      </c>
      <c r="F358" s="1248"/>
      <c r="G358" s="1248"/>
      <c r="H358" s="1532"/>
      <c r="I358" s="1532"/>
      <c r="J358" s="1532"/>
      <c r="K358" s="1532"/>
      <c r="L358" s="1532"/>
      <c r="M358" s="1532"/>
    </row>
    <row r="359">
      <c r="A359" s="1547" t="s">
        <v>368</v>
      </c>
      <c r="B359" s="1547" t="s">
        <v>341</v>
      </c>
      <c r="C359" s="1556">
        <v>40770.0</v>
      </c>
      <c r="D359" s="1547">
        <v>54.0</v>
      </c>
      <c r="E359" s="1235" t="s">
        <v>341</v>
      </c>
      <c r="F359" s="1248"/>
      <c r="G359" s="1248"/>
      <c r="H359" s="1532"/>
      <c r="I359" s="1532"/>
      <c r="J359" s="1532"/>
      <c r="K359" s="1532"/>
      <c r="L359" s="1532"/>
      <c r="M359" s="1532"/>
    </row>
    <row r="360">
      <c r="A360" s="1547" t="s">
        <v>369</v>
      </c>
      <c r="B360" s="1547" t="s">
        <v>341</v>
      </c>
      <c r="C360" s="1556">
        <v>8457.0</v>
      </c>
      <c r="D360" s="1547">
        <v>13.0</v>
      </c>
      <c r="E360" s="1235" t="s">
        <v>341</v>
      </c>
      <c r="F360" s="1248"/>
      <c r="G360" s="1248"/>
      <c r="H360" s="1532"/>
      <c r="I360" s="1532"/>
      <c r="J360" s="1532"/>
      <c r="K360" s="1532"/>
      <c r="L360" s="1532"/>
      <c r="M360" s="1532"/>
    </row>
    <row r="361">
      <c r="A361" s="1547" t="s">
        <v>74</v>
      </c>
      <c r="B361" s="1547" t="s">
        <v>341</v>
      </c>
      <c r="C361" s="1556">
        <v>18529.0</v>
      </c>
      <c r="D361" s="1547">
        <v>34.0</v>
      </c>
      <c r="E361" s="1235" t="s">
        <v>341</v>
      </c>
      <c r="F361" s="1248"/>
      <c r="G361" s="1248"/>
      <c r="H361" s="1532"/>
      <c r="I361" s="1532"/>
      <c r="J361" s="1532"/>
      <c r="K361" s="1532"/>
      <c r="L361" s="1532"/>
      <c r="M361" s="1532"/>
    </row>
    <row r="362">
      <c r="A362" s="1547" t="s">
        <v>370</v>
      </c>
      <c r="B362" s="1547" t="s">
        <v>341</v>
      </c>
      <c r="C362" s="1556">
        <v>394855.0</v>
      </c>
      <c r="D362" s="1547">
        <v>196.0</v>
      </c>
      <c r="E362" s="1235" t="s">
        <v>341</v>
      </c>
      <c r="F362" s="1248"/>
      <c r="G362" s="1248"/>
      <c r="H362" s="1532"/>
      <c r="I362" s="1532"/>
      <c r="J362" s="1532"/>
      <c r="K362" s="1532"/>
      <c r="L362" s="1532"/>
      <c r="M362" s="1532"/>
    </row>
    <row r="363">
      <c r="A363" s="1547" t="s">
        <v>76</v>
      </c>
      <c r="B363" s="1547" t="s">
        <v>341</v>
      </c>
      <c r="C363" s="1556">
        <v>359977.0</v>
      </c>
      <c r="D363" s="1547">
        <v>288.0</v>
      </c>
      <c r="E363" s="1235" t="s">
        <v>341</v>
      </c>
      <c r="F363" s="1248"/>
      <c r="G363" s="1248"/>
      <c r="H363" s="1532"/>
      <c r="I363" s="1532"/>
      <c r="J363" s="1532"/>
      <c r="K363" s="1532"/>
      <c r="L363" s="1532"/>
      <c r="M363" s="1532"/>
    </row>
    <row r="364">
      <c r="A364" s="1547" t="s">
        <v>371</v>
      </c>
      <c r="B364" s="1547" t="s">
        <v>341</v>
      </c>
      <c r="C364" s="1556">
        <v>160912.0</v>
      </c>
      <c r="D364" s="1547">
        <v>75.0</v>
      </c>
      <c r="E364" s="1235" t="s">
        <v>341</v>
      </c>
      <c r="F364" s="1248"/>
      <c r="G364" s="1248"/>
      <c r="H364" s="1532"/>
      <c r="I364" s="1532"/>
      <c r="J364" s="1532"/>
      <c r="K364" s="1532"/>
      <c r="L364" s="1532"/>
      <c r="M364" s="1532"/>
    </row>
    <row r="365">
      <c r="A365" s="1547" t="s">
        <v>372</v>
      </c>
      <c r="B365" s="1547" t="s">
        <v>341</v>
      </c>
      <c r="C365" s="1556">
        <v>2761581.0</v>
      </c>
      <c r="D365" s="1547">
        <v>880.0</v>
      </c>
      <c r="E365" s="1235" t="s">
        <v>341</v>
      </c>
      <c r="F365" s="1248"/>
      <c r="G365" s="1248"/>
      <c r="H365" s="1532"/>
      <c r="I365" s="1532"/>
      <c r="J365" s="1532"/>
      <c r="K365" s="1532"/>
      <c r="L365" s="1532"/>
      <c r="M365" s="1532"/>
    </row>
    <row r="366">
      <c r="A366" s="1547" t="s">
        <v>79</v>
      </c>
      <c r="B366" s="1547" t="s">
        <v>341</v>
      </c>
      <c r="C366" s="1556">
        <v>75027.0</v>
      </c>
      <c r="D366" s="1547">
        <v>53.0</v>
      </c>
      <c r="E366" s="1235" t="s">
        <v>341</v>
      </c>
      <c r="F366" s="1248"/>
      <c r="G366" s="1248"/>
      <c r="H366" s="1532"/>
      <c r="I366" s="1532"/>
      <c r="J366" s="1532"/>
      <c r="K366" s="1532"/>
      <c r="L366" s="1532"/>
      <c r="M366" s="1532"/>
    </row>
    <row r="367">
      <c r="A367" s="1547" t="s">
        <v>373</v>
      </c>
      <c r="B367" s="1547" t="s">
        <v>341</v>
      </c>
      <c r="C367" s="1556">
        <v>85832.0</v>
      </c>
      <c r="D367" s="1547">
        <v>81.0</v>
      </c>
      <c r="E367" s="1235" t="s">
        <v>341</v>
      </c>
      <c r="F367" s="1248"/>
      <c r="G367" s="1248"/>
      <c r="H367" s="1532"/>
      <c r="I367" s="1532"/>
      <c r="J367" s="1532"/>
      <c r="K367" s="1532"/>
      <c r="L367" s="1532"/>
      <c r="M367" s="1532"/>
    </row>
    <row r="368">
      <c r="A368" s="1547" t="s">
        <v>374</v>
      </c>
      <c r="B368" s="1547" t="s">
        <v>341</v>
      </c>
      <c r="C368" s="1556">
        <v>207269.0</v>
      </c>
      <c r="D368" s="1547">
        <v>184.0</v>
      </c>
      <c r="E368" s="1235" t="s">
        <v>341</v>
      </c>
      <c r="F368" s="1248"/>
      <c r="G368" s="1248"/>
      <c r="H368" s="1532"/>
      <c r="I368" s="1532"/>
      <c r="J368" s="1532"/>
      <c r="K368" s="1532"/>
      <c r="L368" s="1532"/>
      <c r="M368" s="1532"/>
    </row>
    <row r="369">
      <c r="A369" s="1547" t="s">
        <v>375</v>
      </c>
      <c r="B369" s="1547" t="s">
        <v>341</v>
      </c>
      <c r="C369" s="1556">
        <v>41537.0</v>
      </c>
      <c r="D369" s="1547">
        <v>40.0</v>
      </c>
      <c r="E369" s="1235" t="s">
        <v>341</v>
      </c>
      <c r="F369" s="1248"/>
      <c r="G369" s="1248"/>
      <c r="H369" s="1532"/>
      <c r="I369" s="1532"/>
      <c r="J369" s="1532"/>
      <c r="K369" s="1532"/>
      <c r="L369" s="1532"/>
      <c r="M369" s="1532"/>
    </row>
    <row r="370">
      <c r="A370" s="1547" t="s">
        <v>237</v>
      </c>
      <c r="B370" s="1547" t="s">
        <v>341</v>
      </c>
      <c r="C370" s="1556">
        <v>1380645.0</v>
      </c>
      <c r="D370" s="1547">
        <v>598.0</v>
      </c>
      <c r="E370" s="1235" t="s">
        <v>341</v>
      </c>
      <c r="F370" s="1248"/>
      <c r="G370" s="1248"/>
      <c r="H370" s="1532"/>
      <c r="I370" s="1532"/>
      <c r="J370" s="1532"/>
      <c r="K370" s="1532"/>
      <c r="L370" s="1532"/>
      <c r="M370" s="1532"/>
    </row>
    <row r="371">
      <c r="A371" s="1547" t="s">
        <v>376</v>
      </c>
      <c r="B371" s="1547" t="s">
        <v>341</v>
      </c>
      <c r="C371" s="1556">
        <v>367990.0</v>
      </c>
      <c r="D371" s="1547">
        <v>131.0</v>
      </c>
      <c r="E371" s="1235" t="s">
        <v>341</v>
      </c>
      <c r="F371" s="1248"/>
      <c r="G371" s="1248"/>
      <c r="H371" s="1532"/>
      <c r="I371" s="1532"/>
      <c r="J371" s="1532"/>
      <c r="K371" s="1532"/>
      <c r="L371" s="1532"/>
      <c r="M371" s="1532"/>
    </row>
    <row r="372">
      <c r="A372" s="1547" t="s">
        <v>377</v>
      </c>
      <c r="B372" s="1547" t="s">
        <v>341</v>
      </c>
      <c r="C372" s="1556">
        <v>1485941.0</v>
      </c>
      <c r="D372" s="1547">
        <v>486.0</v>
      </c>
      <c r="E372" s="1235" t="s">
        <v>341</v>
      </c>
      <c r="F372" s="1248"/>
      <c r="G372" s="1248"/>
      <c r="H372" s="1532"/>
      <c r="I372" s="1532"/>
      <c r="J372" s="1532"/>
      <c r="K372" s="1532"/>
      <c r="L372" s="1532"/>
      <c r="M372" s="1532"/>
    </row>
    <row r="373">
      <c r="A373" s="1547" t="s">
        <v>378</v>
      </c>
      <c r="B373" s="1547" t="s">
        <v>341</v>
      </c>
      <c r="C373" s="1556">
        <v>539630.0</v>
      </c>
      <c r="D373" s="1547">
        <v>214.0</v>
      </c>
      <c r="E373" s="1235" t="s">
        <v>341</v>
      </c>
      <c r="F373" s="1248"/>
      <c r="G373" s="1248"/>
      <c r="H373" s="1532"/>
      <c r="I373" s="1532"/>
      <c r="J373" s="1532"/>
      <c r="K373" s="1532"/>
      <c r="L373" s="1532"/>
      <c r="M373" s="1532"/>
    </row>
    <row r="374">
      <c r="A374" s="1547" t="s">
        <v>379</v>
      </c>
      <c r="B374" s="1547" t="s">
        <v>341</v>
      </c>
      <c r="C374" s="1556">
        <v>975280.0</v>
      </c>
      <c r="D374" s="1547">
        <v>423.0</v>
      </c>
      <c r="E374" s="1235" t="s">
        <v>341</v>
      </c>
      <c r="F374" s="1248"/>
      <c r="G374" s="1248"/>
      <c r="H374" s="1532"/>
      <c r="I374" s="1532"/>
      <c r="J374" s="1532"/>
      <c r="K374" s="1532"/>
      <c r="L374" s="1532"/>
      <c r="M374" s="1532"/>
    </row>
    <row r="375">
      <c r="A375" s="1547" t="s">
        <v>187</v>
      </c>
      <c r="B375" s="1547" t="s">
        <v>341</v>
      </c>
      <c r="C375" s="1556">
        <v>708009.0</v>
      </c>
      <c r="D375" s="1547">
        <v>487.0</v>
      </c>
      <c r="E375" s="1235" t="s">
        <v>341</v>
      </c>
      <c r="F375" s="1248"/>
      <c r="G375" s="1248"/>
      <c r="H375" s="1532"/>
      <c r="I375" s="1532"/>
      <c r="J375" s="1532"/>
      <c r="K375" s="1532"/>
      <c r="L375" s="1532"/>
      <c r="M375" s="1532"/>
    </row>
    <row r="376">
      <c r="A376" s="1547" t="s">
        <v>380</v>
      </c>
      <c r="B376" s="1547" t="s">
        <v>341</v>
      </c>
      <c r="C376" s="1556">
        <v>74163.0</v>
      </c>
      <c r="D376" s="1547">
        <v>105.0</v>
      </c>
      <c r="E376" s="1235" t="s">
        <v>341</v>
      </c>
      <c r="F376" s="1248"/>
      <c r="G376" s="1248"/>
      <c r="H376" s="1532"/>
      <c r="I376" s="1532"/>
      <c r="J376" s="1532"/>
      <c r="K376" s="1532"/>
      <c r="L376" s="1532"/>
      <c r="M376" s="1532"/>
    </row>
    <row r="377">
      <c r="A377" s="1547" t="s">
        <v>2499</v>
      </c>
      <c r="B377" s="1547" t="s">
        <v>341</v>
      </c>
      <c r="C377" s="1556">
        <v>254261.0</v>
      </c>
      <c r="D377" s="1547">
        <v>103.0</v>
      </c>
      <c r="E377" s="1235" t="s">
        <v>341</v>
      </c>
      <c r="F377" s="1248"/>
      <c r="G377" s="1248"/>
      <c r="H377" s="1532"/>
      <c r="I377" s="1532"/>
      <c r="J377" s="1532"/>
      <c r="K377" s="1532"/>
      <c r="L377" s="1532"/>
      <c r="M377" s="1532"/>
    </row>
    <row r="378">
      <c r="A378" s="1547" t="s">
        <v>2500</v>
      </c>
      <c r="B378" s="1547" t="s">
        <v>341</v>
      </c>
      <c r="C378" s="1556">
        <v>321128.0</v>
      </c>
      <c r="D378" s="1547">
        <v>133.0</v>
      </c>
      <c r="E378" s="1235" t="s">
        <v>341</v>
      </c>
      <c r="F378" s="1248"/>
      <c r="G378" s="1248"/>
      <c r="H378" s="1532"/>
      <c r="I378" s="1532"/>
      <c r="J378" s="1532"/>
      <c r="K378" s="1532"/>
      <c r="L378" s="1532"/>
      <c r="M378" s="1532"/>
    </row>
    <row r="379">
      <c r="A379" s="1547" t="s">
        <v>383</v>
      </c>
      <c r="B379" s="1547" t="s">
        <v>341</v>
      </c>
      <c r="C379" s="1556">
        <v>179349.0</v>
      </c>
      <c r="D379" s="1547">
        <v>120.0</v>
      </c>
      <c r="E379" s="1235" t="s">
        <v>341</v>
      </c>
      <c r="F379" s="1248"/>
      <c r="G379" s="1248"/>
      <c r="H379" s="1532"/>
      <c r="I379" s="1532"/>
      <c r="J379" s="1532"/>
      <c r="K379" s="1532"/>
      <c r="L379" s="1532"/>
      <c r="M379" s="1532"/>
    </row>
    <row r="380">
      <c r="A380" s="1547" t="s">
        <v>384</v>
      </c>
      <c r="B380" s="1547" t="s">
        <v>341</v>
      </c>
      <c r="C380" s="1556">
        <v>426718.0</v>
      </c>
      <c r="D380" s="1547">
        <v>221.0</v>
      </c>
      <c r="E380" s="1235" t="s">
        <v>341</v>
      </c>
      <c r="F380" s="1248"/>
      <c r="G380" s="1248"/>
      <c r="H380" s="1532"/>
      <c r="I380" s="1532"/>
      <c r="J380" s="1532"/>
      <c r="K380" s="1532"/>
      <c r="L380" s="1532"/>
      <c r="M380" s="1532"/>
    </row>
    <row r="381">
      <c r="A381" s="1547" t="s">
        <v>385</v>
      </c>
      <c r="B381" s="1547" t="s">
        <v>341</v>
      </c>
      <c r="C381" s="1556">
        <v>467832.0</v>
      </c>
      <c r="D381" s="1547">
        <v>188.0</v>
      </c>
      <c r="E381" s="1235" t="s">
        <v>341</v>
      </c>
      <c r="F381" s="1248"/>
      <c r="G381" s="1248"/>
      <c r="H381" s="1532"/>
      <c r="I381" s="1532"/>
      <c r="J381" s="1532"/>
      <c r="K381" s="1532"/>
      <c r="L381" s="1532"/>
      <c r="M381" s="1532"/>
    </row>
    <row r="382">
      <c r="A382" s="1547" t="s">
        <v>89</v>
      </c>
      <c r="B382" s="1547" t="s">
        <v>341</v>
      </c>
      <c r="C382" s="1556">
        <v>128754.0</v>
      </c>
      <c r="D382" s="1547">
        <v>73.0</v>
      </c>
      <c r="E382" s="1235" t="s">
        <v>341</v>
      </c>
      <c r="F382" s="1248"/>
      <c r="G382" s="1248"/>
      <c r="H382" s="1532"/>
      <c r="I382" s="1532"/>
      <c r="J382" s="1532"/>
      <c r="K382" s="1532"/>
      <c r="L382" s="1532"/>
      <c r="M382" s="1532"/>
    </row>
    <row r="383">
      <c r="A383" s="1547" t="s">
        <v>386</v>
      </c>
      <c r="B383" s="1547" t="s">
        <v>341</v>
      </c>
      <c r="C383" s="1556">
        <v>44191.0</v>
      </c>
      <c r="D383" s="1547">
        <v>72.0</v>
      </c>
      <c r="E383" s="1235" t="s">
        <v>341</v>
      </c>
      <c r="F383" s="1248"/>
      <c r="G383" s="1248"/>
      <c r="H383" s="1532"/>
      <c r="I383" s="1532"/>
      <c r="J383" s="1532"/>
      <c r="K383" s="1532"/>
      <c r="L383" s="1532"/>
      <c r="M383" s="1532"/>
    </row>
    <row r="384">
      <c r="A384" s="1547" t="s">
        <v>387</v>
      </c>
      <c r="B384" s="1547" t="s">
        <v>341</v>
      </c>
      <c r="C384" s="1556">
        <v>21623.0</v>
      </c>
      <c r="D384" s="1547">
        <v>46.0</v>
      </c>
      <c r="E384" s="1235" t="s">
        <v>341</v>
      </c>
      <c r="F384" s="1248"/>
      <c r="G384" s="1248"/>
      <c r="H384" s="1532"/>
      <c r="I384" s="1532"/>
      <c r="J384" s="1532"/>
      <c r="K384" s="1532"/>
      <c r="L384" s="1532"/>
      <c r="M384" s="1532"/>
    </row>
    <row r="385">
      <c r="A385" s="1547" t="s">
        <v>199</v>
      </c>
      <c r="B385" s="1547" t="s">
        <v>341</v>
      </c>
      <c r="C385" s="1556">
        <v>14940.0</v>
      </c>
      <c r="D385" s="1547">
        <v>19.0</v>
      </c>
      <c r="E385" s="1235" t="s">
        <v>341</v>
      </c>
      <c r="F385" s="1248"/>
      <c r="G385" s="1248"/>
      <c r="H385" s="1532"/>
      <c r="I385" s="1532"/>
      <c r="J385" s="1532"/>
      <c r="K385" s="1532"/>
      <c r="L385" s="1532"/>
      <c r="M385" s="1532"/>
    </row>
    <row r="386">
      <c r="A386" s="1547" t="s">
        <v>388</v>
      </c>
      <c r="B386" s="1547" t="s">
        <v>341</v>
      </c>
      <c r="C386" s="1556">
        <v>547538.0</v>
      </c>
      <c r="D386" s="1547">
        <v>294.0</v>
      </c>
      <c r="E386" s="1235" t="s">
        <v>341</v>
      </c>
      <c r="F386" s="1248"/>
      <c r="G386" s="1248"/>
      <c r="H386" s="1532"/>
      <c r="I386" s="1532"/>
      <c r="J386" s="1532"/>
      <c r="K386" s="1532"/>
      <c r="L386" s="1532"/>
      <c r="M386" s="1532"/>
    </row>
    <row r="387">
      <c r="A387" s="1547" t="s">
        <v>389</v>
      </c>
      <c r="B387" s="1547" t="s">
        <v>341</v>
      </c>
      <c r="C387" s="1556">
        <v>32461.0</v>
      </c>
      <c r="D387" s="1547">
        <v>35.0</v>
      </c>
      <c r="E387" s="1235" t="s">
        <v>341</v>
      </c>
      <c r="F387" s="1248"/>
      <c r="G387" s="1248"/>
      <c r="H387" s="1532"/>
      <c r="I387" s="1532"/>
      <c r="J387" s="1532"/>
      <c r="K387" s="1532"/>
      <c r="L387" s="1532"/>
      <c r="M387" s="1532"/>
    </row>
    <row r="388">
      <c r="A388" s="1547" t="s">
        <v>390</v>
      </c>
      <c r="B388" s="1547" t="s">
        <v>341</v>
      </c>
      <c r="C388" s="1556">
        <v>71375.0</v>
      </c>
      <c r="D388" s="1547">
        <v>77.0</v>
      </c>
      <c r="E388" s="1235" t="s">
        <v>341</v>
      </c>
      <c r="F388" s="1248"/>
      <c r="G388" s="1248"/>
      <c r="H388" s="1532"/>
      <c r="I388" s="1532"/>
      <c r="J388" s="1532"/>
      <c r="K388" s="1532"/>
      <c r="L388" s="1532"/>
      <c r="M388" s="1532"/>
    </row>
    <row r="389">
      <c r="A389" s="1551" t="s">
        <v>94</v>
      </c>
      <c r="B389" s="1551" t="s">
        <v>341</v>
      </c>
      <c r="C389" s="1557">
        <v>24880.0</v>
      </c>
      <c r="D389" s="1551">
        <v>37.0</v>
      </c>
      <c r="E389" s="1235" t="s">
        <v>341</v>
      </c>
      <c r="F389" s="1248"/>
      <c r="G389" s="1248"/>
      <c r="H389" s="1532"/>
      <c r="I389" s="1532"/>
      <c r="J389" s="1532"/>
      <c r="K389" s="1532"/>
      <c r="L389" s="1532"/>
      <c r="M389" s="1532"/>
      <c r="N389" s="1529"/>
      <c r="O389" s="1529"/>
      <c r="P389" s="1529"/>
      <c r="Q389" s="1529"/>
      <c r="R389" s="1529"/>
      <c r="S389" s="1529"/>
      <c r="T389" s="1529"/>
      <c r="U389" s="1529"/>
      <c r="V389" s="1529"/>
      <c r="W389" s="1529"/>
      <c r="X389" s="1529"/>
      <c r="Y389" s="1529"/>
      <c r="Z389" s="1529"/>
    </row>
    <row r="390">
      <c r="A390" s="364" t="s">
        <v>393</v>
      </c>
      <c r="B390" s="364" t="s">
        <v>392</v>
      </c>
      <c r="C390" s="1554">
        <v>18507.0</v>
      </c>
      <c r="D390" s="364">
        <v>40.0</v>
      </c>
      <c r="E390" s="1235" t="s">
        <v>392</v>
      </c>
      <c r="F390" s="1248"/>
      <c r="G390" s="1248"/>
      <c r="H390" s="1532"/>
      <c r="I390" s="1532"/>
      <c r="J390" s="1532"/>
      <c r="K390" s="1532"/>
      <c r="L390" s="1532"/>
      <c r="M390" s="1532"/>
    </row>
    <row r="391">
      <c r="A391" s="364" t="s">
        <v>394</v>
      </c>
      <c r="B391" s="364" t="s">
        <v>392</v>
      </c>
      <c r="C391" s="1554">
        <v>8297.0</v>
      </c>
      <c r="D391" s="364">
        <v>14.0</v>
      </c>
      <c r="E391" s="1235" t="s">
        <v>392</v>
      </c>
      <c r="F391" s="1248"/>
      <c r="G391" s="1248"/>
      <c r="H391" s="1532"/>
      <c r="I391" s="1532"/>
      <c r="J391" s="1532"/>
      <c r="K391" s="1532"/>
      <c r="L391" s="1532"/>
      <c r="M391" s="1532"/>
    </row>
    <row r="392">
      <c r="A392" s="364" t="s">
        <v>395</v>
      </c>
      <c r="B392" s="364" t="s">
        <v>392</v>
      </c>
      <c r="C392" s="1554">
        <v>11185.0</v>
      </c>
      <c r="D392" s="364">
        <v>22.0</v>
      </c>
      <c r="E392" s="1235" t="s">
        <v>392</v>
      </c>
      <c r="F392" s="1248"/>
      <c r="G392" s="1248"/>
      <c r="H392" s="1532"/>
      <c r="I392" s="1532"/>
      <c r="J392" s="1532"/>
      <c r="K392" s="1532"/>
      <c r="L392" s="1532"/>
      <c r="M392" s="1532"/>
    </row>
    <row r="393">
      <c r="A393" s="364" t="s">
        <v>343</v>
      </c>
      <c r="B393" s="364" t="s">
        <v>392</v>
      </c>
      <c r="C393" s="1554">
        <v>3092.0</v>
      </c>
      <c r="D393" s="364" t="s">
        <v>29</v>
      </c>
      <c r="E393" s="1235"/>
      <c r="F393" s="1248"/>
      <c r="G393" s="1248"/>
      <c r="H393" s="1532"/>
      <c r="I393" s="1532"/>
      <c r="J393" s="1532"/>
      <c r="K393" s="1532"/>
      <c r="L393" s="1532"/>
      <c r="M393" s="1532"/>
    </row>
    <row r="394">
      <c r="A394" s="364" t="s">
        <v>31</v>
      </c>
      <c r="B394" s="364" t="s">
        <v>392</v>
      </c>
      <c r="C394" s="1554">
        <v>44823.0</v>
      </c>
      <c r="D394" s="364">
        <v>66.0</v>
      </c>
      <c r="E394" s="1235" t="s">
        <v>392</v>
      </c>
      <c r="F394" s="1248"/>
      <c r="G394" s="1248"/>
      <c r="H394" s="1532"/>
      <c r="I394" s="1532"/>
      <c r="J394" s="1532"/>
      <c r="K394" s="1532"/>
      <c r="L394" s="1532"/>
      <c r="M394" s="1532"/>
    </row>
    <row r="395">
      <c r="A395" s="364" t="s">
        <v>396</v>
      </c>
      <c r="B395" s="364" t="s">
        <v>392</v>
      </c>
      <c r="C395" s="1554">
        <v>18988.0</v>
      </c>
      <c r="D395" s="364">
        <v>22.0</v>
      </c>
      <c r="E395" s="1235" t="s">
        <v>392</v>
      </c>
      <c r="F395" s="1248"/>
      <c r="G395" s="1248"/>
      <c r="H395" s="1532"/>
      <c r="I395" s="1532"/>
      <c r="J395" s="1532"/>
      <c r="K395" s="1532"/>
      <c r="L395" s="1532"/>
      <c r="M395" s="1532"/>
    </row>
    <row r="396">
      <c r="A396" s="364" t="s">
        <v>397</v>
      </c>
      <c r="B396" s="364" t="s">
        <v>392</v>
      </c>
      <c r="C396" s="1554">
        <v>80809.0</v>
      </c>
      <c r="D396" s="364">
        <v>71.0</v>
      </c>
      <c r="E396" s="1235" t="s">
        <v>392</v>
      </c>
      <c r="F396" s="1248"/>
      <c r="G396" s="1248"/>
      <c r="H396" s="1532"/>
      <c r="I396" s="1532"/>
      <c r="J396" s="1532"/>
      <c r="K396" s="1532"/>
      <c r="L396" s="1532"/>
      <c r="M396" s="1532"/>
    </row>
    <row r="397">
      <c r="A397" s="364" t="s">
        <v>398</v>
      </c>
      <c r="B397" s="364" t="s">
        <v>392</v>
      </c>
      <c r="C397" s="1554">
        <v>106408.0</v>
      </c>
      <c r="D397" s="364">
        <v>107.0</v>
      </c>
      <c r="E397" s="1235" t="s">
        <v>392</v>
      </c>
      <c r="F397" s="1248"/>
      <c r="G397" s="1248"/>
      <c r="H397" s="1532"/>
      <c r="I397" s="1532"/>
      <c r="J397" s="1532"/>
      <c r="K397" s="1532"/>
      <c r="L397" s="1532"/>
      <c r="M397" s="1532"/>
    </row>
    <row r="398">
      <c r="A398" s="364" t="s">
        <v>399</v>
      </c>
      <c r="B398" s="364" t="s">
        <v>392</v>
      </c>
      <c r="C398" s="1554">
        <v>16787.0</v>
      </c>
      <c r="D398" s="364">
        <v>25.0</v>
      </c>
      <c r="E398" s="1235" t="s">
        <v>392</v>
      </c>
      <c r="F398" s="1248"/>
      <c r="G398" s="1248"/>
      <c r="H398" s="1532"/>
      <c r="I398" s="1532"/>
      <c r="J398" s="1532"/>
      <c r="K398" s="1532"/>
      <c r="L398" s="1532"/>
      <c r="M398" s="1532"/>
    </row>
    <row r="399">
      <c r="A399" s="364" t="s">
        <v>400</v>
      </c>
      <c r="B399" s="364" t="s">
        <v>392</v>
      </c>
      <c r="C399" s="1554">
        <v>19252.0</v>
      </c>
      <c r="D399" s="364">
        <v>11.0</v>
      </c>
      <c r="E399" s="1235" t="s">
        <v>392</v>
      </c>
      <c r="F399" s="1248"/>
      <c r="G399" s="1248"/>
      <c r="H399" s="1532"/>
      <c r="I399" s="1532"/>
      <c r="J399" s="1532"/>
      <c r="K399" s="1532"/>
      <c r="L399" s="1532"/>
      <c r="M399" s="1532"/>
    </row>
    <row r="400">
      <c r="A400" s="364" t="s">
        <v>33</v>
      </c>
      <c r="B400" s="364" t="s">
        <v>392</v>
      </c>
      <c r="C400" s="1554">
        <v>153095.0</v>
      </c>
      <c r="D400" s="364">
        <v>222.0</v>
      </c>
      <c r="E400" s="1235" t="s">
        <v>392</v>
      </c>
      <c r="F400" s="1248"/>
      <c r="G400" s="1248"/>
      <c r="H400" s="1532"/>
      <c r="I400" s="1532"/>
      <c r="J400" s="1532"/>
      <c r="K400" s="1532"/>
      <c r="L400" s="1532"/>
      <c r="M400" s="1532"/>
    </row>
    <row r="401">
      <c r="A401" s="364" t="s">
        <v>401</v>
      </c>
      <c r="B401" s="364" t="s">
        <v>392</v>
      </c>
      <c r="C401" s="1554">
        <v>12838.0</v>
      </c>
      <c r="D401" s="364">
        <v>24.0</v>
      </c>
      <c r="E401" s="1235" t="s">
        <v>392</v>
      </c>
      <c r="F401" s="1248"/>
      <c r="G401" s="1248"/>
      <c r="H401" s="1532"/>
      <c r="I401" s="1532"/>
      <c r="J401" s="1532"/>
      <c r="K401" s="1532"/>
      <c r="L401" s="1532"/>
      <c r="M401" s="1532"/>
    </row>
    <row r="402">
      <c r="A402" s="364" t="s">
        <v>402</v>
      </c>
      <c r="B402" s="364" t="s">
        <v>392</v>
      </c>
      <c r="C402" s="1554">
        <v>18897.0</v>
      </c>
      <c r="D402" s="364">
        <v>27.0</v>
      </c>
      <c r="E402" s="1235" t="s">
        <v>392</v>
      </c>
      <c r="F402" s="1248"/>
      <c r="G402" s="1248"/>
      <c r="H402" s="1532"/>
      <c r="I402" s="1532"/>
      <c r="J402" s="1532"/>
      <c r="K402" s="1532"/>
      <c r="L402" s="1532"/>
      <c r="M402" s="1532"/>
    </row>
    <row r="403">
      <c r="A403" s="364" t="s">
        <v>403</v>
      </c>
      <c r="B403" s="364" t="s">
        <v>392</v>
      </c>
      <c r="C403" s="1554">
        <v>15513.0</v>
      </c>
      <c r="D403" s="364">
        <v>30.0</v>
      </c>
      <c r="E403" s="1235" t="s">
        <v>392</v>
      </c>
      <c r="F403" s="1248"/>
      <c r="G403" s="1248"/>
      <c r="H403" s="1532"/>
      <c r="I403" s="1532"/>
      <c r="J403" s="1532"/>
      <c r="K403" s="1532"/>
      <c r="L403" s="1532"/>
      <c r="M403" s="1532"/>
    </row>
    <row r="404">
      <c r="A404" s="364" t="s">
        <v>404</v>
      </c>
      <c r="B404" s="364" t="s">
        <v>392</v>
      </c>
      <c r="C404" s="1554">
        <v>38109.0</v>
      </c>
      <c r="D404" s="364">
        <v>39.0</v>
      </c>
      <c r="E404" s="1235" t="s">
        <v>392</v>
      </c>
      <c r="F404" s="1248"/>
      <c r="G404" s="1248"/>
      <c r="H404" s="1532"/>
      <c r="I404" s="1532"/>
      <c r="J404" s="1532"/>
      <c r="K404" s="1532"/>
      <c r="L404" s="1532"/>
      <c r="M404" s="1532"/>
    </row>
    <row r="405">
      <c r="A405" s="364" t="s">
        <v>405</v>
      </c>
      <c r="B405" s="364" t="s">
        <v>392</v>
      </c>
      <c r="C405" s="1554">
        <v>77296.0</v>
      </c>
      <c r="D405" s="364">
        <v>81.0</v>
      </c>
      <c r="E405" s="1235" t="s">
        <v>392</v>
      </c>
      <c r="F405" s="1248"/>
      <c r="G405" s="1248"/>
      <c r="H405" s="1532"/>
      <c r="I405" s="1532"/>
      <c r="J405" s="1532"/>
      <c r="K405" s="1532"/>
      <c r="L405" s="1532"/>
      <c r="M405" s="1532"/>
    </row>
    <row r="406">
      <c r="A406" s="364" t="s">
        <v>406</v>
      </c>
      <c r="B406" s="364" t="s">
        <v>392</v>
      </c>
      <c r="C406" s="1554">
        <v>22423.0</v>
      </c>
      <c r="D406" s="364">
        <v>53.0</v>
      </c>
      <c r="E406" s="1235" t="s">
        <v>392</v>
      </c>
      <c r="F406" s="1248"/>
      <c r="G406" s="1248"/>
      <c r="H406" s="1532"/>
      <c r="I406" s="1532"/>
      <c r="J406" s="1532"/>
      <c r="K406" s="1532"/>
      <c r="L406" s="1532"/>
      <c r="M406" s="1532"/>
    </row>
    <row r="407">
      <c r="A407" s="364" t="s">
        <v>407</v>
      </c>
      <c r="B407" s="364" t="s">
        <v>392</v>
      </c>
      <c r="C407" s="1554">
        <v>24193.0</v>
      </c>
      <c r="D407" s="364">
        <v>34.0</v>
      </c>
      <c r="E407" s="1235" t="s">
        <v>392</v>
      </c>
      <c r="F407" s="1248"/>
      <c r="G407" s="1248"/>
      <c r="H407" s="1532"/>
      <c r="I407" s="1532"/>
      <c r="J407" s="1532"/>
      <c r="K407" s="1532"/>
      <c r="L407" s="1532"/>
      <c r="M407" s="1532"/>
    </row>
    <row r="408">
      <c r="A408" s="364" t="s">
        <v>37</v>
      </c>
      <c r="B408" s="364" t="s">
        <v>392</v>
      </c>
      <c r="C408" s="1554">
        <v>6352.0</v>
      </c>
      <c r="D408" s="364">
        <v>12.0</v>
      </c>
      <c r="E408" s="1235" t="s">
        <v>392</v>
      </c>
      <c r="F408" s="1248"/>
      <c r="G408" s="1248"/>
      <c r="H408" s="1532"/>
      <c r="I408" s="1532"/>
      <c r="J408" s="1532"/>
      <c r="K408" s="1532"/>
      <c r="L408" s="1532"/>
      <c r="M408" s="1532"/>
    </row>
    <row r="409">
      <c r="A409" s="364" t="s">
        <v>408</v>
      </c>
      <c r="B409" s="364" t="s">
        <v>392</v>
      </c>
      <c r="C409" s="1554">
        <v>53677.0</v>
      </c>
      <c r="D409" s="364">
        <v>71.0</v>
      </c>
      <c r="E409" s="1235" t="s">
        <v>392</v>
      </c>
      <c r="F409" s="1248"/>
      <c r="G409" s="1248"/>
      <c r="H409" s="1532"/>
      <c r="I409" s="1532"/>
      <c r="J409" s="1532"/>
      <c r="K409" s="1532"/>
      <c r="L409" s="1532"/>
      <c r="M409" s="1532"/>
    </row>
    <row r="410">
      <c r="A410" s="364" t="s">
        <v>409</v>
      </c>
      <c r="B410" s="364" t="s">
        <v>392</v>
      </c>
      <c r="C410" s="1554">
        <v>10836.0</v>
      </c>
      <c r="D410" s="364">
        <v>25.0</v>
      </c>
      <c r="E410" s="1235" t="s">
        <v>392</v>
      </c>
      <c r="F410" s="1248"/>
      <c r="G410" s="1248"/>
      <c r="H410" s="1532"/>
      <c r="I410" s="1532"/>
      <c r="J410" s="1532"/>
      <c r="K410" s="1532"/>
      <c r="L410" s="1532"/>
      <c r="M410" s="1532"/>
    </row>
    <row r="411">
      <c r="A411" s="364" t="s">
        <v>153</v>
      </c>
      <c r="B411" s="364" t="s">
        <v>392</v>
      </c>
      <c r="C411" s="1554">
        <v>118121.0</v>
      </c>
      <c r="D411" s="364">
        <v>122.0</v>
      </c>
      <c r="E411" s="1235" t="s">
        <v>392</v>
      </c>
      <c r="F411" s="1248"/>
      <c r="G411" s="1248"/>
      <c r="H411" s="1532"/>
      <c r="I411" s="1532"/>
      <c r="J411" s="1532"/>
      <c r="K411" s="1532"/>
      <c r="L411" s="1532"/>
      <c r="M411" s="1532"/>
    </row>
    <row r="412">
      <c r="A412" s="364" t="s">
        <v>410</v>
      </c>
      <c r="B412" s="364" t="s">
        <v>392</v>
      </c>
      <c r="C412" s="1554">
        <v>67420.0</v>
      </c>
      <c r="D412" s="364">
        <v>66.0</v>
      </c>
      <c r="E412" s="1235" t="s">
        <v>392</v>
      </c>
      <c r="F412" s="1248"/>
      <c r="G412" s="1248"/>
      <c r="H412" s="1532"/>
      <c r="I412" s="1532"/>
      <c r="J412" s="1532"/>
      <c r="K412" s="1532"/>
      <c r="L412" s="1532"/>
      <c r="M412" s="1532"/>
    </row>
    <row r="413">
      <c r="A413" s="364" t="s">
        <v>411</v>
      </c>
      <c r="B413" s="364" t="s">
        <v>392</v>
      </c>
      <c r="C413" s="1554">
        <v>12968.0</v>
      </c>
      <c r="D413" s="364">
        <v>24.0</v>
      </c>
      <c r="E413" s="1235" t="s">
        <v>392</v>
      </c>
      <c r="F413" s="1248"/>
      <c r="G413" s="1248"/>
      <c r="H413" s="1532"/>
      <c r="I413" s="1532"/>
      <c r="J413" s="1532"/>
      <c r="K413" s="1532"/>
      <c r="L413" s="1532"/>
      <c r="M413" s="1532"/>
    </row>
    <row r="414">
      <c r="A414" s="364" t="s">
        <v>412</v>
      </c>
      <c r="B414" s="364" t="s">
        <v>392</v>
      </c>
      <c r="C414" s="1554">
        <v>289195.0</v>
      </c>
      <c r="D414" s="364">
        <v>316.0</v>
      </c>
      <c r="E414" s="1235" t="s">
        <v>392</v>
      </c>
      <c r="F414" s="1248"/>
      <c r="G414" s="1248"/>
      <c r="H414" s="1532"/>
      <c r="I414" s="1532"/>
      <c r="J414" s="1532"/>
      <c r="K414" s="1532"/>
      <c r="L414" s="1532"/>
      <c r="M414" s="1532"/>
    </row>
    <row r="415">
      <c r="A415" s="364" t="s">
        <v>413</v>
      </c>
      <c r="B415" s="364" t="s">
        <v>392</v>
      </c>
      <c r="C415" s="1554">
        <v>10684.0</v>
      </c>
      <c r="D415" s="364">
        <v>2.0</v>
      </c>
      <c r="E415" s="1235" t="s">
        <v>392</v>
      </c>
      <c r="F415" s="1248"/>
      <c r="G415" s="1248"/>
      <c r="H415" s="1532"/>
      <c r="I415" s="1532"/>
      <c r="J415" s="1532"/>
      <c r="K415" s="1532"/>
      <c r="L415" s="1532"/>
      <c r="M415" s="1532"/>
    </row>
    <row r="416">
      <c r="A416" s="364" t="s">
        <v>414</v>
      </c>
      <c r="B416" s="364" t="s">
        <v>392</v>
      </c>
      <c r="C416" s="1554">
        <v>24790.0</v>
      </c>
      <c r="D416" s="364">
        <v>38.0</v>
      </c>
      <c r="E416" s="1235" t="s">
        <v>392</v>
      </c>
      <c r="F416" s="1248"/>
      <c r="G416" s="1248"/>
      <c r="H416" s="1532"/>
      <c r="I416" s="1532"/>
      <c r="J416" s="1532"/>
      <c r="K416" s="1532"/>
      <c r="L416" s="1532"/>
      <c r="M416" s="1532"/>
    </row>
    <row r="417">
      <c r="A417" s="364" t="s">
        <v>39</v>
      </c>
      <c r="B417" s="364" t="s">
        <v>392</v>
      </c>
      <c r="C417" s="1554">
        <v>254149.0</v>
      </c>
      <c r="D417" s="364">
        <v>114.0</v>
      </c>
      <c r="E417" s="1235" t="s">
        <v>392</v>
      </c>
      <c r="F417" s="1248"/>
      <c r="G417" s="1248"/>
      <c r="H417" s="1532"/>
      <c r="I417" s="1532"/>
      <c r="J417" s="1532"/>
      <c r="K417" s="1532"/>
      <c r="L417" s="1532"/>
      <c r="M417" s="1532"/>
    </row>
    <row r="418">
      <c r="A418" s="364" t="s">
        <v>42</v>
      </c>
      <c r="B418" s="364" t="s">
        <v>392</v>
      </c>
      <c r="C418" s="1554">
        <v>127330.0</v>
      </c>
      <c r="D418" s="364">
        <v>80.0</v>
      </c>
      <c r="E418" s="1235" t="s">
        <v>392</v>
      </c>
      <c r="F418" s="1248"/>
      <c r="G418" s="1248"/>
      <c r="H418" s="1532"/>
      <c r="I418" s="1532"/>
      <c r="J418" s="1532"/>
      <c r="K418" s="1532"/>
      <c r="L418" s="1532"/>
      <c r="M418" s="1532"/>
    </row>
    <row r="419">
      <c r="A419" s="364" t="s">
        <v>43</v>
      </c>
      <c r="B419" s="364" t="s">
        <v>392</v>
      </c>
      <c r="C419" s="1554">
        <v>2887.0</v>
      </c>
      <c r="D419" s="364">
        <v>8.0</v>
      </c>
      <c r="E419" s="1235" t="s">
        <v>392</v>
      </c>
      <c r="F419" s="1248"/>
      <c r="G419" s="1248"/>
      <c r="H419" s="1532"/>
      <c r="I419" s="1532"/>
      <c r="J419" s="1532"/>
      <c r="K419" s="1532"/>
      <c r="L419" s="1532"/>
      <c r="M419" s="1532"/>
    </row>
    <row r="420">
      <c r="A420" s="364" t="s">
        <v>415</v>
      </c>
      <c r="B420" s="364" t="s">
        <v>392</v>
      </c>
      <c r="C420" s="1554">
        <v>289615.0</v>
      </c>
      <c r="D420" s="364">
        <v>128.0</v>
      </c>
      <c r="E420" s="1235" t="s">
        <v>392</v>
      </c>
      <c r="F420" s="1248"/>
      <c r="G420" s="1248"/>
      <c r="H420" s="1532"/>
      <c r="I420" s="1532"/>
      <c r="J420" s="1532"/>
      <c r="K420" s="1532"/>
      <c r="L420" s="1532"/>
      <c r="M420" s="1532"/>
    </row>
    <row r="421">
      <c r="A421" s="364" t="s">
        <v>416</v>
      </c>
      <c r="B421" s="364" t="s">
        <v>392</v>
      </c>
      <c r="C421" s="1554">
        <v>6648.0</v>
      </c>
      <c r="D421" s="364">
        <v>18.0</v>
      </c>
      <c r="E421" s="1235" t="s">
        <v>392</v>
      </c>
      <c r="F421" s="1248"/>
      <c r="G421" s="1248"/>
      <c r="H421" s="1532"/>
      <c r="I421" s="1532"/>
      <c r="J421" s="1532"/>
      <c r="K421" s="1532"/>
      <c r="L421" s="1532"/>
      <c r="M421" s="1532"/>
    </row>
    <row r="422">
      <c r="A422" s="364" t="s">
        <v>417</v>
      </c>
      <c r="B422" s="364" t="s">
        <v>392</v>
      </c>
      <c r="C422" s="1554">
        <v>756865.0</v>
      </c>
      <c r="D422" s="364">
        <v>338.0</v>
      </c>
      <c r="E422" s="1235" t="s">
        <v>392</v>
      </c>
      <c r="F422" s="1248"/>
      <c r="G422" s="1248"/>
      <c r="H422" s="1532"/>
      <c r="I422" s="1532"/>
      <c r="J422" s="1532"/>
      <c r="K422" s="1532"/>
      <c r="L422" s="1532"/>
      <c r="M422" s="1532"/>
    </row>
    <row r="423">
      <c r="A423" s="364" t="s">
        <v>45</v>
      </c>
      <c r="B423" s="364" t="s">
        <v>392</v>
      </c>
      <c r="C423" s="1554">
        <v>43093.0</v>
      </c>
      <c r="D423" s="364">
        <v>77.0</v>
      </c>
      <c r="E423" s="1235" t="s">
        <v>392</v>
      </c>
      <c r="F423" s="1248"/>
      <c r="G423" s="1248"/>
      <c r="H423" s="1532"/>
      <c r="I423" s="1532"/>
      <c r="J423" s="1532"/>
      <c r="K423" s="1532"/>
      <c r="L423" s="1532"/>
      <c r="M423" s="1532"/>
    </row>
    <row r="424">
      <c r="A424" s="364" t="s">
        <v>418</v>
      </c>
      <c r="B424" s="364" t="s">
        <v>392</v>
      </c>
      <c r="C424" s="1554">
        <v>45592.0</v>
      </c>
      <c r="D424" s="364">
        <v>73.0</v>
      </c>
      <c r="E424" s="1235" t="s">
        <v>392</v>
      </c>
      <c r="F424" s="1248"/>
      <c r="G424" s="1248"/>
      <c r="H424" s="1532"/>
      <c r="I424" s="1532"/>
      <c r="J424" s="1532"/>
      <c r="K424" s="1532"/>
      <c r="L424" s="1532"/>
      <c r="M424" s="1532"/>
    </row>
    <row r="425">
      <c r="A425" s="364" t="s">
        <v>157</v>
      </c>
      <c r="B425" s="364" t="s">
        <v>392</v>
      </c>
      <c r="C425" s="1554">
        <v>154291.0</v>
      </c>
      <c r="D425" s="364">
        <v>104.0</v>
      </c>
      <c r="E425" s="1235" t="s">
        <v>392</v>
      </c>
      <c r="F425" s="1248"/>
      <c r="G425" s="1248"/>
      <c r="H425" s="1532"/>
      <c r="I425" s="1532"/>
      <c r="J425" s="1532"/>
      <c r="K425" s="1532"/>
      <c r="L425" s="1532"/>
      <c r="M425" s="1532"/>
    </row>
    <row r="426">
      <c r="A426" s="364" t="s">
        <v>419</v>
      </c>
      <c r="B426" s="364" t="s">
        <v>392</v>
      </c>
      <c r="C426" s="1554">
        <v>17162.0</v>
      </c>
      <c r="D426" s="364">
        <v>30.0</v>
      </c>
      <c r="E426" s="1235" t="s">
        <v>392</v>
      </c>
      <c r="F426" s="1248"/>
      <c r="G426" s="1248"/>
      <c r="H426" s="1532"/>
      <c r="I426" s="1532"/>
      <c r="J426" s="1532"/>
      <c r="K426" s="1532"/>
      <c r="L426" s="1532"/>
      <c r="M426" s="1532"/>
    </row>
    <row r="427">
      <c r="A427" s="364" t="s">
        <v>420</v>
      </c>
      <c r="B427" s="364" t="s">
        <v>392</v>
      </c>
      <c r="C427" s="1554">
        <v>145864.0</v>
      </c>
      <c r="D427" s="364">
        <v>108.0</v>
      </c>
      <c r="E427" s="1235" t="s">
        <v>392</v>
      </c>
      <c r="F427" s="1248"/>
      <c r="G427" s="1248"/>
      <c r="H427" s="1532"/>
      <c r="I427" s="1532"/>
      <c r="J427" s="1532"/>
      <c r="K427" s="1532"/>
      <c r="L427" s="1532"/>
      <c r="M427" s="1532"/>
    </row>
    <row r="428">
      <c r="A428" s="364" t="s">
        <v>160</v>
      </c>
      <c r="B428" s="364" t="s">
        <v>392</v>
      </c>
      <c r="C428" s="1554">
        <v>12318.0</v>
      </c>
      <c r="D428" s="364">
        <v>19.0</v>
      </c>
      <c r="E428" s="1235" t="s">
        <v>392</v>
      </c>
      <c r="F428" s="1248"/>
      <c r="G428" s="1248"/>
      <c r="H428" s="1532"/>
      <c r="I428" s="1532"/>
      <c r="J428" s="1532"/>
      <c r="K428" s="1532"/>
      <c r="L428" s="1532"/>
      <c r="M428" s="1532"/>
    </row>
    <row r="429">
      <c r="A429" s="364" t="s">
        <v>421</v>
      </c>
      <c r="B429" s="364" t="s">
        <v>392</v>
      </c>
      <c r="C429" s="1554">
        <v>22601.0</v>
      </c>
      <c r="D429" s="364">
        <v>32.0</v>
      </c>
      <c r="E429" s="1235" t="s">
        <v>392</v>
      </c>
      <c r="F429" s="1248"/>
      <c r="G429" s="1248"/>
      <c r="H429" s="1532"/>
      <c r="I429" s="1532"/>
      <c r="J429" s="1532"/>
      <c r="K429" s="1532"/>
      <c r="L429" s="1532"/>
      <c r="M429" s="1532"/>
    </row>
    <row r="430">
      <c r="A430" s="364" t="s">
        <v>422</v>
      </c>
      <c r="B430" s="364" t="s">
        <v>392</v>
      </c>
      <c r="C430" s="1554">
        <v>16226.0</v>
      </c>
      <c r="D430" s="364">
        <v>20.0</v>
      </c>
      <c r="E430" s="1235" t="s">
        <v>392</v>
      </c>
      <c r="F430" s="1248"/>
      <c r="G430" s="1248"/>
      <c r="H430" s="1532"/>
      <c r="I430" s="1532"/>
      <c r="J430" s="1532"/>
      <c r="K430" s="1532"/>
      <c r="L430" s="1532"/>
      <c r="M430" s="1532"/>
    </row>
    <row r="431">
      <c r="A431" s="364" t="s">
        <v>423</v>
      </c>
      <c r="B431" s="364" t="s">
        <v>392</v>
      </c>
      <c r="C431" s="1554">
        <v>25083.0</v>
      </c>
      <c r="D431" s="364">
        <v>30.0</v>
      </c>
      <c r="E431" s="1235" t="s">
        <v>392</v>
      </c>
      <c r="F431" s="1248"/>
      <c r="G431" s="1248"/>
      <c r="H431" s="1532"/>
      <c r="I431" s="1532"/>
      <c r="J431" s="1532"/>
      <c r="K431" s="1532"/>
      <c r="L431" s="1532"/>
      <c r="M431" s="1532"/>
    </row>
    <row r="432">
      <c r="A432" s="364" t="s">
        <v>424</v>
      </c>
      <c r="B432" s="364" t="s">
        <v>392</v>
      </c>
      <c r="C432" s="1554">
        <v>26575.0</v>
      </c>
      <c r="D432" s="364">
        <v>36.0</v>
      </c>
      <c r="E432" s="1235" t="s">
        <v>392</v>
      </c>
      <c r="F432" s="1248"/>
      <c r="G432" s="1248"/>
      <c r="H432" s="1532"/>
      <c r="I432" s="1532"/>
      <c r="J432" s="1532"/>
      <c r="K432" s="1532"/>
      <c r="L432" s="1532"/>
      <c r="M432" s="1532"/>
    </row>
    <row r="433">
      <c r="A433" s="364" t="s">
        <v>54</v>
      </c>
      <c r="B433" s="364" t="s">
        <v>392</v>
      </c>
      <c r="C433" s="1554">
        <v>756558.0</v>
      </c>
      <c r="D433" s="364">
        <v>383.0</v>
      </c>
      <c r="E433" s="1235" t="s">
        <v>392</v>
      </c>
      <c r="F433" s="1248"/>
      <c r="G433" s="1248"/>
      <c r="H433" s="1532"/>
      <c r="I433" s="1532"/>
      <c r="J433" s="1532"/>
      <c r="K433" s="1532"/>
      <c r="L433" s="1532"/>
      <c r="M433" s="1532"/>
    </row>
    <row r="434">
      <c r="A434" s="364" t="s">
        <v>425</v>
      </c>
      <c r="B434" s="364" t="s">
        <v>392</v>
      </c>
      <c r="C434" s="1554">
        <v>20705.0</v>
      </c>
      <c r="D434" s="364">
        <v>35.0</v>
      </c>
      <c r="E434" s="1235" t="s">
        <v>392</v>
      </c>
      <c r="F434" s="1248"/>
      <c r="G434" s="1248"/>
      <c r="H434" s="1532"/>
      <c r="I434" s="1532"/>
      <c r="J434" s="1532"/>
      <c r="K434" s="1532"/>
      <c r="L434" s="1532"/>
      <c r="M434" s="1532"/>
    </row>
    <row r="435">
      <c r="A435" s="364" t="s">
        <v>426</v>
      </c>
      <c r="B435" s="364" t="s">
        <v>392</v>
      </c>
      <c r="C435" s="1554">
        <v>13706.0</v>
      </c>
      <c r="D435" s="364">
        <v>24.0</v>
      </c>
      <c r="E435" s="1235" t="s">
        <v>392</v>
      </c>
      <c r="F435" s="1248"/>
      <c r="G435" s="1248"/>
      <c r="H435" s="1532"/>
      <c r="I435" s="1532"/>
      <c r="J435" s="1532"/>
      <c r="K435" s="1532"/>
      <c r="L435" s="1532"/>
      <c r="M435" s="1532"/>
    </row>
    <row r="436">
      <c r="A436" s="364" t="s">
        <v>427</v>
      </c>
      <c r="B436" s="364" t="s">
        <v>392</v>
      </c>
      <c r="C436" s="1554">
        <v>91243.0</v>
      </c>
      <c r="D436" s="364">
        <v>125.0</v>
      </c>
      <c r="E436" s="1235" t="s">
        <v>392</v>
      </c>
      <c r="F436" s="1248"/>
      <c r="G436" s="1248"/>
      <c r="H436" s="1532"/>
      <c r="I436" s="1532"/>
      <c r="J436" s="1532"/>
      <c r="K436" s="1532"/>
      <c r="L436" s="1532"/>
      <c r="M436" s="1532"/>
    </row>
    <row r="437">
      <c r="A437" s="364" t="s">
        <v>286</v>
      </c>
      <c r="B437" s="364" t="s">
        <v>392</v>
      </c>
      <c r="C437" s="1554">
        <v>145331.0</v>
      </c>
      <c r="D437" s="364">
        <v>87.0</v>
      </c>
      <c r="E437" s="1235" t="s">
        <v>392</v>
      </c>
      <c r="F437" s="1248"/>
      <c r="G437" s="1248"/>
      <c r="H437" s="1532"/>
      <c r="I437" s="1532"/>
      <c r="J437" s="1532"/>
      <c r="K437" s="1532"/>
      <c r="L437" s="1532"/>
      <c r="M437" s="1532"/>
    </row>
    <row r="438">
      <c r="A438" s="364" t="s">
        <v>428</v>
      </c>
      <c r="B438" s="364" t="s">
        <v>392</v>
      </c>
      <c r="C438" s="1554">
        <v>10247.0</v>
      </c>
      <c r="D438" s="364">
        <v>21.0</v>
      </c>
      <c r="E438" s="1235" t="s">
        <v>392</v>
      </c>
      <c r="F438" s="1248"/>
      <c r="G438" s="1248"/>
      <c r="H438" s="1532"/>
      <c r="I438" s="1532"/>
      <c r="J438" s="1532"/>
      <c r="K438" s="1532"/>
      <c r="L438" s="1532"/>
      <c r="M438" s="1532"/>
    </row>
    <row r="439">
      <c r="A439" s="364" t="s">
        <v>429</v>
      </c>
      <c r="B439" s="364" t="s">
        <v>392</v>
      </c>
      <c r="C439" s="1554">
        <v>4000.0</v>
      </c>
      <c r="D439" s="364">
        <v>2.0</v>
      </c>
      <c r="E439" s="1235" t="s">
        <v>392</v>
      </c>
      <c r="F439" s="1248"/>
      <c r="G439" s="1248"/>
      <c r="H439" s="1532"/>
      <c r="I439" s="1532"/>
      <c r="J439" s="1532"/>
      <c r="K439" s="1532"/>
      <c r="L439" s="1532"/>
      <c r="M439" s="1532"/>
    </row>
    <row r="440">
      <c r="A440" s="364" t="s">
        <v>430</v>
      </c>
      <c r="B440" s="364" t="s">
        <v>392</v>
      </c>
      <c r="C440" s="1554">
        <v>62190.0</v>
      </c>
      <c r="D440" s="364">
        <v>90.0</v>
      </c>
      <c r="E440" s="1235" t="s">
        <v>392</v>
      </c>
      <c r="F440" s="1248"/>
      <c r="G440" s="1248"/>
      <c r="H440" s="1532"/>
      <c r="I440" s="1532"/>
      <c r="J440" s="1532"/>
      <c r="K440" s="1532"/>
      <c r="L440" s="1532"/>
      <c r="M440" s="1532"/>
    </row>
    <row r="441">
      <c r="A441" s="364" t="s">
        <v>288</v>
      </c>
      <c r="B441" s="364" t="s">
        <v>392</v>
      </c>
      <c r="C441" s="1554">
        <v>19120.0</v>
      </c>
      <c r="D441" s="364">
        <v>43.0</v>
      </c>
      <c r="E441" s="1235" t="s">
        <v>392</v>
      </c>
      <c r="F441" s="1248"/>
      <c r="G441" s="1248"/>
      <c r="H441" s="1532"/>
      <c r="I441" s="1532"/>
      <c r="J441" s="1532"/>
      <c r="K441" s="1532"/>
      <c r="L441" s="1532"/>
      <c r="M441" s="1532"/>
    </row>
    <row r="442">
      <c r="A442" s="364" t="s">
        <v>431</v>
      </c>
      <c r="B442" s="364" t="s">
        <v>392</v>
      </c>
      <c r="C442" s="1554">
        <v>22612.0</v>
      </c>
      <c r="D442" s="364">
        <v>37.0</v>
      </c>
      <c r="E442" s="1235" t="s">
        <v>392</v>
      </c>
      <c r="F442" s="1248"/>
      <c r="G442" s="1248"/>
      <c r="H442" s="1532"/>
      <c r="I442" s="1532"/>
      <c r="J442" s="1532"/>
      <c r="K442" s="1532"/>
      <c r="L442" s="1532"/>
      <c r="M442" s="1532"/>
    </row>
    <row r="443">
      <c r="A443" s="364" t="s">
        <v>432</v>
      </c>
      <c r="B443" s="364" t="s">
        <v>392</v>
      </c>
      <c r="C443" s="1554">
        <v>10721.0</v>
      </c>
      <c r="D443" s="364">
        <v>21.0</v>
      </c>
      <c r="E443" s="1235" t="s">
        <v>392</v>
      </c>
      <c r="F443" s="1248"/>
      <c r="G443" s="1248"/>
      <c r="H443" s="1532"/>
      <c r="I443" s="1532"/>
      <c r="J443" s="1532"/>
      <c r="K443" s="1532"/>
      <c r="L443" s="1532"/>
      <c r="M443" s="1532"/>
    </row>
    <row r="444">
      <c r="A444" s="364" t="s">
        <v>433</v>
      </c>
      <c r="B444" s="364" t="s">
        <v>392</v>
      </c>
      <c r="C444" s="1554">
        <v>25964.0</v>
      </c>
      <c r="D444" s="364">
        <v>38.0</v>
      </c>
      <c r="E444" s="1235" t="s">
        <v>392</v>
      </c>
      <c r="F444" s="1248"/>
      <c r="G444" s="1248"/>
      <c r="H444" s="1532"/>
      <c r="I444" s="1532"/>
      <c r="J444" s="1532"/>
      <c r="K444" s="1532"/>
      <c r="L444" s="1532"/>
      <c r="M444" s="1532"/>
    </row>
    <row r="445">
      <c r="A445" s="364" t="s">
        <v>58</v>
      </c>
      <c r="B445" s="364" t="s">
        <v>392</v>
      </c>
      <c r="C445" s="1554">
        <v>113459.0</v>
      </c>
      <c r="D445" s="364">
        <v>99.0</v>
      </c>
      <c r="E445" s="1235" t="s">
        <v>392</v>
      </c>
      <c r="F445" s="1248"/>
      <c r="G445" s="1248"/>
      <c r="H445" s="1532"/>
      <c r="I445" s="1532"/>
      <c r="J445" s="1532"/>
      <c r="K445" s="1532"/>
      <c r="L445" s="1532"/>
      <c r="M445" s="1532"/>
    </row>
    <row r="446">
      <c r="A446" s="364" t="s">
        <v>434</v>
      </c>
      <c r="B446" s="364" t="s">
        <v>392</v>
      </c>
      <c r="C446" s="1554">
        <v>97927.0</v>
      </c>
      <c r="D446" s="364">
        <v>98.0</v>
      </c>
      <c r="E446" s="1235" t="s">
        <v>392</v>
      </c>
      <c r="F446" s="1248"/>
      <c r="G446" s="1248"/>
      <c r="H446" s="1532"/>
      <c r="I446" s="1532"/>
      <c r="J446" s="1532"/>
      <c r="K446" s="1532"/>
      <c r="L446" s="1532"/>
      <c r="M446" s="1532"/>
    </row>
    <row r="447">
      <c r="A447" s="364" t="s">
        <v>435</v>
      </c>
      <c r="B447" s="364" t="s">
        <v>392</v>
      </c>
      <c r="C447" s="1554">
        <v>236612.0</v>
      </c>
      <c r="D447" s="364">
        <v>84.0</v>
      </c>
      <c r="E447" s="1235" t="s">
        <v>392</v>
      </c>
      <c r="F447" s="1248"/>
      <c r="G447" s="1248"/>
      <c r="H447" s="1532"/>
      <c r="I447" s="1532"/>
      <c r="J447" s="1532"/>
      <c r="K447" s="1532"/>
      <c r="L447" s="1532"/>
      <c r="M447" s="1532"/>
    </row>
    <row r="448">
      <c r="A448" s="364" t="s">
        <v>59</v>
      </c>
      <c r="B448" s="364" t="s">
        <v>392</v>
      </c>
      <c r="C448" s="1554">
        <v>23023.0</v>
      </c>
      <c r="D448" s="364">
        <v>42.0</v>
      </c>
      <c r="E448" s="1235" t="s">
        <v>392</v>
      </c>
      <c r="F448" s="1248"/>
      <c r="G448" s="1248"/>
      <c r="H448" s="1532"/>
      <c r="I448" s="1532"/>
      <c r="J448" s="1532"/>
      <c r="K448" s="1532"/>
      <c r="L448" s="1532"/>
      <c r="M448" s="1532"/>
    </row>
    <row r="449">
      <c r="A449" s="364" t="s">
        <v>166</v>
      </c>
      <c r="B449" s="364" t="s">
        <v>392</v>
      </c>
      <c r="C449" s="1554">
        <v>1050114.0</v>
      </c>
      <c r="D449" s="364">
        <v>556.0</v>
      </c>
      <c r="E449" s="1235" t="s">
        <v>392</v>
      </c>
      <c r="F449" s="1248"/>
      <c r="G449" s="1248"/>
      <c r="H449" s="1532"/>
      <c r="I449" s="1532"/>
      <c r="J449" s="1532"/>
      <c r="K449" s="1532"/>
      <c r="L449" s="1532"/>
      <c r="M449" s="1532"/>
    </row>
    <row r="450">
      <c r="A450" s="364" t="s">
        <v>436</v>
      </c>
      <c r="B450" s="364" t="s">
        <v>392</v>
      </c>
      <c r="C450" s="1554">
        <v>30816.0</v>
      </c>
      <c r="D450" s="364">
        <v>37.0</v>
      </c>
      <c r="E450" s="1235" t="s">
        <v>392</v>
      </c>
      <c r="F450" s="1248"/>
      <c r="G450" s="1248"/>
      <c r="H450" s="1532"/>
      <c r="I450" s="1532"/>
      <c r="J450" s="1532"/>
      <c r="K450" s="1532"/>
      <c r="L450" s="1532"/>
      <c r="M450" s="1532"/>
    </row>
    <row r="451">
      <c r="A451" s="364" t="s">
        <v>437</v>
      </c>
      <c r="B451" s="364" t="s">
        <v>392</v>
      </c>
      <c r="C451" s="1554">
        <v>2995.0</v>
      </c>
      <c r="D451" s="364">
        <v>7.0</v>
      </c>
      <c r="E451" s="1235" t="s">
        <v>392</v>
      </c>
      <c r="F451" s="1248"/>
      <c r="G451" s="1248"/>
      <c r="H451" s="1532"/>
      <c r="I451" s="1532"/>
      <c r="J451" s="1532"/>
      <c r="K451" s="1532"/>
      <c r="L451" s="1532"/>
      <c r="M451" s="1532"/>
    </row>
    <row r="452">
      <c r="A452" s="364" t="s">
        <v>438</v>
      </c>
      <c r="B452" s="364" t="s">
        <v>392</v>
      </c>
      <c r="C452" s="1554">
        <v>85219.0</v>
      </c>
      <c r="D452" s="364">
        <v>104.0</v>
      </c>
      <c r="E452" s="1235" t="s">
        <v>392</v>
      </c>
      <c r="F452" s="1248"/>
      <c r="G452" s="1248"/>
      <c r="H452" s="1532"/>
      <c r="I452" s="1532"/>
      <c r="J452" s="1532"/>
      <c r="K452" s="1532"/>
      <c r="L452" s="1532"/>
      <c r="M452" s="1532"/>
    </row>
    <row r="453">
      <c r="A453" s="364" t="s">
        <v>439</v>
      </c>
      <c r="B453" s="364" t="s">
        <v>392</v>
      </c>
      <c r="C453" s="1554">
        <v>57685.0</v>
      </c>
      <c r="D453" s="364">
        <v>54.0</v>
      </c>
      <c r="E453" s="1235" t="s">
        <v>392</v>
      </c>
      <c r="F453" s="1248"/>
      <c r="G453" s="1248"/>
      <c r="H453" s="1532"/>
      <c r="I453" s="1532"/>
      <c r="J453" s="1532"/>
      <c r="K453" s="1532"/>
      <c r="L453" s="1532"/>
      <c r="M453" s="1532"/>
    </row>
    <row r="454">
      <c r="A454" s="364" t="s">
        <v>440</v>
      </c>
      <c r="B454" s="364" t="s">
        <v>392</v>
      </c>
      <c r="C454" s="1554">
        <v>24748.0</v>
      </c>
      <c r="D454" s="364">
        <v>49.0</v>
      </c>
      <c r="E454" s="1235" t="s">
        <v>392</v>
      </c>
      <c r="F454" s="1248"/>
      <c r="G454" s="1248"/>
      <c r="H454" s="1532"/>
      <c r="I454" s="1532"/>
      <c r="J454" s="1532"/>
      <c r="K454" s="1532"/>
      <c r="L454" s="1532"/>
      <c r="M454" s="1532"/>
    </row>
    <row r="455">
      <c r="A455" s="364" t="s">
        <v>61</v>
      </c>
      <c r="B455" s="364" t="s">
        <v>392</v>
      </c>
      <c r="C455" s="1554">
        <v>17698.0</v>
      </c>
      <c r="D455" s="364">
        <v>32.0</v>
      </c>
      <c r="E455" s="1235" t="s">
        <v>392</v>
      </c>
      <c r="F455" s="1248"/>
      <c r="G455" s="1248"/>
      <c r="H455" s="1532"/>
      <c r="I455" s="1532"/>
      <c r="J455" s="1532"/>
      <c r="K455" s="1532"/>
      <c r="L455" s="1532"/>
      <c r="M455" s="1532"/>
    </row>
    <row r="456">
      <c r="A456" s="364" t="s">
        <v>441</v>
      </c>
      <c r="B456" s="364" t="s">
        <v>392</v>
      </c>
      <c r="C456" s="1554">
        <v>927781.0</v>
      </c>
      <c r="D456" s="364">
        <v>341.0</v>
      </c>
      <c r="E456" s="1235" t="s">
        <v>392</v>
      </c>
      <c r="F456" s="1248"/>
      <c r="G456" s="1248"/>
      <c r="H456" s="1532"/>
      <c r="I456" s="1532"/>
      <c r="J456" s="1532"/>
      <c r="K456" s="1532"/>
      <c r="L456" s="1532"/>
      <c r="M456" s="1532"/>
    </row>
    <row r="457">
      <c r="A457" s="364" t="s">
        <v>442</v>
      </c>
      <c r="B457" s="364" t="s">
        <v>392</v>
      </c>
      <c r="C457" s="1554">
        <v>45388.0</v>
      </c>
      <c r="D457" s="364">
        <v>64.0</v>
      </c>
      <c r="E457" s="1235" t="s">
        <v>392</v>
      </c>
      <c r="F457" s="1248"/>
      <c r="G457" s="1248"/>
      <c r="H457" s="1532"/>
      <c r="I457" s="1532"/>
      <c r="J457" s="1532"/>
      <c r="K457" s="1532"/>
      <c r="L457" s="1532"/>
      <c r="M457" s="1532"/>
    </row>
    <row r="458">
      <c r="A458" s="364" t="s">
        <v>443</v>
      </c>
      <c r="B458" s="364" t="s">
        <v>392</v>
      </c>
      <c r="C458" s="1554">
        <v>202148.0</v>
      </c>
      <c r="D458" s="364">
        <v>128.0</v>
      </c>
      <c r="E458" s="1235" t="s">
        <v>392</v>
      </c>
      <c r="F458" s="1248"/>
      <c r="G458" s="1248"/>
      <c r="H458" s="1532"/>
      <c r="I458" s="1532"/>
      <c r="J458" s="1532"/>
      <c r="K458" s="1532"/>
      <c r="L458" s="1532"/>
      <c r="M458" s="1532"/>
    </row>
    <row r="459">
      <c r="A459" s="364" t="s">
        <v>444</v>
      </c>
      <c r="B459" s="364" t="s">
        <v>392</v>
      </c>
      <c r="C459" s="1554">
        <v>8348.0</v>
      </c>
      <c r="D459" s="364">
        <v>18.0</v>
      </c>
      <c r="E459" s="1235" t="s">
        <v>392</v>
      </c>
      <c r="F459" s="1248"/>
      <c r="G459" s="1248"/>
      <c r="H459" s="1532"/>
      <c r="I459" s="1532"/>
      <c r="J459" s="1532"/>
      <c r="K459" s="1532"/>
      <c r="L459" s="1532"/>
      <c r="M459" s="1532"/>
    </row>
    <row r="460">
      <c r="A460" s="364" t="s">
        <v>445</v>
      </c>
      <c r="B460" s="364" t="s">
        <v>392</v>
      </c>
      <c r="C460" s="1554">
        <v>29533.0</v>
      </c>
      <c r="D460" s="364">
        <v>40.0</v>
      </c>
      <c r="E460" s="1235" t="s">
        <v>392</v>
      </c>
      <c r="F460" s="1248"/>
      <c r="G460" s="1248"/>
      <c r="H460" s="1532"/>
      <c r="I460" s="1532"/>
      <c r="J460" s="1532"/>
      <c r="K460" s="1532"/>
      <c r="L460" s="1532"/>
      <c r="M460" s="1532"/>
    </row>
    <row r="461">
      <c r="A461" s="364" t="s">
        <v>446</v>
      </c>
      <c r="B461" s="364" t="s">
        <v>392</v>
      </c>
      <c r="C461" s="1554">
        <v>34475.0</v>
      </c>
      <c r="D461" s="364">
        <v>37.0</v>
      </c>
      <c r="E461" s="1235" t="s">
        <v>392</v>
      </c>
      <c r="F461" s="1248"/>
      <c r="G461" s="1248"/>
      <c r="H461" s="1532"/>
      <c r="I461" s="1532"/>
      <c r="J461" s="1532"/>
      <c r="K461" s="1532"/>
      <c r="L461" s="1532"/>
      <c r="M461" s="1532"/>
    </row>
    <row r="462">
      <c r="A462" s="364" t="s">
        <v>447</v>
      </c>
      <c r="B462" s="364" t="s">
        <v>392</v>
      </c>
      <c r="C462" s="1554">
        <v>26099.0</v>
      </c>
      <c r="D462" s="364">
        <v>40.0</v>
      </c>
      <c r="E462" s="1235" t="s">
        <v>392</v>
      </c>
      <c r="F462" s="1248"/>
      <c r="G462" s="1248"/>
      <c r="H462" s="1532"/>
      <c r="I462" s="1532"/>
      <c r="J462" s="1532"/>
      <c r="K462" s="1532"/>
      <c r="L462" s="1532"/>
      <c r="M462" s="1532"/>
    </row>
    <row r="463">
      <c r="A463" s="364" t="s">
        <v>448</v>
      </c>
      <c r="B463" s="364" t="s">
        <v>392</v>
      </c>
      <c r="C463" s="1554">
        <v>11879.0</v>
      </c>
      <c r="D463" s="364">
        <v>11.0</v>
      </c>
      <c r="E463" s="1235" t="s">
        <v>392</v>
      </c>
      <c r="F463" s="1248"/>
      <c r="G463" s="1248"/>
      <c r="H463" s="1532"/>
      <c r="I463" s="1532"/>
      <c r="J463" s="1532"/>
      <c r="K463" s="1532"/>
      <c r="L463" s="1532"/>
      <c r="M463" s="1532"/>
    </row>
    <row r="464">
      <c r="A464" s="364" t="s">
        <v>63</v>
      </c>
      <c r="B464" s="364" t="s">
        <v>392</v>
      </c>
      <c r="C464" s="1554">
        <v>230220.0</v>
      </c>
      <c r="D464" s="364">
        <v>148.0</v>
      </c>
      <c r="E464" s="1235" t="s">
        <v>392</v>
      </c>
      <c r="F464" s="1248"/>
      <c r="G464" s="1248"/>
      <c r="H464" s="1532"/>
      <c r="I464" s="1532"/>
      <c r="J464" s="1532"/>
      <c r="K464" s="1532"/>
      <c r="L464" s="1532"/>
      <c r="M464" s="1532"/>
    </row>
    <row r="465">
      <c r="A465" s="364" t="s">
        <v>64</v>
      </c>
      <c r="B465" s="364" t="s">
        <v>392</v>
      </c>
      <c r="C465" s="1554">
        <v>155469.0</v>
      </c>
      <c r="D465" s="364">
        <v>137.0</v>
      </c>
      <c r="E465" s="1235" t="s">
        <v>392</v>
      </c>
      <c r="F465" s="1248"/>
      <c r="G465" s="1248"/>
      <c r="H465" s="1532"/>
      <c r="I465" s="1532"/>
      <c r="J465" s="1532"/>
      <c r="K465" s="1532"/>
      <c r="L465" s="1532"/>
      <c r="M465" s="1532"/>
    </row>
    <row r="466">
      <c r="A466" s="364" t="s">
        <v>449</v>
      </c>
      <c r="B466" s="364" t="s">
        <v>392</v>
      </c>
      <c r="C466" s="1554">
        <v>9398.0</v>
      </c>
      <c r="D466" s="364">
        <v>13.0</v>
      </c>
      <c r="E466" s="1235" t="s">
        <v>392</v>
      </c>
      <c r="F466" s="1248"/>
      <c r="G466" s="1248"/>
      <c r="H466" s="1532"/>
      <c r="I466" s="1532"/>
      <c r="J466" s="1532"/>
      <c r="K466" s="1532"/>
      <c r="L466" s="1532"/>
      <c r="M466" s="1532"/>
    </row>
    <row r="467">
      <c r="A467" s="364" t="s">
        <v>65</v>
      </c>
      <c r="B467" s="364" t="s">
        <v>392</v>
      </c>
      <c r="C467" s="1554">
        <v>70422.0</v>
      </c>
      <c r="D467" s="364">
        <v>72.0</v>
      </c>
      <c r="E467" s="1235" t="s">
        <v>392</v>
      </c>
      <c r="F467" s="1248"/>
      <c r="G467" s="1248"/>
      <c r="H467" s="1532"/>
      <c r="I467" s="1532"/>
      <c r="J467" s="1532"/>
      <c r="K467" s="1532"/>
      <c r="L467" s="1532"/>
      <c r="M467" s="1532"/>
    </row>
    <row r="468">
      <c r="A468" s="364" t="s">
        <v>450</v>
      </c>
      <c r="B468" s="364" t="s">
        <v>392</v>
      </c>
      <c r="C468" s="1554">
        <v>14040.0</v>
      </c>
      <c r="D468" s="364">
        <v>18.0</v>
      </c>
      <c r="E468" s="1235" t="s">
        <v>392</v>
      </c>
      <c r="F468" s="1248"/>
      <c r="G468" s="1248"/>
      <c r="H468" s="1532"/>
      <c r="I468" s="1532"/>
      <c r="J468" s="1532"/>
      <c r="K468" s="1532"/>
      <c r="L468" s="1532"/>
      <c r="M468" s="1532"/>
    </row>
    <row r="469">
      <c r="A469" s="364" t="s">
        <v>451</v>
      </c>
      <c r="B469" s="364" t="s">
        <v>392</v>
      </c>
      <c r="C469" s="1554">
        <v>15029.0</v>
      </c>
      <c r="D469" s="364">
        <v>23.0</v>
      </c>
      <c r="E469" s="1235" t="s">
        <v>392</v>
      </c>
      <c r="F469" s="1248"/>
      <c r="G469" s="1248"/>
      <c r="H469" s="1532"/>
      <c r="I469" s="1532"/>
      <c r="J469" s="1532"/>
      <c r="K469" s="1532"/>
      <c r="L469" s="1532"/>
      <c r="M469" s="1532"/>
    </row>
    <row r="470">
      <c r="A470" s="364" t="s">
        <v>66</v>
      </c>
      <c r="B470" s="364" t="s">
        <v>392</v>
      </c>
      <c r="C470" s="1554">
        <v>15430.0</v>
      </c>
      <c r="D470" s="364">
        <v>51.0</v>
      </c>
      <c r="E470" s="1235" t="s">
        <v>392</v>
      </c>
      <c r="F470" s="1248"/>
      <c r="G470" s="1248"/>
      <c r="H470" s="1532"/>
      <c r="I470" s="1532"/>
      <c r="J470" s="1532"/>
      <c r="K470" s="1532"/>
      <c r="L470" s="1532"/>
      <c r="M470" s="1532"/>
    </row>
    <row r="471">
      <c r="A471" s="364" t="s">
        <v>452</v>
      </c>
      <c r="B471" s="364" t="s">
        <v>392</v>
      </c>
      <c r="C471" s="1554">
        <v>8683.0</v>
      </c>
      <c r="D471" s="364">
        <v>18.0</v>
      </c>
      <c r="E471" s="1235" t="s">
        <v>392</v>
      </c>
      <c r="F471" s="1248"/>
      <c r="G471" s="1248"/>
      <c r="H471" s="1532"/>
      <c r="I471" s="1532"/>
      <c r="J471" s="1532"/>
      <c r="K471" s="1532"/>
      <c r="L471" s="1532"/>
      <c r="M471" s="1532"/>
    </row>
    <row r="472">
      <c r="A472" s="364" t="s">
        <v>174</v>
      </c>
      <c r="B472" s="364" t="s">
        <v>392</v>
      </c>
      <c r="C472" s="1554">
        <v>9708.0</v>
      </c>
      <c r="D472" s="364">
        <v>16.0</v>
      </c>
      <c r="E472" s="1235" t="s">
        <v>392</v>
      </c>
      <c r="F472" s="1248"/>
      <c r="G472" s="1248"/>
      <c r="H472" s="1532"/>
      <c r="I472" s="1532"/>
      <c r="J472" s="1532"/>
      <c r="K472" s="1532"/>
      <c r="L472" s="1532"/>
      <c r="M472" s="1532"/>
    </row>
    <row r="473">
      <c r="A473" s="364" t="s">
        <v>453</v>
      </c>
      <c r="B473" s="364" t="s">
        <v>392</v>
      </c>
      <c r="C473" s="1554">
        <v>28616.0</v>
      </c>
      <c r="D473" s="364">
        <v>45.0</v>
      </c>
      <c r="E473" s="1235" t="s">
        <v>392</v>
      </c>
      <c r="F473" s="1248"/>
      <c r="G473" s="1248"/>
      <c r="H473" s="1532"/>
      <c r="I473" s="1532"/>
      <c r="J473" s="1532"/>
      <c r="K473" s="1532"/>
      <c r="L473" s="1532"/>
      <c r="M473" s="1532"/>
    </row>
    <row r="474">
      <c r="A474" s="364" t="s">
        <v>67</v>
      </c>
      <c r="B474" s="364" t="s">
        <v>392</v>
      </c>
      <c r="C474" s="1554">
        <v>19000.0</v>
      </c>
      <c r="D474" s="364">
        <v>18.0</v>
      </c>
      <c r="E474" s="1235" t="s">
        <v>392</v>
      </c>
      <c r="F474" s="1248"/>
      <c r="G474" s="1248"/>
      <c r="H474" s="1532"/>
      <c r="I474" s="1532"/>
      <c r="J474" s="1532"/>
      <c r="K474" s="1532"/>
      <c r="L474" s="1532"/>
      <c r="M474" s="1532"/>
    </row>
    <row r="475">
      <c r="A475" s="364" t="s">
        <v>454</v>
      </c>
      <c r="B475" s="364" t="s">
        <v>392</v>
      </c>
      <c r="C475" s="1554">
        <v>10340.0</v>
      </c>
      <c r="D475" s="364">
        <v>8.0</v>
      </c>
      <c r="E475" s="1235" t="s">
        <v>392</v>
      </c>
      <c r="F475" s="1248"/>
      <c r="G475" s="1248"/>
      <c r="H475" s="1532"/>
      <c r="I475" s="1532"/>
      <c r="J475" s="1532"/>
      <c r="K475" s="1532"/>
      <c r="L475" s="1532"/>
      <c r="M475" s="1532"/>
    </row>
    <row r="476">
      <c r="A476" s="364" t="s">
        <v>455</v>
      </c>
      <c r="B476" s="364" t="s">
        <v>392</v>
      </c>
      <c r="C476" s="1554">
        <v>47325.0</v>
      </c>
      <c r="D476" s="364">
        <v>105.0</v>
      </c>
      <c r="E476" s="1235" t="s">
        <v>392</v>
      </c>
      <c r="F476" s="1248"/>
      <c r="G476" s="1248"/>
      <c r="H476" s="1532"/>
      <c r="I476" s="1532"/>
      <c r="J476" s="1532"/>
      <c r="K476" s="1532"/>
      <c r="L476" s="1532"/>
      <c r="M476" s="1532"/>
    </row>
    <row r="477">
      <c r="A477" s="364" t="s">
        <v>70</v>
      </c>
      <c r="B477" s="364" t="s">
        <v>392</v>
      </c>
      <c r="C477" s="1554">
        <v>29764.0</v>
      </c>
      <c r="D477" s="364">
        <v>21.0</v>
      </c>
      <c r="E477" s="1235" t="s">
        <v>392</v>
      </c>
      <c r="F477" s="1248"/>
      <c r="G477" s="1248"/>
      <c r="H477" s="1532"/>
      <c r="I477" s="1532"/>
      <c r="J477" s="1532"/>
      <c r="K477" s="1532"/>
      <c r="L477" s="1532"/>
      <c r="M477" s="1532"/>
    </row>
    <row r="478">
      <c r="A478" s="364" t="s">
        <v>369</v>
      </c>
      <c r="B478" s="364" t="s">
        <v>392</v>
      </c>
      <c r="C478" s="1554">
        <v>61497.0</v>
      </c>
      <c r="D478" s="364">
        <v>75.0</v>
      </c>
      <c r="E478" s="1235" t="s">
        <v>392</v>
      </c>
      <c r="F478" s="1248"/>
      <c r="G478" s="1248"/>
      <c r="H478" s="1532"/>
      <c r="I478" s="1532"/>
      <c r="J478" s="1532"/>
      <c r="K478" s="1532"/>
      <c r="L478" s="1532"/>
      <c r="M478" s="1532"/>
    </row>
    <row r="479">
      <c r="A479" s="364" t="s">
        <v>176</v>
      </c>
      <c r="B479" s="364" t="s">
        <v>392</v>
      </c>
      <c r="C479" s="1554">
        <v>7915.0</v>
      </c>
      <c r="D479" s="364">
        <v>30.0</v>
      </c>
      <c r="E479" s="1235" t="s">
        <v>392</v>
      </c>
      <c r="F479" s="1248"/>
      <c r="G479" s="1248"/>
      <c r="H479" s="1532"/>
      <c r="I479" s="1532"/>
      <c r="J479" s="1532"/>
      <c r="K479" s="1532"/>
      <c r="L479" s="1532"/>
      <c r="M479" s="1532"/>
    </row>
    <row r="480">
      <c r="A480" s="364" t="s">
        <v>456</v>
      </c>
      <c r="B480" s="364" t="s">
        <v>392</v>
      </c>
      <c r="C480" s="1554">
        <v>18998.0</v>
      </c>
      <c r="D480" s="364">
        <v>16.0</v>
      </c>
      <c r="E480" s="1235" t="s">
        <v>392</v>
      </c>
      <c r="F480" s="1248"/>
      <c r="G480" s="1248"/>
      <c r="H480" s="1532"/>
      <c r="I480" s="1532"/>
      <c r="J480" s="1532"/>
      <c r="K480" s="1532"/>
      <c r="L480" s="1532"/>
      <c r="M480" s="1532"/>
    </row>
    <row r="481">
      <c r="A481" s="364" t="s">
        <v>72</v>
      </c>
      <c r="B481" s="364" t="s">
        <v>392</v>
      </c>
      <c r="C481" s="1554">
        <v>116321.0</v>
      </c>
      <c r="D481" s="364">
        <v>133.0</v>
      </c>
      <c r="E481" s="1235" t="s">
        <v>392</v>
      </c>
      <c r="F481" s="1248"/>
      <c r="G481" s="1248"/>
      <c r="H481" s="1532"/>
      <c r="I481" s="1532"/>
      <c r="J481" s="1532"/>
      <c r="K481" s="1532"/>
      <c r="L481" s="1532"/>
      <c r="M481" s="1532"/>
    </row>
    <row r="482">
      <c r="A482" s="364" t="s">
        <v>457</v>
      </c>
      <c r="B482" s="364" t="s">
        <v>392</v>
      </c>
      <c r="C482" s="1554">
        <v>32955.0</v>
      </c>
      <c r="D482" s="364">
        <v>24.0</v>
      </c>
      <c r="E482" s="1235" t="s">
        <v>392</v>
      </c>
      <c r="F482" s="1248"/>
      <c r="G482" s="1248"/>
      <c r="H482" s="1532"/>
      <c r="I482" s="1532"/>
      <c r="J482" s="1532"/>
      <c r="K482" s="1532"/>
      <c r="L482" s="1532"/>
      <c r="M482" s="1532"/>
    </row>
    <row r="483">
      <c r="A483" s="364" t="s">
        <v>458</v>
      </c>
      <c r="B483" s="364" t="s">
        <v>392</v>
      </c>
      <c r="C483" s="1554">
        <v>21531.0</v>
      </c>
      <c r="D483" s="364">
        <v>28.0</v>
      </c>
      <c r="E483" s="1235" t="s">
        <v>392</v>
      </c>
      <c r="F483" s="1248"/>
      <c r="G483" s="1248"/>
      <c r="H483" s="1532"/>
      <c r="I483" s="1532"/>
      <c r="J483" s="1532"/>
      <c r="K483" s="1532"/>
      <c r="L483" s="1532"/>
      <c r="M483" s="1532"/>
    </row>
    <row r="484">
      <c r="A484" s="364" t="s">
        <v>459</v>
      </c>
      <c r="B484" s="364" t="s">
        <v>392</v>
      </c>
      <c r="C484" s="1554">
        <v>14340.0</v>
      </c>
      <c r="D484" s="364">
        <v>26.0</v>
      </c>
      <c r="E484" s="1235" t="s">
        <v>392</v>
      </c>
      <c r="F484" s="1248"/>
      <c r="G484" s="1248"/>
      <c r="H484" s="1532"/>
      <c r="I484" s="1532"/>
      <c r="J484" s="1532"/>
      <c r="K484" s="1532"/>
      <c r="L484" s="1532"/>
      <c r="M484" s="1532"/>
    </row>
    <row r="485">
      <c r="A485" s="364" t="s">
        <v>73</v>
      </c>
      <c r="B485" s="364" t="s">
        <v>392</v>
      </c>
      <c r="C485" s="1554">
        <v>13143.0</v>
      </c>
      <c r="D485" s="364">
        <v>21.0</v>
      </c>
      <c r="E485" s="1235" t="s">
        <v>392</v>
      </c>
      <c r="F485" s="1248"/>
      <c r="G485" s="1248"/>
      <c r="H485" s="1532"/>
      <c r="I485" s="1532"/>
      <c r="J485" s="1532"/>
      <c r="K485" s="1532"/>
      <c r="L485" s="1532"/>
      <c r="M485" s="1532"/>
    </row>
    <row r="486">
      <c r="A486" s="364" t="s">
        <v>74</v>
      </c>
      <c r="B486" s="364" t="s">
        <v>392</v>
      </c>
      <c r="C486" s="1554">
        <v>29650.0</v>
      </c>
      <c r="D486" s="364">
        <v>38.0</v>
      </c>
      <c r="E486" s="1235" t="s">
        <v>392</v>
      </c>
      <c r="F486" s="1248"/>
      <c r="G486" s="1248"/>
      <c r="H486" s="1532"/>
      <c r="I486" s="1532"/>
      <c r="J486" s="1532"/>
      <c r="K486" s="1532"/>
      <c r="L486" s="1532"/>
      <c r="M486" s="1532"/>
    </row>
    <row r="487">
      <c r="A487" s="364" t="s">
        <v>76</v>
      </c>
      <c r="B487" s="364" t="s">
        <v>392</v>
      </c>
      <c r="C487" s="1554">
        <v>8351.0</v>
      </c>
      <c r="D487" s="364">
        <v>8.0</v>
      </c>
      <c r="E487" s="1235" t="s">
        <v>392</v>
      </c>
      <c r="F487" s="1248"/>
      <c r="G487" s="1248"/>
      <c r="H487" s="1532"/>
      <c r="I487" s="1532"/>
      <c r="J487" s="1532"/>
      <c r="K487" s="1532"/>
      <c r="L487" s="1532"/>
      <c r="M487" s="1532"/>
    </row>
    <row r="488">
      <c r="A488" s="364" t="s">
        <v>460</v>
      </c>
      <c r="B488" s="364" t="s">
        <v>392</v>
      </c>
      <c r="C488" s="1554">
        <v>21068.0</v>
      </c>
      <c r="D488" s="364">
        <v>45.0</v>
      </c>
      <c r="E488" s="1235" t="s">
        <v>392</v>
      </c>
      <c r="F488" s="1248"/>
      <c r="G488" s="1248"/>
      <c r="H488" s="1532"/>
      <c r="I488" s="1532"/>
      <c r="J488" s="1532"/>
      <c r="K488" s="1532"/>
      <c r="L488" s="1532"/>
      <c r="M488" s="1532"/>
    </row>
    <row r="489">
      <c r="A489" s="364" t="s">
        <v>180</v>
      </c>
      <c r="B489" s="364" t="s">
        <v>392</v>
      </c>
      <c r="C489" s="1554">
        <v>5686.0</v>
      </c>
      <c r="D489" s="364">
        <v>5.0</v>
      </c>
      <c r="E489" s="1235" t="s">
        <v>392</v>
      </c>
      <c r="F489" s="1248"/>
      <c r="G489" s="1248"/>
      <c r="H489" s="1532"/>
      <c r="I489" s="1532"/>
      <c r="J489" s="1532"/>
      <c r="K489" s="1532"/>
      <c r="L489" s="1532"/>
      <c r="M489" s="1532"/>
    </row>
    <row r="490">
      <c r="A490" s="364" t="s">
        <v>461</v>
      </c>
      <c r="B490" s="364" t="s">
        <v>392</v>
      </c>
      <c r="C490" s="1554">
        <v>22192.0</v>
      </c>
      <c r="D490" s="364">
        <v>34.0</v>
      </c>
      <c r="E490" s="1235" t="s">
        <v>392</v>
      </c>
      <c r="F490" s="1248"/>
      <c r="G490" s="1248"/>
      <c r="H490" s="1532"/>
      <c r="I490" s="1532"/>
      <c r="J490" s="1532"/>
      <c r="K490" s="1532"/>
      <c r="L490" s="1532"/>
      <c r="M490" s="1532"/>
    </row>
    <row r="491">
      <c r="A491" s="364" t="s">
        <v>79</v>
      </c>
      <c r="B491" s="364" t="s">
        <v>392</v>
      </c>
      <c r="C491" s="1554">
        <v>27520.0</v>
      </c>
      <c r="D491" s="364">
        <v>32.0</v>
      </c>
      <c r="E491" s="1235" t="s">
        <v>392</v>
      </c>
      <c r="F491" s="1248"/>
      <c r="G491" s="1248"/>
      <c r="H491" s="1532"/>
      <c r="I491" s="1532"/>
      <c r="J491" s="1532"/>
      <c r="K491" s="1532"/>
      <c r="L491" s="1532"/>
      <c r="M491" s="1532"/>
    </row>
    <row r="492">
      <c r="A492" s="364" t="s">
        <v>80</v>
      </c>
      <c r="B492" s="364" t="s">
        <v>392</v>
      </c>
      <c r="C492" s="1554">
        <v>9193.0</v>
      </c>
      <c r="D492" s="364">
        <v>16.0</v>
      </c>
      <c r="E492" s="1235" t="s">
        <v>392</v>
      </c>
      <c r="F492" s="1248"/>
      <c r="G492" s="1248"/>
      <c r="H492" s="1532"/>
      <c r="I492" s="1532"/>
      <c r="J492" s="1532"/>
      <c r="K492" s="1532"/>
      <c r="L492" s="1532"/>
      <c r="M492" s="1532"/>
    </row>
    <row r="493">
      <c r="A493" s="364" t="s">
        <v>81</v>
      </c>
      <c r="B493" s="364" t="s">
        <v>392</v>
      </c>
      <c r="C493" s="1554">
        <v>18853.0</v>
      </c>
      <c r="D493" s="364">
        <v>38.0</v>
      </c>
      <c r="E493" s="1235" t="s">
        <v>392</v>
      </c>
      <c r="F493" s="1248"/>
      <c r="G493" s="1248"/>
      <c r="H493" s="1532"/>
      <c r="I493" s="1532"/>
      <c r="J493" s="1532"/>
      <c r="K493" s="1532"/>
      <c r="L493" s="1532"/>
      <c r="M493" s="1532"/>
    </row>
    <row r="494">
      <c r="A494" s="364" t="s">
        <v>462</v>
      </c>
      <c r="B494" s="364" t="s">
        <v>392</v>
      </c>
      <c r="C494" s="1554">
        <v>39921.0</v>
      </c>
      <c r="D494" s="364">
        <v>28.0</v>
      </c>
      <c r="E494" s="1235" t="s">
        <v>392</v>
      </c>
      <c r="F494" s="1248"/>
      <c r="G494" s="1248"/>
      <c r="H494" s="1532"/>
      <c r="I494" s="1532"/>
      <c r="J494" s="1532"/>
      <c r="K494" s="1532"/>
      <c r="L494" s="1532"/>
      <c r="M494" s="1532"/>
    </row>
    <row r="495">
      <c r="A495" s="364" t="s">
        <v>463</v>
      </c>
      <c r="B495" s="364" t="s">
        <v>392</v>
      </c>
      <c r="C495" s="1554">
        <v>194160.0</v>
      </c>
      <c r="D495" s="364">
        <v>215.0</v>
      </c>
      <c r="E495" s="1235" t="s">
        <v>392</v>
      </c>
      <c r="F495" s="1248"/>
      <c r="G495" s="1248"/>
      <c r="H495" s="1532"/>
      <c r="I495" s="1532"/>
      <c r="J495" s="1532"/>
      <c r="K495" s="1532"/>
      <c r="L495" s="1532"/>
      <c r="M495" s="1532"/>
    </row>
    <row r="496">
      <c r="A496" s="364" t="s">
        <v>183</v>
      </c>
      <c r="B496" s="364" t="s">
        <v>392</v>
      </c>
      <c r="C496" s="1554">
        <v>109541.0</v>
      </c>
      <c r="D496" s="364">
        <v>99.0</v>
      </c>
      <c r="E496" s="1235" t="s">
        <v>392</v>
      </c>
      <c r="F496" s="1248"/>
      <c r="G496" s="1248"/>
      <c r="H496" s="1532"/>
      <c r="I496" s="1532"/>
      <c r="J496" s="1532"/>
      <c r="K496" s="1532"/>
      <c r="L496" s="1532"/>
      <c r="M496" s="1532"/>
    </row>
    <row r="497">
      <c r="A497" s="364" t="s">
        <v>464</v>
      </c>
      <c r="B497" s="364" t="s">
        <v>392</v>
      </c>
      <c r="C497" s="1554">
        <v>39272.0</v>
      </c>
      <c r="D497" s="364">
        <v>34.0</v>
      </c>
      <c r="E497" s="1235" t="s">
        <v>392</v>
      </c>
      <c r="F497" s="1248"/>
      <c r="G497" s="1248"/>
      <c r="H497" s="1532"/>
      <c r="I497" s="1532"/>
      <c r="J497" s="1532"/>
      <c r="K497" s="1532"/>
      <c r="L497" s="1532"/>
      <c r="M497" s="1532"/>
    </row>
    <row r="498">
      <c r="A498" s="364" t="s">
        <v>465</v>
      </c>
      <c r="B498" s="364" t="s">
        <v>392</v>
      </c>
      <c r="C498" s="1554">
        <v>15054.0</v>
      </c>
      <c r="D498" s="364">
        <v>24.0</v>
      </c>
      <c r="E498" s="1235" t="s">
        <v>392</v>
      </c>
      <c r="F498" s="1248"/>
      <c r="G498" s="1248"/>
      <c r="H498" s="1532"/>
      <c r="I498" s="1532"/>
      <c r="J498" s="1532"/>
      <c r="K498" s="1532"/>
      <c r="L498" s="1532"/>
      <c r="M498" s="1532"/>
    </row>
    <row r="499">
      <c r="A499" s="364" t="s">
        <v>466</v>
      </c>
      <c r="B499" s="364" t="s">
        <v>392</v>
      </c>
      <c r="C499" s="1554">
        <v>164044.0</v>
      </c>
      <c r="D499" s="364">
        <v>85.0</v>
      </c>
      <c r="E499" s="1235" t="s">
        <v>392</v>
      </c>
      <c r="F499" s="1248"/>
      <c r="G499" s="1248"/>
      <c r="H499" s="1532"/>
      <c r="I499" s="1532"/>
      <c r="J499" s="1532"/>
      <c r="K499" s="1532"/>
      <c r="L499" s="1532"/>
      <c r="M499" s="1532"/>
    </row>
    <row r="500">
      <c r="A500" s="364" t="s">
        <v>467</v>
      </c>
      <c r="B500" s="364" t="s">
        <v>392</v>
      </c>
      <c r="C500" s="1554">
        <v>27297.0</v>
      </c>
      <c r="D500" s="364">
        <v>33.0</v>
      </c>
      <c r="E500" s="1235" t="s">
        <v>392</v>
      </c>
      <c r="F500" s="1248"/>
      <c r="G500" s="1248"/>
      <c r="H500" s="1532"/>
      <c r="I500" s="1532"/>
      <c r="J500" s="1532"/>
      <c r="K500" s="1532"/>
      <c r="L500" s="1532"/>
      <c r="M500" s="1532"/>
    </row>
    <row r="501">
      <c r="A501" s="364" t="s">
        <v>83</v>
      </c>
      <c r="B501" s="364" t="s">
        <v>392</v>
      </c>
      <c r="C501" s="1554">
        <v>31980.0</v>
      </c>
      <c r="D501" s="364">
        <v>24.0</v>
      </c>
      <c r="E501" s="1235" t="s">
        <v>392</v>
      </c>
      <c r="F501" s="1248"/>
      <c r="G501" s="1248"/>
      <c r="H501" s="1532"/>
      <c r="I501" s="1532"/>
      <c r="J501" s="1532"/>
      <c r="K501" s="1532"/>
      <c r="L501" s="1532"/>
      <c r="M501" s="1532"/>
    </row>
    <row r="502">
      <c r="A502" s="364" t="s">
        <v>468</v>
      </c>
      <c r="B502" s="364" t="s">
        <v>392</v>
      </c>
      <c r="C502" s="1554">
        <v>19389.0</v>
      </c>
      <c r="D502" s="364">
        <v>35.0</v>
      </c>
      <c r="E502" s="1235" t="s">
        <v>392</v>
      </c>
      <c r="F502" s="1248"/>
      <c r="G502" s="1248"/>
      <c r="H502" s="1532"/>
      <c r="I502" s="1532"/>
      <c r="J502" s="1532"/>
      <c r="K502" s="1532"/>
      <c r="L502" s="1532"/>
      <c r="M502" s="1532"/>
    </row>
    <row r="503">
      <c r="A503" s="364" t="s">
        <v>84</v>
      </c>
      <c r="B503" s="364" t="s">
        <v>392</v>
      </c>
      <c r="C503" s="1554">
        <v>18634.0</v>
      </c>
      <c r="D503" s="364">
        <v>27.0</v>
      </c>
      <c r="E503" s="1235" t="s">
        <v>392</v>
      </c>
      <c r="F503" s="1248"/>
      <c r="G503" s="1248"/>
      <c r="H503" s="1532"/>
      <c r="I503" s="1532"/>
      <c r="J503" s="1532"/>
      <c r="K503" s="1532"/>
      <c r="L503" s="1532"/>
      <c r="M503" s="1532"/>
    </row>
    <row r="504">
      <c r="A504" s="364" t="s">
        <v>187</v>
      </c>
      <c r="B504" s="364" t="s">
        <v>392</v>
      </c>
      <c r="C504" s="1554">
        <v>42470.0</v>
      </c>
      <c r="D504" s="364">
        <v>46.0</v>
      </c>
      <c r="E504" s="1235" t="s">
        <v>392</v>
      </c>
      <c r="F504" s="1248"/>
      <c r="G504" s="1248"/>
      <c r="H504" s="1532"/>
      <c r="I504" s="1532"/>
      <c r="J504" s="1532"/>
      <c r="K504" s="1532"/>
      <c r="L504" s="1532"/>
      <c r="M504" s="1532"/>
    </row>
    <row r="505">
      <c r="A505" s="364" t="s">
        <v>190</v>
      </c>
      <c r="B505" s="364" t="s">
        <v>392</v>
      </c>
      <c r="C505" s="1554">
        <v>11069.0</v>
      </c>
      <c r="D505" s="364">
        <v>11.0</v>
      </c>
      <c r="E505" s="1235" t="s">
        <v>392</v>
      </c>
      <c r="F505" s="1248"/>
      <c r="G505" s="1248"/>
      <c r="H505" s="1532"/>
      <c r="I505" s="1532"/>
      <c r="J505" s="1532"/>
      <c r="K505" s="1532"/>
      <c r="L505" s="1532"/>
      <c r="M505" s="1532"/>
    </row>
    <row r="506">
      <c r="A506" s="364" t="s">
        <v>380</v>
      </c>
      <c r="B506" s="364" t="s">
        <v>392</v>
      </c>
      <c r="C506" s="1554">
        <v>21809.0</v>
      </c>
      <c r="D506" s="364">
        <v>28.0</v>
      </c>
      <c r="E506" s="1235" t="s">
        <v>392</v>
      </c>
      <c r="F506" s="1248"/>
      <c r="G506" s="1248"/>
      <c r="H506" s="1532"/>
      <c r="I506" s="1532"/>
      <c r="J506" s="1532"/>
      <c r="K506" s="1532"/>
      <c r="L506" s="1532"/>
      <c r="M506" s="1532"/>
    </row>
    <row r="507">
      <c r="A507" s="364" t="s">
        <v>469</v>
      </c>
      <c r="B507" s="364" t="s">
        <v>392</v>
      </c>
      <c r="C507" s="1554">
        <v>2279.0</v>
      </c>
      <c r="D507" s="364">
        <v>6.0</v>
      </c>
      <c r="E507" s="1235" t="s">
        <v>392</v>
      </c>
      <c r="F507" s="1248"/>
      <c r="G507" s="1248"/>
      <c r="H507" s="1532"/>
      <c r="I507" s="1532"/>
      <c r="J507" s="1532"/>
      <c r="K507" s="1532"/>
      <c r="L507" s="1532"/>
      <c r="M507" s="1532"/>
    </row>
    <row r="508">
      <c r="A508" s="364" t="s">
        <v>470</v>
      </c>
      <c r="B508" s="364" t="s">
        <v>392</v>
      </c>
      <c r="C508" s="1554">
        <v>16867.0</v>
      </c>
      <c r="D508" s="364">
        <v>30.0</v>
      </c>
      <c r="E508" s="1235" t="s">
        <v>392</v>
      </c>
      <c r="F508" s="1248"/>
      <c r="G508" s="1248"/>
      <c r="H508" s="1532"/>
      <c r="I508" s="1532"/>
      <c r="J508" s="1532"/>
      <c r="K508" s="1532"/>
      <c r="L508" s="1532"/>
      <c r="M508" s="1532"/>
    </row>
    <row r="509">
      <c r="A509" s="364" t="s">
        <v>85</v>
      </c>
      <c r="B509" s="364" t="s">
        <v>392</v>
      </c>
      <c r="C509" s="1554">
        <v>6833.0</v>
      </c>
      <c r="D509" s="364">
        <v>19.0</v>
      </c>
      <c r="E509" s="1235" t="s">
        <v>392</v>
      </c>
      <c r="F509" s="1248"/>
      <c r="G509" s="1248"/>
      <c r="H509" s="1532"/>
      <c r="I509" s="1532"/>
      <c r="J509" s="1532"/>
      <c r="K509" s="1532"/>
      <c r="L509" s="1532"/>
      <c r="M509" s="1532"/>
    </row>
    <row r="510">
      <c r="A510" s="364" t="s">
        <v>471</v>
      </c>
      <c r="B510" s="364" t="s">
        <v>392</v>
      </c>
      <c r="C510" s="1554">
        <v>201554.0</v>
      </c>
      <c r="D510" s="364">
        <v>239.0</v>
      </c>
      <c r="E510" s="1235" t="s">
        <v>392</v>
      </c>
      <c r="F510" s="1248"/>
      <c r="G510" s="1248"/>
      <c r="H510" s="1532"/>
      <c r="I510" s="1532"/>
      <c r="J510" s="1532"/>
      <c r="K510" s="1532"/>
      <c r="L510" s="1532"/>
      <c r="M510" s="1532"/>
    </row>
    <row r="511">
      <c r="A511" s="364" t="s">
        <v>472</v>
      </c>
      <c r="B511" s="364" t="s">
        <v>392</v>
      </c>
      <c r="C511" s="1554">
        <v>90594.0</v>
      </c>
      <c r="D511" s="364">
        <v>83.0</v>
      </c>
      <c r="E511" s="1235" t="s">
        <v>392</v>
      </c>
      <c r="F511" s="1248"/>
      <c r="G511" s="1248"/>
      <c r="H511" s="1532"/>
      <c r="I511" s="1532"/>
      <c r="J511" s="1532"/>
      <c r="K511" s="1532"/>
      <c r="L511" s="1532"/>
      <c r="M511" s="1532"/>
    </row>
    <row r="512">
      <c r="A512" s="364" t="s">
        <v>473</v>
      </c>
      <c r="B512" s="364" t="s">
        <v>392</v>
      </c>
      <c r="C512" s="1554">
        <v>5236.0</v>
      </c>
      <c r="D512" s="364">
        <v>8.0</v>
      </c>
      <c r="E512" s="1235" t="s">
        <v>392</v>
      </c>
      <c r="F512" s="1248"/>
      <c r="G512" s="1248"/>
      <c r="H512" s="1532"/>
      <c r="I512" s="1532"/>
      <c r="J512" s="1532"/>
      <c r="K512" s="1532"/>
      <c r="L512" s="1532"/>
      <c r="M512" s="1532"/>
    </row>
    <row r="513">
      <c r="A513" s="364" t="s">
        <v>474</v>
      </c>
      <c r="B513" s="364" t="s">
        <v>392</v>
      </c>
      <c r="C513" s="1554">
        <v>13938.0</v>
      </c>
      <c r="D513" s="364">
        <v>59.0</v>
      </c>
      <c r="E513" s="1235" t="s">
        <v>392</v>
      </c>
      <c r="F513" s="1248"/>
      <c r="G513" s="1248"/>
      <c r="H513" s="1532"/>
      <c r="I513" s="1532"/>
      <c r="J513" s="1532"/>
      <c r="K513" s="1532"/>
      <c r="L513" s="1532"/>
      <c r="M513" s="1532"/>
    </row>
    <row r="514">
      <c r="A514" s="364" t="s">
        <v>385</v>
      </c>
      <c r="B514" s="364" t="s">
        <v>392</v>
      </c>
      <c r="C514" s="1554">
        <v>8315.0</v>
      </c>
      <c r="D514" s="364">
        <v>20.0</v>
      </c>
      <c r="E514" s="1235" t="s">
        <v>392</v>
      </c>
      <c r="F514" s="1248"/>
      <c r="G514" s="1248"/>
      <c r="H514" s="1532"/>
      <c r="I514" s="1532"/>
      <c r="J514" s="1532"/>
      <c r="K514" s="1532"/>
      <c r="L514" s="1532"/>
      <c r="M514" s="1532"/>
    </row>
    <row r="515">
      <c r="A515" s="364" t="s">
        <v>475</v>
      </c>
      <c r="B515" s="364" t="s">
        <v>392</v>
      </c>
      <c r="C515" s="1554">
        <v>66100.0</v>
      </c>
      <c r="D515" s="364">
        <v>80.0</v>
      </c>
      <c r="E515" s="1235" t="s">
        <v>392</v>
      </c>
      <c r="F515" s="1248"/>
      <c r="G515" s="1248"/>
      <c r="H515" s="1532"/>
      <c r="I515" s="1532"/>
      <c r="J515" s="1532"/>
      <c r="K515" s="1532"/>
      <c r="L515" s="1532"/>
      <c r="M515" s="1532"/>
    </row>
    <row r="516">
      <c r="A516" s="364" t="s">
        <v>476</v>
      </c>
      <c r="B516" s="364" t="s">
        <v>392</v>
      </c>
      <c r="C516" s="1554">
        <v>26035.0</v>
      </c>
      <c r="D516" s="364">
        <v>41.0</v>
      </c>
      <c r="E516" s="1235" t="s">
        <v>392</v>
      </c>
      <c r="F516" s="1248"/>
      <c r="G516" s="1248"/>
      <c r="H516" s="1532"/>
      <c r="I516" s="1532"/>
      <c r="J516" s="1532"/>
      <c r="K516" s="1532"/>
      <c r="L516" s="1532"/>
      <c r="M516" s="1532"/>
    </row>
    <row r="517">
      <c r="A517" s="364" t="s">
        <v>477</v>
      </c>
      <c r="B517" s="364" t="s">
        <v>392</v>
      </c>
      <c r="C517" s="1554">
        <v>6199.0</v>
      </c>
      <c r="D517" s="364">
        <v>5.0</v>
      </c>
      <c r="E517" s="1235" t="s">
        <v>392</v>
      </c>
      <c r="F517" s="1248"/>
      <c r="G517" s="1248"/>
      <c r="H517" s="1532"/>
      <c r="I517" s="1532"/>
      <c r="J517" s="1532"/>
      <c r="K517" s="1532"/>
      <c r="L517" s="1532"/>
      <c r="M517" s="1532"/>
    </row>
    <row r="518">
      <c r="A518" s="364" t="s">
        <v>89</v>
      </c>
      <c r="B518" s="364" t="s">
        <v>392</v>
      </c>
      <c r="C518" s="1554">
        <v>29733.0</v>
      </c>
      <c r="D518" s="364">
        <v>59.0</v>
      </c>
      <c r="E518" s="1235" t="s">
        <v>392</v>
      </c>
      <c r="F518" s="1248"/>
      <c r="G518" s="1248"/>
      <c r="H518" s="1532"/>
      <c r="I518" s="1532"/>
      <c r="J518" s="1532"/>
      <c r="K518" s="1532"/>
      <c r="L518" s="1532"/>
      <c r="M518" s="1532"/>
    </row>
    <row r="519">
      <c r="A519" s="364" t="s">
        <v>478</v>
      </c>
      <c r="B519" s="364" t="s">
        <v>392</v>
      </c>
      <c r="C519" s="1554">
        <v>6272.0</v>
      </c>
      <c r="D519" s="364">
        <v>10.0</v>
      </c>
      <c r="E519" s="1235" t="s">
        <v>392</v>
      </c>
      <c r="F519" s="1248"/>
      <c r="G519" s="1248"/>
      <c r="H519" s="1532"/>
      <c r="I519" s="1532"/>
      <c r="J519" s="1532"/>
      <c r="K519" s="1532"/>
      <c r="L519" s="1532"/>
      <c r="M519" s="1532"/>
    </row>
    <row r="520">
      <c r="A520" s="364" t="s">
        <v>479</v>
      </c>
      <c r="B520" s="364" t="s">
        <v>392</v>
      </c>
      <c r="C520" s="1554">
        <v>1608.0</v>
      </c>
      <c r="D520" s="364">
        <v>4.0</v>
      </c>
      <c r="E520" s="1235" t="s">
        <v>392</v>
      </c>
      <c r="F520" s="1248"/>
      <c r="G520" s="1248"/>
      <c r="H520" s="1532"/>
      <c r="I520" s="1532"/>
      <c r="J520" s="1532"/>
      <c r="K520" s="1532"/>
      <c r="L520" s="1532"/>
      <c r="M520" s="1532"/>
    </row>
    <row r="521">
      <c r="A521" s="364" t="s">
        <v>480</v>
      </c>
      <c r="B521" s="364" t="s">
        <v>392</v>
      </c>
      <c r="C521" s="1554">
        <v>25391.0</v>
      </c>
      <c r="D521" s="364">
        <v>47.0</v>
      </c>
      <c r="E521" s="1235" t="s">
        <v>392</v>
      </c>
      <c r="F521" s="1248"/>
      <c r="G521" s="1248"/>
      <c r="H521" s="1532"/>
      <c r="I521" s="1532"/>
      <c r="J521" s="1532"/>
      <c r="K521" s="1532"/>
      <c r="L521" s="1532"/>
      <c r="M521" s="1532"/>
    </row>
    <row r="522">
      <c r="A522" s="364" t="s">
        <v>387</v>
      </c>
      <c r="B522" s="364" t="s">
        <v>392</v>
      </c>
      <c r="C522" s="1554">
        <v>8039.0</v>
      </c>
      <c r="D522" s="364">
        <v>17.0</v>
      </c>
      <c r="E522" s="1235" t="s">
        <v>392</v>
      </c>
      <c r="F522" s="1248"/>
      <c r="G522" s="1248"/>
      <c r="H522" s="1532"/>
      <c r="I522" s="1532"/>
      <c r="J522" s="1532"/>
      <c r="K522" s="1532"/>
      <c r="L522" s="1532"/>
      <c r="M522" s="1532"/>
    </row>
    <row r="523">
      <c r="A523" s="364" t="s">
        <v>481</v>
      </c>
      <c r="B523" s="364" t="s">
        <v>392</v>
      </c>
      <c r="C523" s="1554">
        <v>15876.0</v>
      </c>
      <c r="D523" s="364">
        <v>25.0</v>
      </c>
      <c r="E523" s="1235" t="s">
        <v>392</v>
      </c>
      <c r="F523" s="1248"/>
      <c r="G523" s="1248"/>
      <c r="H523" s="1532"/>
      <c r="I523" s="1532"/>
      <c r="J523" s="1532"/>
      <c r="K523" s="1532"/>
      <c r="L523" s="1532"/>
      <c r="M523" s="1532"/>
    </row>
    <row r="524">
      <c r="A524" s="364" t="s">
        <v>482</v>
      </c>
      <c r="B524" s="364" t="s">
        <v>392</v>
      </c>
      <c r="C524" s="1554">
        <v>8611.0</v>
      </c>
      <c r="D524" s="364">
        <v>19.0</v>
      </c>
      <c r="E524" s="1235" t="s">
        <v>392</v>
      </c>
      <c r="F524" s="1248"/>
      <c r="G524" s="1248"/>
      <c r="H524" s="1532"/>
      <c r="I524" s="1532"/>
      <c r="J524" s="1532"/>
      <c r="K524" s="1532"/>
      <c r="L524" s="1532"/>
      <c r="M524" s="1532"/>
    </row>
    <row r="525">
      <c r="A525" s="364" t="s">
        <v>483</v>
      </c>
      <c r="B525" s="364" t="s">
        <v>392</v>
      </c>
      <c r="C525" s="1554">
        <v>44448.0</v>
      </c>
      <c r="D525" s="364">
        <v>94.0</v>
      </c>
      <c r="E525" s="1235" t="s">
        <v>392</v>
      </c>
      <c r="F525" s="1248"/>
      <c r="G525" s="1248"/>
      <c r="H525" s="1532"/>
      <c r="I525" s="1532"/>
      <c r="J525" s="1532"/>
      <c r="K525" s="1532"/>
      <c r="L525" s="1532"/>
      <c r="M525" s="1532"/>
    </row>
    <row r="526">
      <c r="A526" s="364" t="s">
        <v>484</v>
      </c>
      <c r="B526" s="364" t="s">
        <v>392</v>
      </c>
      <c r="C526" s="1554">
        <v>40571.0</v>
      </c>
      <c r="D526" s="364">
        <v>58.0</v>
      </c>
      <c r="E526" s="1235" t="s">
        <v>392</v>
      </c>
      <c r="F526" s="1248"/>
      <c r="G526" s="1248"/>
      <c r="H526" s="1532"/>
      <c r="I526" s="1532"/>
      <c r="J526" s="1532"/>
      <c r="K526" s="1532"/>
      <c r="L526" s="1532"/>
      <c r="M526" s="1532"/>
    </row>
    <row r="527">
      <c r="A527" s="364" t="s">
        <v>485</v>
      </c>
      <c r="B527" s="364" t="s">
        <v>392</v>
      </c>
      <c r="C527" s="1554">
        <v>26887.0</v>
      </c>
      <c r="D527" s="364">
        <v>45.0</v>
      </c>
      <c r="E527" s="1235" t="s">
        <v>392</v>
      </c>
      <c r="F527" s="1248"/>
      <c r="G527" s="1248"/>
      <c r="H527" s="1532"/>
      <c r="I527" s="1532"/>
      <c r="J527" s="1532"/>
      <c r="K527" s="1532"/>
      <c r="L527" s="1532"/>
      <c r="M527" s="1532"/>
    </row>
    <row r="528">
      <c r="A528" s="364" t="s">
        <v>486</v>
      </c>
      <c r="B528" s="364" t="s">
        <v>392</v>
      </c>
      <c r="C528" s="1554">
        <v>11852.0</v>
      </c>
      <c r="D528" s="364">
        <v>20.0</v>
      </c>
      <c r="E528" s="1235" t="s">
        <v>392</v>
      </c>
      <c r="F528" s="1248"/>
      <c r="G528" s="1248"/>
      <c r="H528" s="1532"/>
      <c r="I528" s="1532"/>
      <c r="J528" s="1532"/>
      <c r="K528" s="1532"/>
      <c r="L528" s="1532"/>
      <c r="M528" s="1532"/>
    </row>
    <row r="529">
      <c r="A529" s="364" t="s">
        <v>487</v>
      </c>
      <c r="B529" s="364" t="s">
        <v>392</v>
      </c>
      <c r="C529" s="1554">
        <v>6809.0</v>
      </c>
      <c r="D529" s="364">
        <v>14.0</v>
      </c>
      <c r="E529" s="1235" t="s">
        <v>392</v>
      </c>
      <c r="F529" s="1248"/>
      <c r="G529" s="1248"/>
      <c r="H529" s="1532"/>
      <c r="I529" s="1532"/>
      <c r="J529" s="1532"/>
      <c r="K529" s="1532"/>
      <c r="L529" s="1532"/>
      <c r="M529" s="1532"/>
    </row>
    <row r="530">
      <c r="A530" s="364" t="s">
        <v>488</v>
      </c>
      <c r="B530" s="364" t="s">
        <v>392</v>
      </c>
      <c r="C530" s="1554">
        <v>70034.0</v>
      </c>
      <c r="D530" s="364">
        <v>105.0</v>
      </c>
      <c r="E530" s="1235" t="s">
        <v>392</v>
      </c>
      <c r="F530" s="1248"/>
      <c r="G530" s="1248"/>
      <c r="H530" s="1532"/>
      <c r="I530" s="1532"/>
      <c r="J530" s="1532"/>
      <c r="K530" s="1532"/>
      <c r="L530" s="1532"/>
      <c r="M530" s="1532"/>
    </row>
    <row r="531">
      <c r="A531" s="364" t="s">
        <v>489</v>
      </c>
      <c r="B531" s="364" t="s">
        <v>392</v>
      </c>
      <c r="C531" s="1554">
        <v>7912.0</v>
      </c>
      <c r="D531" s="364">
        <v>18.0</v>
      </c>
      <c r="E531" s="1235" t="s">
        <v>392</v>
      </c>
      <c r="F531" s="1248"/>
      <c r="G531" s="1248"/>
      <c r="H531" s="1532"/>
      <c r="I531" s="1532"/>
      <c r="J531" s="1532"/>
      <c r="K531" s="1532"/>
      <c r="L531" s="1532"/>
      <c r="M531" s="1532"/>
    </row>
    <row r="532">
      <c r="A532" s="364" t="s">
        <v>490</v>
      </c>
      <c r="B532" s="364" t="s">
        <v>392</v>
      </c>
      <c r="C532" s="1554">
        <v>8188.0</v>
      </c>
      <c r="D532" s="364">
        <v>28.0</v>
      </c>
      <c r="E532" s="1235" t="s">
        <v>392</v>
      </c>
      <c r="F532" s="1248"/>
      <c r="G532" s="1248"/>
      <c r="H532" s="1532"/>
      <c r="I532" s="1532"/>
      <c r="J532" s="1532"/>
      <c r="K532" s="1532"/>
      <c r="L532" s="1532"/>
      <c r="M532" s="1532"/>
    </row>
    <row r="533">
      <c r="A533" s="364" t="s">
        <v>199</v>
      </c>
      <c r="B533" s="364" t="s">
        <v>392</v>
      </c>
      <c r="C533" s="1554">
        <v>24001.0</v>
      </c>
      <c r="D533" s="364">
        <v>41.0</v>
      </c>
      <c r="E533" s="1235" t="s">
        <v>392</v>
      </c>
      <c r="F533" s="1248"/>
      <c r="G533" s="1248"/>
      <c r="H533" s="1532"/>
      <c r="I533" s="1532"/>
      <c r="J533" s="1532"/>
      <c r="K533" s="1532"/>
      <c r="L533" s="1532"/>
      <c r="M533" s="1532"/>
    </row>
    <row r="534">
      <c r="A534" s="364" t="s">
        <v>491</v>
      </c>
      <c r="B534" s="364" t="s">
        <v>392</v>
      </c>
      <c r="C534" s="1554">
        <v>26215.0</v>
      </c>
      <c r="D534" s="364">
        <v>44.0</v>
      </c>
      <c r="E534" s="1235" t="s">
        <v>392</v>
      </c>
      <c r="F534" s="1248"/>
      <c r="G534" s="1248"/>
      <c r="H534" s="1532"/>
      <c r="I534" s="1532"/>
      <c r="J534" s="1532"/>
      <c r="K534" s="1532"/>
      <c r="L534" s="1532"/>
      <c r="M534" s="1532"/>
    </row>
    <row r="535">
      <c r="A535" s="364" t="s">
        <v>93</v>
      </c>
      <c r="B535" s="364" t="s">
        <v>392</v>
      </c>
      <c r="C535" s="1554">
        <v>69410.0</v>
      </c>
      <c r="D535" s="364">
        <v>97.0</v>
      </c>
      <c r="E535" s="1235" t="s">
        <v>392</v>
      </c>
      <c r="F535" s="1248"/>
      <c r="G535" s="1248"/>
      <c r="H535" s="1532"/>
      <c r="I535" s="1532"/>
      <c r="J535" s="1532"/>
      <c r="K535" s="1532"/>
      <c r="L535" s="1532"/>
      <c r="M535" s="1532"/>
    </row>
    <row r="536">
      <c r="A536" s="364" t="s">
        <v>390</v>
      </c>
      <c r="B536" s="364" t="s">
        <v>392</v>
      </c>
      <c r="C536" s="1554">
        <v>93503.0</v>
      </c>
      <c r="D536" s="364">
        <v>83.0</v>
      </c>
      <c r="E536" s="1235" t="s">
        <v>392</v>
      </c>
      <c r="F536" s="1248"/>
      <c r="G536" s="1248"/>
      <c r="H536" s="1532"/>
      <c r="I536" s="1532"/>
      <c r="J536" s="1532"/>
      <c r="K536" s="1532"/>
      <c r="L536" s="1532"/>
      <c r="M536" s="1532"/>
    </row>
    <row r="537">
      <c r="A537" s="364" t="s">
        <v>492</v>
      </c>
      <c r="B537" s="364" t="s">
        <v>392</v>
      </c>
      <c r="C537" s="1554">
        <v>35680.0</v>
      </c>
      <c r="D537" s="364">
        <v>79.0</v>
      </c>
      <c r="E537" s="1235" t="s">
        <v>392</v>
      </c>
      <c r="F537" s="1248"/>
      <c r="G537" s="1248"/>
      <c r="H537" s="1532"/>
      <c r="I537" s="1532"/>
      <c r="J537" s="1532"/>
      <c r="K537" s="1532"/>
      <c r="L537" s="1532"/>
      <c r="M537" s="1532"/>
    </row>
    <row r="538">
      <c r="A538" s="364" t="s">
        <v>493</v>
      </c>
      <c r="B538" s="364" t="s">
        <v>392</v>
      </c>
      <c r="C538" s="1554">
        <v>5251.0</v>
      </c>
      <c r="D538" s="364">
        <v>15.0</v>
      </c>
      <c r="E538" s="1235" t="s">
        <v>392</v>
      </c>
      <c r="F538" s="1248"/>
      <c r="G538" s="1248"/>
      <c r="H538" s="1532"/>
      <c r="I538" s="1532"/>
      <c r="J538" s="1532"/>
      <c r="K538" s="1532"/>
      <c r="L538" s="1532"/>
      <c r="M538" s="1532"/>
    </row>
    <row r="539">
      <c r="A539" s="364" t="s">
        <v>94</v>
      </c>
      <c r="B539" s="364" t="s">
        <v>392</v>
      </c>
      <c r="C539" s="1554">
        <v>20386.0</v>
      </c>
      <c r="D539" s="364">
        <v>43.0</v>
      </c>
      <c r="E539" s="1235" t="s">
        <v>392</v>
      </c>
      <c r="F539" s="1248"/>
      <c r="G539" s="1248"/>
      <c r="H539" s="1532"/>
      <c r="I539" s="1532"/>
      <c r="J539" s="1532"/>
      <c r="K539" s="1532"/>
      <c r="L539" s="1532"/>
      <c r="M539" s="1532"/>
    </row>
    <row r="540">
      <c r="A540" s="364" t="s">
        <v>494</v>
      </c>
      <c r="B540" s="364" t="s">
        <v>392</v>
      </c>
      <c r="C540" s="1554">
        <v>29808.0</v>
      </c>
      <c r="D540" s="364">
        <v>64.0</v>
      </c>
      <c r="E540" s="1235" t="s">
        <v>392</v>
      </c>
      <c r="F540" s="1248"/>
      <c r="G540" s="1248"/>
      <c r="H540" s="1532"/>
      <c r="I540" s="1532"/>
      <c r="J540" s="1532"/>
      <c r="K540" s="1532"/>
      <c r="L540" s="1532"/>
      <c r="M540" s="1532"/>
    </row>
    <row r="541">
      <c r="A541" s="364" t="s">
        <v>495</v>
      </c>
      <c r="B541" s="364" t="s">
        <v>392</v>
      </c>
      <c r="C541" s="1554">
        <v>2611.0</v>
      </c>
      <c r="D541" s="364">
        <v>7.0</v>
      </c>
      <c r="E541" s="1235" t="s">
        <v>392</v>
      </c>
      <c r="F541" s="1248"/>
      <c r="G541" s="1248"/>
      <c r="H541" s="1532"/>
      <c r="I541" s="1532"/>
      <c r="J541" s="1532"/>
      <c r="K541" s="1532"/>
      <c r="L541" s="1532"/>
      <c r="M541" s="1532"/>
    </row>
    <row r="542">
      <c r="A542" s="364" t="s">
        <v>496</v>
      </c>
      <c r="B542" s="364" t="s">
        <v>392</v>
      </c>
      <c r="C542" s="1554">
        <v>7879.0</v>
      </c>
      <c r="D542" s="364">
        <v>14.0</v>
      </c>
      <c r="E542" s="1235" t="s">
        <v>392</v>
      </c>
      <c r="F542" s="1248"/>
      <c r="G542" s="1248"/>
      <c r="H542" s="1532"/>
      <c r="I542" s="1532"/>
      <c r="J542" s="1532"/>
      <c r="K542" s="1532"/>
      <c r="L542" s="1532"/>
      <c r="M542" s="1532"/>
    </row>
    <row r="543">
      <c r="A543" s="364" t="s">
        <v>201</v>
      </c>
      <c r="B543" s="364" t="s">
        <v>392</v>
      </c>
      <c r="C543" s="1554">
        <v>29970.0</v>
      </c>
      <c r="D543" s="364">
        <v>34.0</v>
      </c>
      <c r="E543" s="1235" t="s">
        <v>392</v>
      </c>
      <c r="F543" s="1248"/>
      <c r="G543" s="1248"/>
      <c r="H543" s="1532"/>
      <c r="I543" s="1532"/>
      <c r="J543" s="1532"/>
      <c r="K543" s="1532"/>
      <c r="L543" s="1532"/>
      <c r="M543" s="1532"/>
    </row>
    <row r="544">
      <c r="A544" s="364" t="s">
        <v>497</v>
      </c>
      <c r="B544" s="364" t="s">
        <v>392</v>
      </c>
      <c r="C544" s="1554">
        <v>104062.0</v>
      </c>
      <c r="D544" s="364">
        <v>100.0</v>
      </c>
      <c r="E544" s="1235" t="s">
        <v>392</v>
      </c>
      <c r="F544" s="1248"/>
      <c r="G544" s="1248"/>
      <c r="H544" s="1532"/>
      <c r="I544" s="1532"/>
      <c r="J544" s="1532"/>
      <c r="K544" s="1532"/>
      <c r="L544" s="1532"/>
      <c r="M544" s="1532"/>
    </row>
    <row r="545">
      <c r="A545" s="364" t="s">
        <v>95</v>
      </c>
      <c r="B545" s="364" t="s">
        <v>392</v>
      </c>
      <c r="C545" s="1554">
        <v>8812.0</v>
      </c>
      <c r="D545" s="364">
        <v>17.0</v>
      </c>
      <c r="E545" s="1235" t="s">
        <v>392</v>
      </c>
      <c r="F545" s="1248"/>
      <c r="G545" s="1248"/>
      <c r="H545" s="1532"/>
      <c r="I545" s="1532"/>
      <c r="J545" s="1532"/>
      <c r="K545" s="1532"/>
      <c r="L545" s="1532"/>
      <c r="M545" s="1532"/>
    </row>
    <row r="546">
      <c r="A546" s="364" t="s">
        <v>498</v>
      </c>
      <c r="B546" s="364" t="s">
        <v>392</v>
      </c>
      <c r="C546" s="1554">
        <v>9876.0</v>
      </c>
      <c r="D546" s="364">
        <v>38.0</v>
      </c>
      <c r="E546" s="1235" t="s">
        <v>392</v>
      </c>
      <c r="F546" s="1248"/>
      <c r="G546" s="1248"/>
      <c r="H546" s="1532"/>
      <c r="I546" s="1532"/>
      <c r="J546" s="1532"/>
      <c r="K546" s="1532"/>
      <c r="L546" s="1532"/>
      <c r="M546" s="1532"/>
    </row>
    <row r="547">
      <c r="A547" s="364" t="s">
        <v>499</v>
      </c>
      <c r="B547" s="364" t="s">
        <v>392</v>
      </c>
      <c r="C547" s="1554">
        <v>9036.0</v>
      </c>
      <c r="D547" s="364">
        <v>39.0</v>
      </c>
      <c r="E547" s="1235" t="s">
        <v>392</v>
      </c>
      <c r="F547" s="1248"/>
      <c r="G547" s="1248"/>
      <c r="H547" s="1532"/>
      <c r="I547" s="1532"/>
      <c r="J547" s="1532"/>
      <c r="K547" s="1532"/>
      <c r="L547" s="1532"/>
      <c r="M547" s="1532"/>
    </row>
    <row r="548">
      <c r="A548" s="1541" t="s">
        <v>500</v>
      </c>
      <c r="B548" s="1541" t="s">
        <v>392</v>
      </c>
      <c r="C548" s="1555">
        <v>20299.0</v>
      </c>
      <c r="D548" s="1541">
        <v>35.0</v>
      </c>
      <c r="E548" s="1235" t="s">
        <v>392</v>
      </c>
      <c r="F548" s="1248"/>
      <c r="G548" s="1248"/>
      <c r="H548" s="1532"/>
      <c r="I548" s="1532"/>
      <c r="J548" s="1532"/>
      <c r="K548" s="1532"/>
      <c r="L548" s="1532"/>
      <c r="M548" s="1532"/>
      <c r="N548" s="1529"/>
      <c r="O548" s="1529"/>
      <c r="P548" s="1529"/>
      <c r="Q548" s="1529"/>
      <c r="R548" s="1529"/>
      <c r="S548" s="1529"/>
      <c r="T548" s="1529"/>
      <c r="U548" s="1529"/>
      <c r="V548" s="1529"/>
      <c r="W548" s="1529"/>
      <c r="X548" s="1529"/>
      <c r="Y548" s="1529"/>
      <c r="Z548" s="1529"/>
    </row>
    <row r="549">
      <c r="A549" s="1530" t="s">
        <v>501</v>
      </c>
      <c r="B549" s="1530" t="s">
        <v>502</v>
      </c>
      <c r="C549" s="1558">
        <v>200983.0</v>
      </c>
      <c r="D549" s="1530">
        <v>121.0</v>
      </c>
      <c r="E549" s="1235" t="s">
        <v>502</v>
      </c>
      <c r="F549" s="1248"/>
      <c r="G549" s="1248"/>
      <c r="H549" s="1532"/>
      <c r="I549" s="1532"/>
      <c r="J549" s="1532"/>
      <c r="K549" s="1532"/>
      <c r="L549" s="1532"/>
      <c r="M549" s="1532"/>
    </row>
    <row r="550">
      <c r="A550" s="1530" t="s">
        <v>503</v>
      </c>
      <c r="B550" s="1530" t="s">
        <v>502</v>
      </c>
      <c r="C550" s="1558">
        <v>980080.0</v>
      </c>
      <c r="D550" s="1530">
        <v>404.0</v>
      </c>
      <c r="E550" s="1235" t="s">
        <v>502</v>
      </c>
      <c r="F550" s="1248"/>
      <c r="G550" s="1248"/>
      <c r="H550" s="1532"/>
      <c r="I550" s="1532"/>
      <c r="J550" s="1532"/>
      <c r="K550" s="1532"/>
      <c r="L550" s="1532"/>
      <c r="M550" s="1532"/>
    </row>
    <row r="551">
      <c r="A551" s="1530" t="s">
        <v>504</v>
      </c>
      <c r="B551" s="1530" t="s">
        <v>502</v>
      </c>
      <c r="C551" s="1558">
        <v>88.0</v>
      </c>
      <c r="D551" s="1530" t="s">
        <v>29</v>
      </c>
      <c r="E551" s="1235" t="s">
        <v>502</v>
      </c>
      <c r="F551" s="1248"/>
      <c r="G551" s="1248"/>
      <c r="H551" s="1532"/>
      <c r="I551" s="1532"/>
      <c r="J551" s="1532"/>
      <c r="K551" s="1532"/>
      <c r="L551" s="1532"/>
      <c r="M551" s="1532"/>
    </row>
    <row r="552">
      <c r="A552" s="1530" t="s">
        <v>505</v>
      </c>
      <c r="B552" s="1530" t="s">
        <v>502</v>
      </c>
      <c r="C552" s="1558">
        <v>72133.0</v>
      </c>
      <c r="D552" s="1530">
        <v>55.0</v>
      </c>
      <c r="E552" s="1235" t="s">
        <v>502</v>
      </c>
      <c r="F552" s="1248"/>
      <c r="G552" s="1248"/>
      <c r="H552" s="1532"/>
      <c r="I552" s="1532"/>
      <c r="J552" s="1532"/>
      <c r="K552" s="1532"/>
      <c r="L552" s="1532"/>
      <c r="M552" s="1532"/>
    </row>
    <row r="553">
      <c r="A553" s="1536" t="s">
        <v>506</v>
      </c>
      <c r="B553" s="1536" t="s">
        <v>502</v>
      </c>
      <c r="C553" s="1559">
        <v>167207.0</v>
      </c>
      <c r="D553" s="1536">
        <v>97.0</v>
      </c>
      <c r="E553" s="1230"/>
      <c r="F553" s="1532"/>
      <c r="G553" s="1532"/>
      <c r="H553" s="1532"/>
      <c r="I553" s="1532"/>
      <c r="J553" s="1532"/>
      <c r="K553" s="1532"/>
      <c r="L553" s="1532"/>
      <c r="M553" s="1532"/>
      <c r="N553" s="1529"/>
      <c r="O553" s="1529"/>
      <c r="P553" s="1529"/>
      <c r="Q553" s="1529"/>
      <c r="R553" s="1529"/>
      <c r="S553" s="1529"/>
      <c r="T553" s="1529"/>
      <c r="U553" s="1529"/>
      <c r="V553" s="1529"/>
      <c r="W553" s="1529"/>
      <c r="X553" s="1529"/>
      <c r="Y553" s="1529"/>
      <c r="Z553" s="1529"/>
    </row>
    <row r="554">
      <c r="A554" s="1530" t="s">
        <v>509</v>
      </c>
      <c r="B554" s="1530" t="s">
        <v>508</v>
      </c>
      <c r="C554" s="1558">
        <v>469966.0</v>
      </c>
      <c r="D554" s="1530">
        <v>203.0</v>
      </c>
      <c r="E554" s="1235" t="s">
        <v>508</v>
      </c>
      <c r="F554" s="1248"/>
      <c r="G554" s="1248"/>
      <c r="H554" s="1532"/>
      <c r="I554" s="1532"/>
      <c r="J554" s="1532"/>
      <c r="K554" s="1532"/>
      <c r="L554" s="1532"/>
      <c r="M554" s="1532"/>
    </row>
    <row r="555">
      <c r="A555" s="1530" t="s">
        <v>267</v>
      </c>
      <c r="B555" s="1530" t="s">
        <v>508</v>
      </c>
      <c r="C555" s="1558">
        <v>4250.0</v>
      </c>
      <c r="D555" s="1530">
        <v>6.0</v>
      </c>
      <c r="E555" s="1235" t="s">
        <v>508</v>
      </c>
      <c r="F555" s="1248"/>
      <c r="G555" s="1248"/>
      <c r="H555" s="1532"/>
      <c r="I555" s="1532"/>
      <c r="J555" s="1532"/>
      <c r="K555" s="1532"/>
      <c r="L555" s="1532"/>
      <c r="M555" s="1532"/>
    </row>
    <row r="556">
      <c r="A556" s="1530" t="s">
        <v>510</v>
      </c>
      <c r="B556" s="1530" t="s">
        <v>508</v>
      </c>
      <c r="C556" s="1558">
        <v>87138.0</v>
      </c>
      <c r="D556" s="1530">
        <v>71.0</v>
      </c>
      <c r="E556" s="1235" t="s">
        <v>508</v>
      </c>
      <c r="F556" s="1248"/>
      <c r="G556" s="1248"/>
      <c r="H556" s="1532"/>
      <c r="I556" s="1532"/>
      <c r="J556" s="1532"/>
      <c r="K556" s="1532"/>
      <c r="L556" s="1532"/>
      <c r="M556" s="1532"/>
    </row>
    <row r="557">
      <c r="A557" s="1530" t="s">
        <v>511</v>
      </c>
      <c r="B557" s="1530" t="s">
        <v>508</v>
      </c>
      <c r="C557" s="1558">
        <v>6050.0</v>
      </c>
      <c r="D557" s="1530">
        <v>16.0</v>
      </c>
      <c r="E557" s="1235" t="s">
        <v>508</v>
      </c>
      <c r="F557" s="1248"/>
      <c r="G557" s="1248"/>
      <c r="H557" s="1532"/>
      <c r="I557" s="1532"/>
      <c r="J557" s="1532"/>
      <c r="K557" s="1532"/>
      <c r="L557" s="1532"/>
      <c r="M557" s="1532"/>
    </row>
    <row r="558">
      <c r="A558" s="1530" t="s">
        <v>512</v>
      </c>
      <c r="B558" s="1530" t="s">
        <v>508</v>
      </c>
      <c r="C558" s="1558">
        <v>9226.0</v>
      </c>
      <c r="D558" s="1530">
        <v>13.0</v>
      </c>
      <c r="E558" s="1235" t="s">
        <v>508</v>
      </c>
      <c r="F558" s="1248"/>
      <c r="G558" s="1248"/>
      <c r="H558" s="1532"/>
      <c r="I558" s="1532"/>
      <c r="J558" s="1532"/>
      <c r="K558" s="1532"/>
      <c r="L558" s="1532"/>
      <c r="M558" s="1532"/>
    </row>
    <row r="559">
      <c r="A559" s="1530" t="s">
        <v>513</v>
      </c>
      <c r="B559" s="1530" t="s">
        <v>508</v>
      </c>
      <c r="C559" s="1558">
        <v>46236.0</v>
      </c>
      <c r="D559" s="1530">
        <v>35.0</v>
      </c>
      <c r="E559" s="1235" t="s">
        <v>508</v>
      </c>
      <c r="F559" s="1248"/>
      <c r="G559" s="1248"/>
      <c r="H559" s="1532"/>
      <c r="I559" s="1532"/>
      <c r="J559" s="1532"/>
      <c r="K559" s="1532"/>
      <c r="L559" s="1532"/>
      <c r="M559" s="1532"/>
    </row>
    <row r="560">
      <c r="A560" s="1530" t="s">
        <v>514</v>
      </c>
      <c r="B560" s="1530" t="s">
        <v>508</v>
      </c>
      <c r="C560" s="1558">
        <v>22601.0</v>
      </c>
      <c r="D560" s="1530">
        <v>10.0</v>
      </c>
      <c r="E560" s="1235" t="s">
        <v>508</v>
      </c>
      <c r="F560" s="1248"/>
      <c r="G560" s="1248"/>
      <c r="H560" s="1532"/>
      <c r="I560" s="1532"/>
      <c r="J560" s="1532"/>
      <c r="K560" s="1532"/>
      <c r="L560" s="1532"/>
      <c r="M560" s="1532"/>
    </row>
    <row r="561">
      <c r="A561" s="1530" t="s">
        <v>515</v>
      </c>
      <c r="B561" s="1530" t="s">
        <v>508</v>
      </c>
      <c r="C561" s="1558">
        <v>7634.0</v>
      </c>
      <c r="D561" s="1530">
        <v>15.0</v>
      </c>
      <c r="E561" s="1235" t="s">
        <v>508</v>
      </c>
      <c r="F561" s="1248"/>
      <c r="G561" s="1248"/>
      <c r="H561" s="1532"/>
      <c r="I561" s="1532"/>
      <c r="J561" s="1532"/>
      <c r="K561" s="1532"/>
      <c r="L561" s="1532"/>
      <c r="M561" s="1532"/>
    </row>
    <row r="562">
      <c r="A562" s="1530" t="s">
        <v>516</v>
      </c>
      <c r="B562" s="1530" t="s">
        <v>508</v>
      </c>
      <c r="C562" s="1558">
        <v>44727.0</v>
      </c>
      <c r="D562" s="1530">
        <v>42.0</v>
      </c>
      <c r="E562" s="1235" t="s">
        <v>508</v>
      </c>
      <c r="F562" s="1248"/>
      <c r="G562" s="1248"/>
      <c r="H562" s="1532"/>
      <c r="I562" s="1532"/>
      <c r="J562" s="1532"/>
      <c r="K562" s="1532"/>
      <c r="L562" s="1532"/>
      <c r="M562" s="1532"/>
    </row>
    <row r="563">
      <c r="A563" s="1530" t="s">
        <v>517</v>
      </c>
      <c r="B563" s="1530" t="s">
        <v>508</v>
      </c>
      <c r="C563" s="1558">
        <v>116854.0</v>
      </c>
      <c r="D563" s="1530">
        <v>62.0</v>
      </c>
      <c r="E563" s="1235" t="s">
        <v>508</v>
      </c>
      <c r="F563" s="1248"/>
      <c r="G563" s="1248"/>
      <c r="H563" s="1532"/>
      <c r="I563" s="1532"/>
      <c r="J563" s="1532"/>
      <c r="K563" s="1532"/>
      <c r="L563" s="1532"/>
      <c r="M563" s="1532"/>
    </row>
    <row r="564">
      <c r="A564" s="1530" t="s">
        <v>518</v>
      </c>
      <c r="B564" s="1530" t="s">
        <v>508</v>
      </c>
      <c r="C564" s="1558">
        <v>11948.0</v>
      </c>
      <c r="D564" s="1530">
        <v>21.0</v>
      </c>
      <c r="E564" s="1235" t="s">
        <v>508</v>
      </c>
      <c r="F564" s="1248"/>
      <c r="G564" s="1248"/>
      <c r="H564" s="1532"/>
      <c r="I564" s="1532"/>
      <c r="J564" s="1532"/>
      <c r="K564" s="1532"/>
      <c r="L564" s="1532"/>
      <c r="M564" s="1532"/>
    </row>
    <row r="565">
      <c r="A565" s="1530" t="s">
        <v>211</v>
      </c>
      <c r="B565" s="1530" t="s">
        <v>508</v>
      </c>
      <c r="C565" s="1558">
        <v>2611.0</v>
      </c>
      <c r="D565" s="1530">
        <v>10.0</v>
      </c>
      <c r="E565" s="1235" t="s">
        <v>508</v>
      </c>
      <c r="F565" s="1248"/>
      <c r="G565" s="1248"/>
      <c r="H565" s="1532"/>
      <c r="I565" s="1532"/>
      <c r="J565" s="1532"/>
      <c r="K565" s="1532"/>
      <c r="L565" s="1532"/>
      <c r="M565" s="1532"/>
    </row>
    <row r="566">
      <c r="A566" s="1530" t="s">
        <v>519</v>
      </c>
      <c r="B566" s="1530" t="s">
        <v>508</v>
      </c>
      <c r="C566" s="1558">
        <v>1127.0</v>
      </c>
      <c r="D566" s="1530">
        <v>2.0</v>
      </c>
      <c r="E566" s="1235" t="s">
        <v>508</v>
      </c>
      <c r="F566" s="1248"/>
      <c r="G566" s="1248"/>
      <c r="H566" s="1532"/>
      <c r="I566" s="1532"/>
      <c r="J566" s="1532"/>
      <c r="K566" s="1532"/>
      <c r="L566" s="1532"/>
      <c r="M566" s="1532"/>
    </row>
    <row r="567">
      <c r="A567" s="1530" t="s">
        <v>520</v>
      </c>
      <c r="B567" s="1530" t="s">
        <v>508</v>
      </c>
      <c r="C567" s="1558">
        <v>223499.0</v>
      </c>
      <c r="D567" s="1530">
        <v>120.0</v>
      </c>
      <c r="E567" s="1235" t="s">
        <v>508</v>
      </c>
      <c r="F567" s="1248"/>
      <c r="G567" s="1248"/>
      <c r="H567" s="1532"/>
      <c r="I567" s="1532"/>
      <c r="J567" s="1532"/>
      <c r="K567" s="1532"/>
      <c r="L567" s="1532"/>
      <c r="M567" s="1532"/>
    </row>
    <row r="568">
      <c r="A568" s="1530" t="s">
        <v>521</v>
      </c>
      <c r="B568" s="1530" t="s">
        <v>508</v>
      </c>
      <c r="C568" s="1558">
        <v>7060.0</v>
      </c>
      <c r="D568" s="1530">
        <v>11.0</v>
      </c>
      <c r="E568" s="1235" t="s">
        <v>508</v>
      </c>
      <c r="F568" s="1248"/>
      <c r="G568" s="1248"/>
      <c r="H568" s="1532"/>
      <c r="I568" s="1532"/>
      <c r="J568" s="1532"/>
      <c r="K568" s="1532"/>
      <c r="L568" s="1532"/>
      <c r="M568" s="1532"/>
    </row>
    <row r="569">
      <c r="A569" s="1530" t="s">
        <v>522</v>
      </c>
      <c r="B569" s="1530" t="s">
        <v>508</v>
      </c>
      <c r="C569" s="1558">
        <v>23864.0</v>
      </c>
      <c r="D569" s="1530">
        <v>35.0</v>
      </c>
      <c r="E569" s="1235" t="s">
        <v>508</v>
      </c>
      <c r="F569" s="1248"/>
      <c r="G569" s="1248"/>
      <c r="H569" s="1532"/>
      <c r="I569" s="1532"/>
      <c r="J569" s="1532"/>
      <c r="K569" s="1532"/>
      <c r="L569" s="1532"/>
      <c r="M569" s="1532"/>
    </row>
    <row r="570">
      <c r="A570" s="1530" t="s">
        <v>155</v>
      </c>
      <c r="B570" s="1530" t="s">
        <v>508</v>
      </c>
      <c r="C570" s="1558">
        <v>852.0</v>
      </c>
      <c r="D570" s="1530">
        <v>3.0</v>
      </c>
      <c r="E570" s="1235" t="s">
        <v>508</v>
      </c>
      <c r="F570" s="1248"/>
      <c r="G570" s="1248"/>
      <c r="H570" s="1532"/>
      <c r="I570" s="1532"/>
      <c r="J570" s="1532"/>
      <c r="K570" s="1532"/>
      <c r="L570" s="1532"/>
      <c r="M570" s="1532"/>
    </row>
    <row r="571">
      <c r="A571" s="1530" t="s">
        <v>523</v>
      </c>
      <c r="B571" s="1530" t="s">
        <v>508</v>
      </c>
      <c r="C571" s="1558">
        <v>8758.0</v>
      </c>
      <c r="D571" s="1530">
        <v>16.0</v>
      </c>
      <c r="E571" s="1235" t="s">
        <v>508</v>
      </c>
      <c r="F571" s="1248"/>
      <c r="G571" s="1248"/>
      <c r="H571" s="1532"/>
      <c r="I571" s="1532"/>
      <c r="J571" s="1532"/>
      <c r="K571" s="1532"/>
      <c r="L571" s="1532"/>
      <c r="M571" s="1532"/>
    </row>
    <row r="572">
      <c r="A572" s="1530" t="s">
        <v>282</v>
      </c>
      <c r="B572" s="1530" t="s">
        <v>508</v>
      </c>
      <c r="C572" s="1558">
        <v>4280.0</v>
      </c>
      <c r="D572" s="1530">
        <v>6.0</v>
      </c>
      <c r="E572" s="1235" t="s">
        <v>508</v>
      </c>
      <c r="F572" s="1248"/>
      <c r="G572" s="1248"/>
      <c r="H572" s="1532"/>
      <c r="I572" s="1532"/>
      <c r="J572" s="1532"/>
      <c r="K572" s="1532"/>
      <c r="L572" s="1532"/>
      <c r="M572" s="1532"/>
    </row>
    <row r="573">
      <c r="A573" s="1530" t="s">
        <v>55</v>
      </c>
      <c r="B573" s="1530" t="s">
        <v>508</v>
      </c>
      <c r="C573" s="1558">
        <v>27259.0</v>
      </c>
      <c r="D573" s="1530">
        <v>25.0</v>
      </c>
      <c r="E573" s="1235" t="s">
        <v>508</v>
      </c>
      <c r="F573" s="1248"/>
      <c r="G573" s="1248"/>
      <c r="H573" s="1532"/>
      <c r="I573" s="1532"/>
      <c r="J573" s="1532"/>
      <c r="K573" s="1532"/>
      <c r="L573" s="1532"/>
      <c r="M573" s="1532"/>
    </row>
    <row r="574">
      <c r="A574" s="1530" t="s">
        <v>59</v>
      </c>
      <c r="B574" s="1530" t="s">
        <v>508</v>
      </c>
      <c r="C574" s="1558">
        <v>13726.0</v>
      </c>
      <c r="D574" s="1530">
        <v>8.0</v>
      </c>
      <c r="E574" s="1235" t="s">
        <v>508</v>
      </c>
      <c r="F574" s="1248"/>
      <c r="G574" s="1248"/>
      <c r="H574" s="1532"/>
      <c r="I574" s="1532"/>
      <c r="J574" s="1532"/>
      <c r="K574" s="1532"/>
      <c r="L574" s="1532"/>
      <c r="M574" s="1532"/>
    </row>
    <row r="575">
      <c r="A575" s="1530" t="s">
        <v>290</v>
      </c>
      <c r="B575" s="1530" t="s">
        <v>508</v>
      </c>
      <c r="C575" s="1558">
        <v>13168.0</v>
      </c>
      <c r="D575" s="1530">
        <v>17.0</v>
      </c>
      <c r="E575" s="1235" t="s">
        <v>508</v>
      </c>
      <c r="F575" s="1248"/>
      <c r="G575" s="1248"/>
      <c r="H575" s="1532"/>
      <c r="I575" s="1532"/>
      <c r="J575" s="1532"/>
      <c r="K575" s="1532"/>
      <c r="L575" s="1532"/>
      <c r="M575" s="1532"/>
    </row>
    <row r="576">
      <c r="A576" s="1530" t="s">
        <v>524</v>
      </c>
      <c r="B576" s="1530" t="s">
        <v>508</v>
      </c>
      <c r="C576" s="1558">
        <v>17634.0</v>
      </c>
      <c r="D576" s="1530">
        <v>17.0</v>
      </c>
      <c r="E576" s="1235" t="s">
        <v>508</v>
      </c>
      <c r="F576" s="1248"/>
      <c r="G576" s="1248"/>
      <c r="H576" s="1532"/>
      <c r="I576" s="1532"/>
      <c r="J576" s="1532"/>
      <c r="K576" s="1532"/>
      <c r="L576" s="1532"/>
      <c r="M576" s="1532"/>
    </row>
    <row r="577">
      <c r="A577" s="1530" t="s">
        <v>525</v>
      </c>
      <c r="B577" s="1530" t="s">
        <v>508</v>
      </c>
      <c r="C577" s="1558">
        <v>15196.0</v>
      </c>
      <c r="D577" s="1530">
        <v>18.0</v>
      </c>
      <c r="E577" s="1235" t="s">
        <v>508</v>
      </c>
      <c r="F577" s="1248"/>
      <c r="G577" s="1248"/>
      <c r="H577" s="1532"/>
      <c r="I577" s="1532"/>
      <c r="J577" s="1532"/>
      <c r="K577" s="1532"/>
      <c r="L577" s="1532"/>
      <c r="M577" s="1532"/>
    </row>
    <row r="578">
      <c r="A578" s="1530" t="s">
        <v>507</v>
      </c>
      <c r="B578" s="1530" t="s">
        <v>508</v>
      </c>
      <c r="C578" s="1558">
        <v>16513.0</v>
      </c>
      <c r="D578" s="1530">
        <v>27.0</v>
      </c>
      <c r="E578" s="1235" t="s">
        <v>508</v>
      </c>
      <c r="F578" s="1248"/>
      <c r="G578" s="1248"/>
      <c r="H578" s="1532"/>
      <c r="I578" s="1532"/>
      <c r="J578" s="1532"/>
      <c r="K578" s="1532"/>
      <c r="L578" s="1532"/>
      <c r="M578" s="1532"/>
    </row>
    <row r="579">
      <c r="A579" s="1530" t="s">
        <v>66</v>
      </c>
      <c r="B579" s="1530" t="s">
        <v>508</v>
      </c>
      <c r="C579" s="1558">
        <v>29439.0</v>
      </c>
      <c r="D579" s="1530">
        <v>20.0</v>
      </c>
      <c r="E579" s="1235" t="s">
        <v>508</v>
      </c>
      <c r="F579" s="1248"/>
      <c r="G579" s="1248"/>
      <c r="H579" s="1532"/>
      <c r="I579" s="1532"/>
      <c r="J579" s="1532"/>
      <c r="K579" s="1532"/>
      <c r="L579" s="1532"/>
      <c r="M579" s="1532"/>
    </row>
    <row r="580">
      <c r="A580" s="1530" t="s">
        <v>526</v>
      </c>
      <c r="B580" s="1530" t="s">
        <v>508</v>
      </c>
      <c r="C580" s="1558">
        <v>24015.0</v>
      </c>
      <c r="D580" s="1530">
        <v>18.0</v>
      </c>
      <c r="E580" s="1235" t="s">
        <v>508</v>
      </c>
      <c r="F580" s="1248"/>
      <c r="G580" s="1248"/>
      <c r="H580" s="1532"/>
      <c r="I580" s="1532"/>
      <c r="J580" s="1532"/>
      <c r="K580" s="1532"/>
      <c r="L580" s="1532"/>
      <c r="M580" s="1532"/>
    </row>
    <row r="581">
      <c r="A581" s="1530" t="s">
        <v>527</v>
      </c>
      <c r="B581" s="1530" t="s">
        <v>508</v>
      </c>
      <c r="C581" s="1558">
        <v>161505.0</v>
      </c>
      <c r="D581" s="1530">
        <v>91.0</v>
      </c>
      <c r="E581" s="1235" t="s">
        <v>508</v>
      </c>
      <c r="F581" s="1248"/>
      <c r="G581" s="1248"/>
      <c r="H581" s="1532"/>
      <c r="I581" s="1532"/>
      <c r="J581" s="1532"/>
      <c r="K581" s="1532"/>
      <c r="L581" s="1532"/>
      <c r="M581" s="1532"/>
    </row>
    <row r="582">
      <c r="A582" s="1530" t="s">
        <v>528</v>
      </c>
      <c r="B582" s="1530" t="s">
        <v>508</v>
      </c>
      <c r="C582" s="1558">
        <v>40134.0</v>
      </c>
      <c r="D582" s="1530">
        <v>31.0</v>
      </c>
      <c r="E582" s="1235" t="s">
        <v>508</v>
      </c>
      <c r="F582" s="1248"/>
      <c r="G582" s="1248"/>
      <c r="H582" s="1532"/>
      <c r="I582" s="1532"/>
      <c r="J582" s="1532"/>
      <c r="K582" s="1532"/>
      <c r="L582" s="1532"/>
      <c r="M582" s="1532"/>
    </row>
    <row r="583">
      <c r="A583" s="1530" t="s">
        <v>529</v>
      </c>
      <c r="B583" s="1530" t="s">
        <v>508</v>
      </c>
      <c r="C583" s="1558">
        <v>7961.0</v>
      </c>
      <c r="D583" s="1530">
        <v>15.0</v>
      </c>
      <c r="E583" s="1235" t="s">
        <v>508</v>
      </c>
      <c r="F583" s="1248"/>
      <c r="G583" s="1248"/>
      <c r="H583" s="1532"/>
      <c r="I583" s="1532"/>
      <c r="J583" s="1532"/>
      <c r="K583" s="1532"/>
      <c r="L583" s="1532"/>
      <c r="M583" s="1532"/>
    </row>
    <row r="584">
      <c r="A584" s="1530" t="s">
        <v>530</v>
      </c>
      <c r="B584" s="1530" t="s">
        <v>508</v>
      </c>
      <c r="C584" s="1558">
        <v>3861.0</v>
      </c>
      <c r="D584" s="1530">
        <v>13.0</v>
      </c>
      <c r="E584" s="1235" t="s">
        <v>508</v>
      </c>
      <c r="F584" s="1248"/>
      <c r="G584" s="1248"/>
      <c r="H584" s="1532"/>
      <c r="I584" s="1532"/>
      <c r="J584" s="1532"/>
      <c r="K584" s="1532"/>
      <c r="L584" s="1532"/>
      <c r="M584" s="1532"/>
    </row>
    <row r="585">
      <c r="A585" s="1530" t="s">
        <v>176</v>
      </c>
      <c r="B585" s="1530" t="s">
        <v>508</v>
      </c>
      <c r="C585" s="1558">
        <v>5360.0</v>
      </c>
      <c r="D585" s="1530">
        <v>6.0</v>
      </c>
      <c r="E585" s="1235" t="s">
        <v>508</v>
      </c>
      <c r="F585" s="1248"/>
      <c r="G585" s="1248"/>
      <c r="H585" s="1532"/>
      <c r="I585" s="1532"/>
      <c r="J585" s="1532"/>
      <c r="K585" s="1532"/>
      <c r="L585" s="1532"/>
      <c r="M585" s="1532"/>
    </row>
    <row r="586">
      <c r="A586" s="1530" t="s">
        <v>74</v>
      </c>
      <c r="B586" s="1530" t="s">
        <v>508</v>
      </c>
      <c r="C586" s="1558">
        <v>39304.0</v>
      </c>
      <c r="D586" s="1530">
        <v>25.0</v>
      </c>
      <c r="E586" s="1235" t="s">
        <v>508</v>
      </c>
      <c r="F586" s="1248"/>
      <c r="G586" s="1248"/>
      <c r="H586" s="1532"/>
      <c r="I586" s="1532"/>
      <c r="J586" s="1532"/>
      <c r="K586" s="1532"/>
      <c r="L586" s="1532"/>
      <c r="M586" s="1532"/>
    </row>
    <row r="587">
      <c r="A587" s="1530" t="s">
        <v>531</v>
      </c>
      <c r="B587" s="1530" t="s">
        <v>508</v>
      </c>
      <c r="C587" s="1558">
        <v>20825.0</v>
      </c>
      <c r="D587" s="1530">
        <v>27.0</v>
      </c>
      <c r="E587" s="1235" t="s">
        <v>508</v>
      </c>
      <c r="F587" s="1248"/>
      <c r="G587" s="1248"/>
      <c r="H587" s="1532"/>
      <c r="I587" s="1532"/>
      <c r="J587" s="1532"/>
      <c r="K587" s="1532"/>
      <c r="L587" s="1532"/>
      <c r="M587" s="1532"/>
    </row>
    <row r="588">
      <c r="A588" s="1530" t="s">
        <v>532</v>
      </c>
      <c r="B588" s="1530" t="s">
        <v>508</v>
      </c>
      <c r="C588" s="1558">
        <v>40408.0</v>
      </c>
      <c r="D588" s="1530">
        <v>35.0</v>
      </c>
      <c r="E588" s="1235" t="s">
        <v>508</v>
      </c>
      <c r="F588" s="1248"/>
      <c r="G588" s="1248"/>
      <c r="H588" s="1532"/>
      <c r="I588" s="1532"/>
      <c r="J588" s="1532"/>
      <c r="K588" s="1532"/>
      <c r="L588" s="1532"/>
      <c r="M588" s="1532"/>
    </row>
    <row r="589">
      <c r="A589" s="1530" t="s">
        <v>533</v>
      </c>
      <c r="B589" s="1530" t="s">
        <v>508</v>
      </c>
      <c r="C589" s="1558">
        <v>4488.0</v>
      </c>
      <c r="D589" s="1530">
        <v>6.0</v>
      </c>
      <c r="E589" s="1235" t="s">
        <v>508</v>
      </c>
      <c r="F589" s="1248"/>
      <c r="G589" s="1248"/>
      <c r="H589" s="1532"/>
      <c r="I589" s="1532"/>
      <c r="J589" s="1532"/>
      <c r="K589" s="1532"/>
      <c r="L589" s="1532"/>
      <c r="M589" s="1532"/>
    </row>
    <row r="590">
      <c r="A590" s="1530" t="s">
        <v>534</v>
      </c>
      <c r="B590" s="1530" t="s">
        <v>508</v>
      </c>
      <c r="C590" s="1558">
        <v>11693.0</v>
      </c>
      <c r="D590" s="1530">
        <v>12.0</v>
      </c>
      <c r="E590" s="1235" t="s">
        <v>508</v>
      </c>
      <c r="F590" s="1248"/>
      <c r="G590" s="1248"/>
      <c r="H590" s="1532"/>
      <c r="I590" s="1532"/>
      <c r="J590" s="1532"/>
      <c r="K590" s="1532"/>
      <c r="L590" s="1532"/>
      <c r="M590" s="1532"/>
    </row>
    <row r="591">
      <c r="A591" s="1530" t="s">
        <v>535</v>
      </c>
      <c r="B591" s="1530" t="s">
        <v>508</v>
      </c>
      <c r="C591" s="1558">
        <v>23551.0</v>
      </c>
      <c r="D591" s="1530">
        <v>32.0</v>
      </c>
      <c r="E591" s="1235" t="s">
        <v>508</v>
      </c>
      <c r="F591" s="1248"/>
      <c r="G591" s="1248"/>
      <c r="H591" s="1532"/>
      <c r="I591" s="1532"/>
      <c r="J591" s="1532"/>
      <c r="K591" s="1532"/>
      <c r="L591" s="1532"/>
      <c r="M591" s="1532"/>
    </row>
    <row r="592">
      <c r="A592" s="1530" t="s">
        <v>536</v>
      </c>
      <c r="B592" s="1530" t="s">
        <v>508</v>
      </c>
      <c r="C592" s="1558">
        <v>7768.0</v>
      </c>
      <c r="D592" s="1530">
        <v>10.0</v>
      </c>
      <c r="E592" s="1235" t="s">
        <v>508</v>
      </c>
      <c r="F592" s="1248"/>
      <c r="G592" s="1248"/>
      <c r="H592" s="1532"/>
      <c r="I592" s="1532"/>
      <c r="J592" s="1532"/>
      <c r="K592" s="1532"/>
      <c r="L592" s="1532"/>
      <c r="M592" s="1532"/>
    </row>
    <row r="593">
      <c r="A593" s="1530" t="s">
        <v>537</v>
      </c>
      <c r="B593" s="1530" t="s">
        <v>508</v>
      </c>
      <c r="C593" s="1558">
        <v>12796.0</v>
      </c>
      <c r="D593" s="1530">
        <v>17.0</v>
      </c>
      <c r="E593" s="1235" t="s">
        <v>508</v>
      </c>
      <c r="F593" s="1248"/>
      <c r="G593" s="1248"/>
      <c r="H593" s="1532"/>
      <c r="I593" s="1532"/>
      <c r="J593" s="1532"/>
      <c r="K593" s="1532"/>
      <c r="L593" s="1532"/>
      <c r="M593" s="1532"/>
    </row>
    <row r="594">
      <c r="A594" s="1530" t="s">
        <v>538</v>
      </c>
      <c r="B594" s="1530" t="s">
        <v>508</v>
      </c>
      <c r="C594" s="1558">
        <v>11640.0</v>
      </c>
      <c r="D594" s="1530">
        <v>4.0</v>
      </c>
      <c r="E594" s="1235" t="s">
        <v>508</v>
      </c>
      <c r="F594" s="1248"/>
      <c r="G594" s="1248"/>
      <c r="H594" s="1532"/>
      <c r="I594" s="1532"/>
      <c r="J594" s="1532"/>
      <c r="K594" s="1532"/>
      <c r="L594" s="1532"/>
      <c r="M594" s="1532"/>
    </row>
    <row r="595">
      <c r="A595" s="1530" t="s">
        <v>539</v>
      </c>
      <c r="B595" s="1530" t="s">
        <v>508</v>
      </c>
      <c r="C595" s="1558">
        <v>86081.0</v>
      </c>
      <c r="D595" s="1530">
        <v>78.0</v>
      </c>
      <c r="E595" s="1235" t="s">
        <v>508</v>
      </c>
      <c r="F595" s="1248"/>
      <c r="G595" s="1248"/>
      <c r="H595" s="1532"/>
      <c r="I595" s="1532"/>
      <c r="J595" s="1532"/>
      <c r="K595" s="1532"/>
      <c r="L595" s="1532"/>
      <c r="M595" s="1532"/>
    </row>
    <row r="596">
      <c r="A596" s="1530" t="s">
        <v>540</v>
      </c>
      <c r="B596" s="1530" t="s">
        <v>508</v>
      </c>
      <c r="C596" s="1558">
        <v>11041.0</v>
      </c>
      <c r="D596" s="1530">
        <v>14.0</v>
      </c>
      <c r="E596" s="1235" t="s">
        <v>508</v>
      </c>
      <c r="F596" s="1248"/>
      <c r="G596" s="1248"/>
      <c r="H596" s="1532"/>
      <c r="I596" s="1532"/>
      <c r="J596" s="1532"/>
      <c r="K596" s="1532"/>
      <c r="L596" s="1532"/>
      <c r="M596" s="1532"/>
    </row>
    <row r="597">
      <c r="A597" s="1536" t="s">
        <v>94</v>
      </c>
      <c r="B597" s="1536" t="s">
        <v>508</v>
      </c>
      <c r="C597" s="1559">
        <v>10161.0</v>
      </c>
      <c r="D597" s="1536">
        <v>12.0</v>
      </c>
      <c r="E597" s="1235" t="s">
        <v>508</v>
      </c>
      <c r="F597" s="1248"/>
      <c r="G597" s="1248"/>
      <c r="H597" s="1532"/>
      <c r="I597" s="1532"/>
      <c r="J597" s="1532"/>
      <c r="K597" s="1532"/>
      <c r="L597" s="1532"/>
      <c r="M597" s="1532"/>
      <c r="N597" s="1529"/>
      <c r="O597" s="1529"/>
      <c r="P597" s="1529"/>
      <c r="Q597" s="1529"/>
      <c r="R597" s="1529"/>
      <c r="S597" s="1529"/>
      <c r="T597" s="1529"/>
      <c r="U597" s="1529"/>
      <c r="V597" s="1529"/>
      <c r="W597" s="1529"/>
      <c r="X597" s="1529"/>
      <c r="Y597" s="1529"/>
      <c r="Z597" s="1529"/>
    </row>
    <row r="598">
      <c r="A598" s="364" t="s">
        <v>267</v>
      </c>
      <c r="B598" s="364" t="s">
        <v>542</v>
      </c>
      <c r="C598" s="1554">
        <v>65691.0</v>
      </c>
      <c r="D598" s="364">
        <v>75.0</v>
      </c>
      <c r="E598" s="1235" t="s">
        <v>542</v>
      </c>
      <c r="F598" s="1248"/>
      <c r="G598" s="1248"/>
      <c r="H598" s="1532"/>
      <c r="I598" s="1532"/>
      <c r="J598" s="1532"/>
      <c r="K598" s="1532"/>
      <c r="L598" s="1532"/>
      <c r="M598" s="1532"/>
    </row>
    <row r="599">
      <c r="A599" s="364" t="s">
        <v>543</v>
      </c>
      <c r="B599" s="364" t="s">
        <v>542</v>
      </c>
      <c r="C599" s="1554">
        <v>6060.0</v>
      </c>
      <c r="D599" s="364">
        <v>6.0</v>
      </c>
      <c r="E599" s="1235" t="s">
        <v>542</v>
      </c>
      <c r="F599" s="1248"/>
      <c r="G599" s="1248"/>
      <c r="H599" s="1532"/>
      <c r="I599" s="1532"/>
      <c r="J599" s="1532"/>
      <c r="K599" s="1532"/>
      <c r="L599" s="1532"/>
      <c r="M599" s="1532"/>
    </row>
    <row r="600">
      <c r="A600" s="364" t="s">
        <v>544</v>
      </c>
      <c r="B600" s="364" t="s">
        <v>542</v>
      </c>
      <c r="C600" s="1554">
        <v>16630.0</v>
      </c>
      <c r="D600" s="364">
        <v>24.0</v>
      </c>
      <c r="E600" s="1235" t="s">
        <v>542</v>
      </c>
      <c r="F600" s="1248"/>
      <c r="G600" s="1248"/>
      <c r="H600" s="1532"/>
      <c r="I600" s="1532"/>
      <c r="J600" s="1532"/>
      <c r="K600" s="1532"/>
      <c r="L600" s="1532"/>
      <c r="M600" s="1532"/>
    </row>
    <row r="601">
      <c r="A601" s="364" t="s">
        <v>151</v>
      </c>
      <c r="B601" s="364" t="s">
        <v>542</v>
      </c>
      <c r="C601" s="1554">
        <v>53577.0</v>
      </c>
      <c r="D601" s="364">
        <v>27.0</v>
      </c>
      <c r="E601" s="1235" t="s">
        <v>542</v>
      </c>
      <c r="F601" s="1248"/>
      <c r="G601" s="1248"/>
      <c r="H601" s="1532"/>
      <c r="I601" s="1532"/>
      <c r="J601" s="1532"/>
      <c r="K601" s="1532"/>
      <c r="L601" s="1532"/>
      <c r="M601" s="1532"/>
    </row>
    <row r="602">
      <c r="A602" s="364" t="s">
        <v>545</v>
      </c>
      <c r="B602" s="364" t="s">
        <v>542</v>
      </c>
      <c r="C602" s="1554">
        <v>6556.0</v>
      </c>
      <c r="D602" s="364">
        <v>7.0</v>
      </c>
      <c r="E602" s="1235" t="s">
        <v>542</v>
      </c>
      <c r="F602" s="1248"/>
      <c r="G602" s="1248"/>
      <c r="H602" s="1532"/>
      <c r="I602" s="1532"/>
      <c r="J602" s="1532"/>
      <c r="K602" s="1532"/>
      <c r="L602" s="1532"/>
      <c r="M602" s="1532"/>
    </row>
    <row r="603">
      <c r="A603" s="364" t="s">
        <v>546</v>
      </c>
      <c r="B603" s="364" t="s">
        <v>542</v>
      </c>
      <c r="C603" s="1554">
        <v>32993.0</v>
      </c>
      <c r="D603" s="364">
        <v>65.0</v>
      </c>
      <c r="E603" s="1235" t="s">
        <v>542</v>
      </c>
      <c r="F603" s="1248"/>
      <c r="G603" s="1248"/>
      <c r="H603" s="1532"/>
      <c r="I603" s="1532"/>
      <c r="J603" s="1532"/>
      <c r="K603" s="1532"/>
      <c r="L603" s="1532"/>
      <c r="M603" s="1532"/>
    </row>
    <row r="604">
      <c r="A604" s="364" t="s">
        <v>37</v>
      </c>
      <c r="B604" s="364" t="s">
        <v>542</v>
      </c>
      <c r="C604" s="1554">
        <v>4802.0</v>
      </c>
      <c r="D604" s="364">
        <v>8.0</v>
      </c>
      <c r="E604" s="1235" t="s">
        <v>542</v>
      </c>
      <c r="F604" s="1248"/>
      <c r="G604" s="1248"/>
      <c r="H604" s="1532"/>
      <c r="I604" s="1532"/>
      <c r="J604" s="1532"/>
      <c r="K604" s="1532"/>
      <c r="L604" s="1532"/>
      <c r="M604" s="1532"/>
    </row>
    <row r="605">
      <c r="A605" s="364" t="s">
        <v>153</v>
      </c>
      <c r="B605" s="364" t="s">
        <v>542</v>
      </c>
      <c r="C605" s="1554">
        <v>14312.0</v>
      </c>
      <c r="D605" s="364">
        <v>32.0</v>
      </c>
      <c r="E605" s="1235" t="s">
        <v>542</v>
      </c>
      <c r="F605" s="1248"/>
      <c r="G605" s="1248"/>
      <c r="H605" s="1532"/>
      <c r="I605" s="1532"/>
      <c r="J605" s="1532"/>
      <c r="K605" s="1532"/>
      <c r="L605" s="1532"/>
      <c r="M605" s="1532"/>
    </row>
    <row r="606">
      <c r="A606" s="364" t="s">
        <v>547</v>
      </c>
      <c r="B606" s="364" t="s">
        <v>542</v>
      </c>
      <c r="C606" s="1554">
        <v>12260.0</v>
      </c>
      <c r="D606" s="364">
        <v>27.0</v>
      </c>
      <c r="E606" s="1235" t="s">
        <v>542</v>
      </c>
      <c r="F606" s="1248"/>
      <c r="G606" s="1248"/>
      <c r="H606" s="1532"/>
      <c r="I606" s="1532"/>
      <c r="J606" s="1532"/>
      <c r="K606" s="1532"/>
      <c r="L606" s="1532"/>
      <c r="M606" s="1532"/>
    </row>
    <row r="607">
      <c r="A607" s="364" t="s">
        <v>548</v>
      </c>
      <c r="B607" s="364" t="s">
        <v>542</v>
      </c>
      <c r="C607" s="1554">
        <v>209983.0</v>
      </c>
      <c r="D607" s="364">
        <v>154.0</v>
      </c>
      <c r="E607" s="1235" t="s">
        <v>542</v>
      </c>
      <c r="F607" s="1248"/>
      <c r="G607" s="1248"/>
      <c r="H607" s="1532"/>
      <c r="I607" s="1532"/>
      <c r="J607" s="1532"/>
      <c r="K607" s="1532"/>
      <c r="L607" s="1532"/>
      <c r="M607" s="1532"/>
    </row>
    <row r="608">
      <c r="A608" s="364" t="s">
        <v>549</v>
      </c>
      <c r="B608" s="364" t="s">
        <v>542</v>
      </c>
      <c r="C608" s="1554">
        <v>32661.0</v>
      </c>
      <c r="D608" s="364">
        <v>54.0</v>
      </c>
      <c r="E608" s="1235" t="s">
        <v>542</v>
      </c>
      <c r="F608" s="1248"/>
      <c r="G608" s="1248"/>
      <c r="H608" s="1532"/>
      <c r="I608" s="1532"/>
      <c r="J608" s="1532"/>
      <c r="K608" s="1532"/>
      <c r="L608" s="1532"/>
      <c r="M608" s="1532"/>
    </row>
    <row r="609">
      <c r="A609" s="364" t="s">
        <v>155</v>
      </c>
      <c r="B609" s="364" t="s">
        <v>542</v>
      </c>
      <c r="C609" s="1554">
        <v>15596.0</v>
      </c>
      <c r="D609" s="364">
        <v>28.0</v>
      </c>
      <c r="E609" s="1235" t="s">
        <v>542</v>
      </c>
      <c r="F609" s="1248"/>
      <c r="G609" s="1248"/>
      <c r="H609" s="1532"/>
      <c r="I609" s="1532"/>
      <c r="J609" s="1532"/>
      <c r="K609" s="1532"/>
      <c r="L609" s="1532"/>
      <c r="M609" s="1532"/>
    </row>
    <row r="610">
      <c r="A610" s="364" t="s">
        <v>43</v>
      </c>
      <c r="B610" s="364" t="s">
        <v>542</v>
      </c>
      <c r="C610" s="1554">
        <v>13253.0</v>
      </c>
      <c r="D610" s="364">
        <v>28.0</v>
      </c>
      <c r="E610" s="1235" t="s">
        <v>542</v>
      </c>
      <c r="F610" s="1248"/>
      <c r="G610" s="1248"/>
      <c r="H610" s="1532"/>
      <c r="I610" s="1532"/>
      <c r="J610" s="1532"/>
      <c r="K610" s="1532"/>
      <c r="L610" s="1532"/>
      <c r="M610" s="1532"/>
    </row>
    <row r="611">
      <c r="A611" s="364" t="s">
        <v>550</v>
      </c>
      <c r="B611" s="364" t="s">
        <v>542</v>
      </c>
      <c r="C611" s="1554">
        <v>37639.0</v>
      </c>
      <c r="D611" s="364">
        <v>34.0</v>
      </c>
      <c r="E611" s="1235" t="s">
        <v>542</v>
      </c>
      <c r="F611" s="1248"/>
      <c r="G611" s="1248"/>
      <c r="H611" s="1532"/>
      <c r="I611" s="1532"/>
      <c r="J611" s="1532"/>
      <c r="K611" s="1532"/>
      <c r="L611" s="1532"/>
      <c r="M611" s="1532"/>
    </row>
    <row r="612">
      <c r="A612" s="364" t="s">
        <v>551</v>
      </c>
      <c r="B612" s="364" t="s">
        <v>542</v>
      </c>
      <c r="C612" s="1554">
        <v>50885.0</v>
      </c>
      <c r="D612" s="364">
        <v>65.0</v>
      </c>
      <c r="E612" s="1235" t="s">
        <v>542</v>
      </c>
      <c r="F612" s="1248"/>
      <c r="G612" s="1248"/>
      <c r="H612" s="1532"/>
      <c r="I612" s="1532"/>
      <c r="J612" s="1532"/>
      <c r="K612" s="1532"/>
      <c r="L612" s="1532"/>
      <c r="M612" s="1532"/>
    </row>
    <row r="613">
      <c r="A613" s="364" t="s">
        <v>419</v>
      </c>
      <c r="B613" s="364" t="s">
        <v>542</v>
      </c>
      <c r="C613" s="1554">
        <v>5180493.0</v>
      </c>
      <c r="D613" s="370">
        <v>2414.0</v>
      </c>
      <c r="E613" s="1235" t="s">
        <v>542</v>
      </c>
      <c r="F613" s="1248"/>
      <c r="G613" s="1248"/>
      <c r="H613" s="1532"/>
      <c r="I613" s="1532"/>
      <c r="J613" s="1532"/>
      <c r="K613" s="1532"/>
      <c r="L613" s="1532"/>
      <c r="M613" s="1532"/>
    </row>
    <row r="614">
      <c r="A614" s="364" t="s">
        <v>160</v>
      </c>
      <c r="B614" s="364" t="s">
        <v>542</v>
      </c>
      <c r="C614" s="1554">
        <v>18807.0</v>
      </c>
      <c r="D614" s="364">
        <v>31.0</v>
      </c>
      <c r="E614" s="1235" t="s">
        <v>542</v>
      </c>
      <c r="F614" s="1248"/>
      <c r="G614" s="1248"/>
      <c r="H614" s="1532"/>
      <c r="I614" s="1532"/>
      <c r="J614" s="1532"/>
      <c r="K614" s="1532"/>
      <c r="L614" s="1532"/>
      <c r="M614" s="1532"/>
    </row>
    <row r="615">
      <c r="A615" s="364" t="s">
        <v>552</v>
      </c>
      <c r="B615" s="364" t="s">
        <v>542</v>
      </c>
      <c r="C615" s="1554">
        <v>10808.0</v>
      </c>
      <c r="D615" s="364">
        <v>17.0</v>
      </c>
      <c r="E615" s="1235" t="s">
        <v>542</v>
      </c>
      <c r="F615" s="1248"/>
      <c r="G615" s="1248"/>
      <c r="H615" s="1532"/>
      <c r="I615" s="1532"/>
      <c r="J615" s="1532"/>
      <c r="K615" s="1532"/>
      <c r="L615" s="1532"/>
      <c r="M615" s="1532"/>
    </row>
    <row r="616">
      <c r="A616" s="364" t="s">
        <v>54</v>
      </c>
      <c r="B616" s="364" t="s">
        <v>542</v>
      </c>
      <c r="C616" s="1554">
        <v>104143.0</v>
      </c>
      <c r="D616" s="364">
        <v>81.0</v>
      </c>
      <c r="E616" s="1235" t="s">
        <v>542</v>
      </c>
      <c r="F616" s="1248"/>
      <c r="G616" s="1248"/>
      <c r="H616" s="1532"/>
      <c r="I616" s="1532"/>
      <c r="J616" s="1532"/>
      <c r="K616" s="1532"/>
      <c r="L616" s="1532"/>
      <c r="M616" s="1532"/>
    </row>
    <row r="617">
      <c r="A617" s="364" t="s">
        <v>1713</v>
      </c>
      <c r="B617" s="364" t="s">
        <v>542</v>
      </c>
      <c r="C617" s="1554">
        <v>15769.0</v>
      </c>
      <c r="D617" s="364">
        <v>23.0</v>
      </c>
      <c r="E617" s="1235" t="s">
        <v>542</v>
      </c>
      <c r="F617" s="1248"/>
      <c r="G617" s="1248"/>
      <c r="H617" s="1532"/>
      <c r="I617" s="1532"/>
      <c r="J617" s="1532"/>
      <c r="K617" s="1532"/>
      <c r="L617" s="1532"/>
      <c r="M617" s="1532"/>
    </row>
    <row r="618">
      <c r="A618" s="364" t="s">
        <v>286</v>
      </c>
      <c r="B618" s="364" t="s">
        <v>542</v>
      </c>
      <c r="C618" s="1554">
        <v>19479.0</v>
      </c>
      <c r="D618" s="364">
        <v>39.0</v>
      </c>
      <c r="E618" s="1235" t="s">
        <v>542</v>
      </c>
      <c r="F618" s="1248"/>
      <c r="G618" s="1248"/>
      <c r="H618" s="1532"/>
      <c r="I618" s="1532"/>
      <c r="J618" s="1532"/>
      <c r="K618" s="1532"/>
      <c r="L618" s="1532"/>
      <c r="M618" s="1532"/>
    </row>
    <row r="619">
      <c r="A619" s="364" t="s">
        <v>2101</v>
      </c>
      <c r="B619" s="364" t="s">
        <v>542</v>
      </c>
      <c r="C619" s="1554">
        <v>928589.0</v>
      </c>
      <c r="D619" s="364">
        <v>364.0</v>
      </c>
      <c r="E619" s="1235" t="s">
        <v>542</v>
      </c>
      <c r="F619" s="1248"/>
      <c r="G619" s="1248"/>
      <c r="H619" s="1532"/>
      <c r="I619" s="1532"/>
      <c r="J619" s="1532"/>
      <c r="K619" s="1532"/>
      <c r="L619" s="1532"/>
      <c r="M619" s="1532"/>
    </row>
    <row r="620">
      <c r="A620" s="364" t="s">
        <v>555</v>
      </c>
      <c r="B620" s="364" t="s">
        <v>542</v>
      </c>
      <c r="C620" s="1554">
        <v>17360.0</v>
      </c>
      <c r="D620" s="364">
        <v>33.0</v>
      </c>
      <c r="E620" s="1235" t="s">
        <v>542</v>
      </c>
      <c r="F620" s="1248"/>
      <c r="G620" s="1248"/>
      <c r="H620" s="1532"/>
      <c r="I620" s="1532"/>
      <c r="J620" s="1532"/>
      <c r="K620" s="1532"/>
      <c r="L620" s="1532"/>
      <c r="M620" s="1532"/>
    </row>
    <row r="621">
      <c r="A621" s="364" t="s">
        <v>556</v>
      </c>
      <c r="B621" s="364" t="s">
        <v>542</v>
      </c>
      <c r="C621" s="1554">
        <v>6392.0</v>
      </c>
      <c r="D621" s="364">
        <v>16.0</v>
      </c>
      <c r="E621" s="1235" t="s">
        <v>542</v>
      </c>
      <c r="F621" s="1248"/>
      <c r="G621" s="1248"/>
      <c r="H621" s="1532"/>
      <c r="I621" s="1532"/>
      <c r="J621" s="1532"/>
      <c r="K621" s="1532"/>
      <c r="L621" s="1532"/>
      <c r="M621" s="1532"/>
    </row>
    <row r="622">
      <c r="A622" s="364" t="s">
        <v>430</v>
      </c>
      <c r="B622" s="364" t="s">
        <v>542</v>
      </c>
      <c r="C622" s="1554">
        <v>34208.0</v>
      </c>
      <c r="D622" s="364">
        <v>46.0</v>
      </c>
      <c r="E622" s="1235" t="s">
        <v>542</v>
      </c>
      <c r="F622" s="1248"/>
      <c r="G622" s="1248"/>
      <c r="H622" s="1532"/>
      <c r="I622" s="1532"/>
      <c r="J622" s="1532"/>
      <c r="K622" s="1532"/>
      <c r="L622" s="1532"/>
      <c r="M622" s="1532"/>
    </row>
    <row r="623">
      <c r="A623" s="364" t="s">
        <v>58</v>
      </c>
      <c r="B623" s="364" t="s">
        <v>542</v>
      </c>
      <c r="C623" s="1554">
        <v>21416.0</v>
      </c>
      <c r="D623" s="364">
        <v>31.0</v>
      </c>
      <c r="E623" s="1235" t="s">
        <v>542</v>
      </c>
      <c r="F623" s="1248"/>
      <c r="G623" s="1248"/>
      <c r="H623" s="1532"/>
      <c r="I623" s="1532"/>
      <c r="J623" s="1532"/>
      <c r="K623" s="1532"/>
      <c r="L623" s="1532"/>
      <c r="M623" s="1532"/>
    </row>
    <row r="624">
      <c r="A624" s="364" t="s">
        <v>557</v>
      </c>
      <c r="B624" s="364" t="s">
        <v>542</v>
      </c>
      <c r="C624" s="1554">
        <v>13264.0</v>
      </c>
      <c r="D624" s="364">
        <v>26.0</v>
      </c>
      <c r="E624" s="1235" t="s">
        <v>542</v>
      </c>
      <c r="F624" s="1248"/>
      <c r="G624" s="1248"/>
      <c r="H624" s="1532"/>
      <c r="I624" s="1532"/>
      <c r="J624" s="1532"/>
      <c r="K624" s="1532"/>
      <c r="L624" s="1532"/>
      <c r="M624" s="1532"/>
    </row>
    <row r="625">
      <c r="A625" s="364" t="s">
        <v>59</v>
      </c>
      <c r="B625" s="364" t="s">
        <v>542</v>
      </c>
      <c r="C625" s="1554">
        <v>38701.0</v>
      </c>
      <c r="D625" s="364">
        <v>78.0</v>
      </c>
      <c r="E625" s="1235" t="s">
        <v>542</v>
      </c>
      <c r="F625" s="1248"/>
      <c r="G625" s="1248"/>
      <c r="H625" s="1532"/>
      <c r="I625" s="1532"/>
      <c r="J625" s="1532"/>
      <c r="K625" s="1532"/>
      <c r="L625" s="1532"/>
      <c r="M625" s="1532"/>
    </row>
    <row r="626">
      <c r="A626" s="364" t="s">
        <v>166</v>
      </c>
      <c r="B626" s="364" t="s">
        <v>542</v>
      </c>
      <c r="C626" s="1554">
        <v>34844.0</v>
      </c>
      <c r="D626" s="364">
        <v>52.0</v>
      </c>
      <c r="E626" s="1235" t="s">
        <v>542</v>
      </c>
      <c r="F626" s="1248"/>
      <c r="G626" s="1248"/>
      <c r="H626" s="1532"/>
      <c r="I626" s="1532"/>
      <c r="J626" s="1532"/>
      <c r="K626" s="1532"/>
      <c r="L626" s="1532"/>
      <c r="M626" s="1532"/>
    </row>
    <row r="627">
      <c r="A627" s="364" t="s">
        <v>558</v>
      </c>
      <c r="B627" s="364" t="s">
        <v>542</v>
      </c>
      <c r="C627" s="1554">
        <v>5058.0</v>
      </c>
      <c r="D627" s="364">
        <v>5.0</v>
      </c>
      <c r="E627" s="1235" t="s">
        <v>542</v>
      </c>
      <c r="F627" s="1248"/>
      <c r="G627" s="1248"/>
      <c r="H627" s="1532"/>
      <c r="I627" s="1532"/>
      <c r="J627" s="1532"/>
      <c r="K627" s="1532"/>
      <c r="L627" s="1532"/>
      <c r="M627" s="1532"/>
    </row>
    <row r="628">
      <c r="A628" s="364" t="s">
        <v>61</v>
      </c>
      <c r="B628" s="364" t="s">
        <v>542</v>
      </c>
      <c r="C628" s="1554">
        <v>13044.0</v>
      </c>
      <c r="D628" s="364">
        <v>19.0</v>
      </c>
      <c r="E628" s="1235" t="s">
        <v>542</v>
      </c>
      <c r="F628" s="1248"/>
      <c r="G628" s="1248"/>
      <c r="H628" s="1532"/>
      <c r="I628" s="1532"/>
      <c r="J628" s="1532"/>
      <c r="K628" s="1532"/>
      <c r="L628" s="1532"/>
      <c r="M628" s="1532"/>
    </row>
    <row r="629">
      <c r="A629" s="364" t="s">
        <v>559</v>
      </c>
      <c r="B629" s="364" t="s">
        <v>542</v>
      </c>
      <c r="C629" s="1554">
        <v>50972.0</v>
      </c>
      <c r="D629" s="364">
        <v>36.0</v>
      </c>
      <c r="E629" s="1235" t="s">
        <v>542</v>
      </c>
      <c r="F629" s="1248"/>
      <c r="G629" s="1248"/>
      <c r="H629" s="1532"/>
      <c r="I629" s="1532"/>
      <c r="J629" s="1532"/>
      <c r="K629" s="1532"/>
      <c r="L629" s="1532"/>
      <c r="M629" s="1532"/>
    </row>
    <row r="630">
      <c r="A630" s="364" t="s">
        <v>359</v>
      </c>
      <c r="B630" s="364" t="s">
        <v>542</v>
      </c>
      <c r="C630" s="1554">
        <v>8163.0</v>
      </c>
      <c r="D630" s="364">
        <v>14.0</v>
      </c>
      <c r="E630" s="1235" t="s">
        <v>542</v>
      </c>
      <c r="F630" s="1248"/>
      <c r="G630" s="1248"/>
      <c r="H630" s="1532"/>
      <c r="I630" s="1532"/>
      <c r="J630" s="1532"/>
      <c r="K630" s="1532"/>
      <c r="L630" s="1532"/>
      <c r="M630" s="1532"/>
    </row>
    <row r="631">
      <c r="A631" s="364" t="s">
        <v>444</v>
      </c>
      <c r="B631" s="364" t="s">
        <v>542</v>
      </c>
      <c r="C631" s="1554">
        <v>17844.0</v>
      </c>
      <c r="D631" s="364">
        <v>50.0</v>
      </c>
      <c r="E631" s="1235" t="s">
        <v>542</v>
      </c>
      <c r="F631" s="1248"/>
      <c r="G631" s="1248"/>
      <c r="H631" s="1532"/>
      <c r="I631" s="1532"/>
      <c r="J631" s="1532"/>
      <c r="K631" s="1532"/>
      <c r="L631" s="1532"/>
      <c r="M631" s="1532"/>
    </row>
    <row r="632">
      <c r="A632" s="364" t="s">
        <v>560</v>
      </c>
      <c r="B632" s="364" t="s">
        <v>542</v>
      </c>
      <c r="C632" s="1554">
        <v>3910.0</v>
      </c>
      <c r="D632" s="364">
        <v>11.0</v>
      </c>
      <c r="E632" s="1235" t="s">
        <v>542</v>
      </c>
      <c r="F632" s="1248"/>
      <c r="G632" s="1248"/>
      <c r="H632" s="1532"/>
      <c r="I632" s="1532"/>
      <c r="J632" s="1532"/>
      <c r="K632" s="1532"/>
      <c r="L632" s="1532"/>
      <c r="M632" s="1532"/>
    </row>
    <row r="633">
      <c r="A633" s="364" t="s">
        <v>561</v>
      </c>
      <c r="B633" s="364" t="s">
        <v>542</v>
      </c>
      <c r="C633" s="1554">
        <v>6709.0</v>
      </c>
      <c r="D633" s="364">
        <v>12.0</v>
      </c>
      <c r="E633" s="1235" t="s">
        <v>542</v>
      </c>
      <c r="F633" s="1248"/>
      <c r="G633" s="1248"/>
      <c r="H633" s="1532"/>
      <c r="I633" s="1532"/>
      <c r="J633" s="1532"/>
      <c r="K633" s="1532"/>
      <c r="L633" s="1532"/>
      <c r="M633" s="1532"/>
    </row>
    <row r="634">
      <c r="A634" s="364" t="s">
        <v>63</v>
      </c>
      <c r="B634" s="364" t="s">
        <v>542</v>
      </c>
      <c r="C634" s="1554">
        <v>49090.0</v>
      </c>
      <c r="D634" s="364">
        <v>72.0</v>
      </c>
      <c r="E634" s="1235" t="s">
        <v>542</v>
      </c>
      <c r="F634" s="1248"/>
      <c r="G634" s="1248"/>
      <c r="H634" s="1532"/>
      <c r="I634" s="1532"/>
      <c r="J634" s="1532"/>
      <c r="K634" s="1532"/>
      <c r="L634" s="1532"/>
      <c r="M634" s="1532"/>
    </row>
    <row r="635">
      <c r="A635" s="364" t="s">
        <v>562</v>
      </c>
      <c r="B635" s="364" t="s">
        <v>542</v>
      </c>
      <c r="C635" s="1554">
        <v>27604.0</v>
      </c>
      <c r="D635" s="364">
        <v>61.0</v>
      </c>
      <c r="E635" s="1235" t="s">
        <v>542</v>
      </c>
      <c r="F635" s="1248"/>
      <c r="G635" s="1248"/>
      <c r="H635" s="1532"/>
      <c r="I635" s="1532"/>
      <c r="J635" s="1532"/>
      <c r="K635" s="1532"/>
      <c r="L635" s="1532"/>
      <c r="M635" s="1532"/>
    </row>
    <row r="636">
      <c r="A636" s="364" t="s">
        <v>65</v>
      </c>
      <c r="B636" s="364" t="s">
        <v>542</v>
      </c>
      <c r="C636" s="1554">
        <v>57419.0</v>
      </c>
      <c r="D636" s="364">
        <v>78.0</v>
      </c>
      <c r="E636" s="1235" t="s">
        <v>542</v>
      </c>
      <c r="F636" s="1248"/>
      <c r="G636" s="1248"/>
      <c r="H636" s="1532"/>
      <c r="I636" s="1532"/>
      <c r="J636" s="1532"/>
      <c r="K636" s="1532"/>
      <c r="L636" s="1532"/>
      <c r="M636" s="1532"/>
    </row>
    <row r="637">
      <c r="A637" s="364" t="s">
        <v>450</v>
      </c>
      <c r="B637" s="364" t="s">
        <v>542</v>
      </c>
      <c r="C637" s="1554">
        <v>9611.0</v>
      </c>
      <c r="D637" s="364">
        <v>15.0</v>
      </c>
      <c r="E637" s="1235" t="s">
        <v>542</v>
      </c>
      <c r="F637" s="1248"/>
      <c r="G637" s="1248"/>
      <c r="H637" s="1532"/>
      <c r="I637" s="1532"/>
      <c r="J637" s="1532"/>
      <c r="K637" s="1532"/>
      <c r="L637" s="1532"/>
      <c r="M637" s="1532"/>
    </row>
    <row r="638">
      <c r="A638" s="364" t="s">
        <v>66</v>
      </c>
      <c r="B638" s="364" t="s">
        <v>542</v>
      </c>
      <c r="C638" s="1554">
        <v>37820.0</v>
      </c>
      <c r="D638" s="364">
        <v>54.0</v>
      </c>
      <c r="E638" s="1235" t="s">
        <v>542</v>
      </c>
      <c r="F638" s="1248"/>
      <c r="G638" s="1248"/>
      <c r="H638" s="1532"/>
      <c r="I638" s="1532"/>
      <c r="J638" s="1532"/>
      <c r="K638" s="1532"/>
      <c r="L638" s="1532"/>
      <c r="M638" s="1532"/>
    </row>
    <row r="639">
      <c r="A639" s="364" t="s">
        <v>563</v>
      </c>
      <c r="B639" s="364" t="s">
        <v>542</v>
      </c>
      <c r="C639" s="1554">
        <v>21847.0</v>
      </c>
      <c r="D639" s="364">
        <v>28.0</v>
      </c>
      <c r="E639" s="1235" t="s">
        <v>542</v>
      </c>
      <c r="F639" s="1248"/>
      <c r="G639" s="1248"/>
      <c r="H639" s="1532"/>
      <c r="I639" s="1532"/>
      <c r="J639" s="1532"/>
      <c r="K639" s="1532"/>
      <c r="L639" s="1532"/>
      <c r="M639" s="1532"/>
    </row>
    <row r="640">
      <c r="A640" s="364" t="s">
        <v>564</v>
      </c>
      <c r="B640" s="364" t="s">
        <v>542</v>
      </c>
      <c r="C640" s="1554">
        <v>21366.0</v>
      </c>
      <c r="D640" s="364">
        <v>32.0</v>
      </c>
      <c r="E640" s="1235" t="s">
        <v>542</v>
      </c>
      <c r="F640" s="1248"/>
      <c r="G640" s="1248"/>
      <c r="H640" s="1532"/>
      <c r="I640" s="1532"/>
      <c r="J640" s="1532"/>
      <c r="K640" s="1532"/>
      <c r="L640" s="1532"/>
      <c r="M640" s="1532"/>
    </row>
    <row r="641">
      <c r="A641" s="364" t="s">
        <v>174</v>
      </c>
      <c r="B641" s="364" t="s">
        <v>542</v>
      </c>
      <c r="C641" s="1554">
        <v>12456.0</v>
      </c>
      <c r="D641" s="364">
        <v>21.0</v>
      </c>
      <c r="E641" s="1235" t="s">
        <v>542</v>
      </c>
      <c r="F641" s="1248"/>
      <c r="G641" s="1248"/>
      <c r="H641" s="1532"/>
      <c r="I641" s="1532"/>
      <c r="J641" s="1532"/>
      <c r="K641" s="1532"/>
      <c r="L641" s="1532"/>
      <c r="M641" s="1532"/>
    </row>
    <row r="642">
      <c r="A642" s="364" t="s">
        <v>565</v>
      </c>
      <c r="B642" s="364" t="s">
        <v>542</v>
      </c>
      <c r="C642" s="1554">
        <v>534216.0</v>
      </c>
      <c r="D642" s="364">
        <v>249.0</v>
      </c>
      <c r="E642" s="1235" t="s">
        <v>542</v>
      </c>
      <c r="F642" s="1248"/>
      <c r="G642" s="1248"/>
      <c r="H642" s="1532"/>
      <c r="I642" s="1532"/>
      <c r="J642" s="1532"/>
      <c r="K642" s="1532"/>
      <c r="L642" s="1532"/>
      <c r="M642" s="1532"/>
    </row>
    <row r="643">
      <c r="A643" s="364" t="s">
        <v>566</v>
      </c>
      <c r="B643" s="364" t="s">
        <v>542</v>
      </c>
      <c r="C643" s="1554">
        <v>110024.0</v>
      </c>
      <c r="D643" s="364">
        <v>111.0</v>
      </c>
      <c r="E643" s="1235" t="s">
        <v>542</v>
      </c>
      <c r="F643" s="1248"/>
      <c r="G643" s="1248"/>
      <c r="H643" s="1532"/>
      <c r="I643" s="1532"/>
      <c r="J643" s="1532"/>
      <c r="K643" s="1532"/>
      <c r="L643" s="1532"/>
      <c r="M643" s="1532"/>
    </row>
    <row r="644">
      <c r="A644" s="364" t="s">
        <v>567</v>
      </c>
      <c r="B644" s="364" t="s">
        <v>542</v>
      </c>
      <c r="C644" s="1554">
        <v>127915.0</v>
      </c>
      <c r="D644" s="364">
        <v>45.0</v>
      </c>
      <c r="E644" s="1235" t="s">
        <v>542</v>
      </c>
      <c r="F644" s="1248"/>
      <c r="G644" s="1248"/>
      <c r="H644" s="1532"/>
      <c r="I644" s="1532"/>
      <c r="J644" s="1532"/>
      <c r="K644" s="1532"/>
      <c r="L644" s="1532"/>
      <c r="M644" s="1532"/>
    </row>
    <row r="645">
      <c r="A645" s="364" t="s">
        <v>568</v>
      </c>
      <c r="B645" s="364" t="s">
        <v>542</v>
      </c>
      <c r="C645" s="1554">
        <v>50112.0</v>
      </c>
      <c r="D645" s="364">
        <v>71.0</v>
      </c>
      <c r="E645" s="1235" t="s">
        <v>542</v>
      </c>
      <c r="F645" s="1248"/>
      <c r="G645" s="1248"/>
      <c r="H645" s="1532"/>
      <c r="I645" s="1532"/>
      <c r="J645" s="1532"/>
      <c r="K645" s="1532"/>
      <c r="L645" s="1532"/>
      <c r="M645" s="1532"/>
    </row>
    <row r="646">
      <c r="A646" s="364" t="s">
        <v>224</v>
      </c>
      <c r="B646" s="364" t="s">
        <v>542</v>
      </c>
      <c r="C646" s="1554">
        <v>700832.0</v>
      </c>
      <c r="D646" s="364">
        <v>264.0</v>
      </c>
      <c r="E646" s="1235" t="s">
        <v>542</v>
      </c>
      <c r="F646" s="1248"/>
      <c r="G646" s="1248"/>
      <c r="H646" s="1532"/>
      <c r="I646" s="1532"/>
      <c r="J646" s="1532"/>
      <c r="K646" s="1532"/>
      <c r="L646" s="1532"/>
      <c r="M646" s="1532"/>
    </row>
    <row r="647">
      <c r="A647" s="364" t="s">
        <v>569</v>
      </c>
      <c r="B647" s="364" t="s">
        <v>542</v>
      </c>
      <c r="C647" s="1554">
        <v>109430.0</v>
      </c>
      <c r="D647" s="364">
        <v>107.0</v>
      </c>
      <c r="E647" s="1235" t="s">
        <v>542</v>
      </c>
      <c r="F647" s="1248"/>
      <c r="G647" s="1248"/>
      <c r="H647" s="1532"/>
      <c r="I647" s="1532"/>
      <c r="J647" s="1532"/>
      <c r="K647" s="1532"/>
      <c r="L647" s="1532"/>
      <c r="M647" s="1532"/>
    </row>
    <row r="648">
      <c r="A648" s="364" t="s">
        <v>69</v>
      </c>
      <c r="B648" s="364" t="s">
        <v>542</v>
      </c>
      <c r="C648" s="1554">
        <v>15765.0</v>
      </c>
      <c r="D648" s="364">
        <v>25.0</v>
      </c>
      <c r="E648" s="1235" t="s">
        <v>542</v>
      </c>
      <c r="F648" s="1248"/>
      <c r="G648" s="1248"/>
      <c r="H648" s="1532"/>
      <c r="I648" s="1532"/>
      <c r="J648" s="1532"/>
      <c r="K648" s="1532"/>
      <c r="L648" s="1532"/>
      <c r="M648" s="1532"/>
    </row>
    <row r="649">
      <c r="A649" s="364" t="s">
        <v>70</v>
      </c>
      <c r="B649" s="364" t="s">
        <v>542</v>
      </c>
      <c r="C649" s="1554">
        <v>34223.0</v>
      </c>
      <c r="D649" s="364">
        <v>52.0</v>
      </c>
      <c r="E649" s="1235" t="s">
        <v>542</v>
      </c>
      <c r="F649" s="1248"/>
      <c r="G649" s="1248"/>
      <c r="H649" s="1532"/>
      <c r="I649" s="1532"/>
      <c r="J649" s="1532"/>
      <c r="K649" s="1532"/>
      <c r="L649" s="1532"/>
      <c r="M649" s="1532"/>
    </row>
    <row r="650">
      <c r="A650" s="364" t="s">
        <v>570</v>
      </c>
      <c r="B650" s="364" t="s">
        <v>542</v>
      </c>
      <c r="C650" s="1554">
        <v>35761.0</v>
      </c>
      <c r="D650" s="364">
        <v>51.0</v>
      </c>
      <c r="E650" s="1235" t="s">
        <v>542</v>
      </c>
      <c r="F650" s="1248"/>
      <c r="G650" s="1248"/>
      <c r="H650" s="1532"/>
      <c r="I650" s="1532"/>
      <c r="J650" s="1532"/>
      <c r="K650" s="1532"/>
      <c r="L650" s="1532"/>
      <c r="M650" s="1532"/>
    </row>
    <row r="651">
      <c r="A651" s="364" t="s">
        <v>178</v>
      </c>
      <c r="B651" s="364" t="s">
        <v>542</v>
      </c>
      <c r="C651" s="1554">
        <v>28925.0</v>
      </c>
      <c r="D651" s="364">
        <v>46.0</v>
      </c>
      <c r="E651" s="1235" t="s">
        <v>542</v>
      </c>
      <c r="F651" s="1248"/>
      <c r="G651" s="1248"/>
      <c r="H651" s="1532"/>
      <c r="I651" s="1532"/>
      <c r="J651" s="1532"/>
      <c r="K651" s="1532"/>
      <c r="L651" s="1532"/>
      <c r="M651" s="1532"/>
    </row>
    <row r="652">
      <c r="A652" s="364" t="s">
        <v>571</v>
      </c>
      <c r="B652" s="364" t="s">
        <v>542</v>
      </c>
      <c r="C652" s="1554">
        <v>29955.0</v>
      </c>
      <c r="D652" s="364">
        <v>39.0</v>
      </c>
      <c r="E652" s="1235" t="s">
        <v>542</v>
      </c>
      <c r="F652" s="1248"/>
      <c r="G652" s="1248"/>
      <c r="H652" s="1532"/>
      <c r="I652" s="1532"/>
      <c r="J652" s="1532"/>
      <c r="K652" s="1532"/>
      <c r="L652" s="1532"/>
      <c r="M652" s="1532"/>
    </row>
    <row r="653">
      <c r="A653" s="364" t="s">
        <v>572</v>
      </c>
      <c r="B653" s="364" t="s">
        <v>542</v>
      </c>
      <c r="C653" s="1554">
        <v>308570.0</v>
      </c>
      <c r="D653" s="364">
        <v>117.0</v>
      </c>
      <c r="E653" s="1235" t="s">
        <v>542</v>
      </c>
      <c r="F653" s="1248"/>
      <c r="G653" s="1248"/>
      <c r="H653" s="1532"/>
      <c r="I653" s="1532"/>
      <c r="J653" s="1532"/>
      <c r="K653" s="1532"/>
      <c r="L653" s="1532"/>
      <c r="M653" s="1532"/>
    </row>
    <row r="654">
      <c r="A654" s="364" t="s">
        <v>2541</v>
      </c>
      <c r="B654" s="364" t="s">
        <v>542</v>
      </c>
      <c r="C654" s="1554">
        <v>172828.0</v>
      </c>
      <c r="D654" s="364">
        <v>142.0</v>
      </c>
      <c r="E654" s="1235" t="s">
        <v>542</v>
      </c>
      <c r="F654" s="1248"/>
      <c r="G654" s="1248"/>
      <c r="H654" s="1532"/>
      <c r="I654" s="1532"/>
      <c r="J654" s="1532"/>
      <c r="K654" s="1532"/>
      <c r="L654" s="1532"/>
      <c r="M654" s="1532"/>
    </row>
    <row r="655">
      <c r="A655" s="364" t="s">
        <v>73</v>
      </c>
      <c r="B655" s="364" t="s">
        <v>542</v>
      </c>
      <c r="C655" s="1554">
        <v>104712.0</v>
      </c>
      <c r="D655" s="364">
        <v>151.0</v>
      </c>
      <c r="E655" s="1235" t="s">
        <v>542</v>
      </c>
      <c r="F655" s="1248"/>
      <c r="G655" s="1248"/>
      <c r="H655" s="1532"/>
      <c r="I655" s="1532"/>
      <c r="J655" s="1532"/>
      <c r="K655" s="1532"/>
      <c r="L655" s="1532"/>
      <c r="M655" s="1532"/>
    </row>
    <row r="656">
      <c r="A656" s="364" t="s">
        <v>574</v>
      </c>
      <c r="B656" s="364" t="s">
        <v>542</v>
      </c>
      <c r="C656" s="1554">
        <v>45313.0</v>
      </c>
      <c r="D656" s="364">
        <v>80.0</v>
      </c>
      <c r="E656" s="1235" t="s">
        <v>542</v>
      </c>
      <c r="F656" s="1248"/>
      <c r="G656" s="1248"/>
      <c r="H656" s="1532"/>
      <c r="I656" s="1532"/>
      <c r="J656" s="1532"/>
      <c r="K656" s="1532"/>
      <c r="L656" s="1532"/>
      <c r="M656" s="1532"/>
    </row>
    <row r="657">
      <c r="A657" s="364" t="s">
        <v>74</v>
      </c>
      <c r="B657" s="364" t="s">
        <v>542</v>
      </c>
      <c r="C657" s="1554">
        <v>264461.0</v>
      </c>
      <c r="D657" s="364">
        <v>266.0</v>
      </c>
      <c r="E657" s="1235" t="s">
        <v>542</v>
      </c>
      <c r="F657" s="1248"/>
      <c r="G657" s="1248"/>
      <c r="H657" s="1532"/>
      <c r="I657" s="1532"/>
      <c r="J657" s="1532"/>
      <c r="K657" s="1532"/>
      <c r="L657" s="1532"/>
      <c r="M657" s="1532"/>
    </row>
    <row r="658">
      <c r="A658" s="364" t="s">
        <v>76</v>
      </c>
      <c r="B658" s="364" t="s">
        <v>542</v>
      </c>
      <c r="C658" s="1554">
        <v>37620.0</v>
      </c>
      <c r="D658" s="364">
        <v>66.0</v>
      </c>
      <c r="E658" s="1235" t="s">
        <v>542</v>
      </c>
      <c r="F658" s="1248"/>
      <c r="G658" s="1248"/>
      <c r="H658" s="1532"/>
      <c r="I658" s="1532"/>
      <c r="J658" s="1532"/>
      <c r="K658" s="1532"/>
      <c r="L658" s="1532"/>
      <c r="M658" s="1532"/>
    </row>
    <row r="659">
      <c r="A659" s="364" t="s">
        <v>77</v>
      </c>
      <c r="B659" s="364" t="s">
        <v>542</v>
      </c>
      <c r="C659" s="1554">
        <v>11534.0</v>
      </c>
      <c r="D659" s="364">
        <v>26.0</v>
      </c>
      <c r="E659" s="1235" t="s">
        <v>542</v>
      </c>
      <c r="F659" s="1248"/>
      <c r="G659" s="1248"/>
      <c r="H659" s="1532"/>
      <c r="I659" s="1532"/>
      <c r="J659" s="1532"/>
      <c r="K659" s="1532"/>
      <c r="L659" s="1532"/>
      <c r="M659" s="1532"/>
    </row>
    <row r="660">
      <c r="A660" s="364" t="s">
        <v>575</v>
      </c>
      <c r="B660" s="364" t="s">
        <v>542</v>
      </c>
      <c r="C660" s="1554">
        <v>13565.0</v>
      </c>
      <c r="D660" s="364">
        <v>22.0</v>
      </c>
      <c r="E660" s="1235" t="s">
        <v>542</v>
      </c>
      <c r="F660" s="1248"/>
      <c r="G660" s="1248"/>
      <c r="H660" s="1532"/>
      <c r="I660" s="1532"/>
      <c r="J660" s="1532"/>
      <c r="K660" s="1532"/>
      <c r="L660" s="1532"/>
      <c r="M660" s="1532"/>
    </row>
    <row r="661">
      <c r="A661" s="364" t="s">
        <v>576</v>
      </c>
      <c r="B661" s="364" t="s">
        <v>542</v>
      </c>
      <c r="C661" s="1554">
        <v>14080.0</v>
      </c>
      <c r="D661" s="364">
        <v>36.0</v>
      </c>
      <c r="E661" s="1235" t="s">
        <v>542</v>
      </c>
      <c r="F661" s="1248"/>
      <c r="G661" s="1248"/>
      <c r="H661" s="1532"/>
      <c r="I661" s="1532"/>
      <c r="J661" s="1532"/>
      <c r="K661" s="1532"/>
      <c r="L661" s="1532"/>
      <c r="M661" s="1532"/>
    </row>
    <row r="662">
      <c r="A662" s="364" t="s">
        <v>577</v>
      </c>
      <c r="B662" s="364" t="s">
        <v>542</v>
      </c>
      <c r="C662" s="1554">
        <v>12288.0</v>
      </c>
      <c r="D662" s="364">
        <v>19.0</v>
      </c>
      <c r="E662" s="1235" t="s">
        <v>542</v>
      </c>
      <c r="F662" s="1248"/>
      <c r="G662" s="1248"/>
      <c r="H662" s="1532"/>
      <c r="I662" s="1532"/>
      <c r="J662" s="1532"/>
      <c r="K662" s="1532"/>
      <c r="L662" s="1532"/>
      <c r="M662" s="1532"/>
    </row>
    <row r="663">
      <c r="A663" s="364" t="s">
        <v>578</v>
      </c>
      <c r="B663" s="364" t="s">
        <v>542</v>
      </c>
      <c r="C663" s="1554">
        <v>15601.0</v>
      </c>
      <c r="D663" s="364">
        <v>26.0</v>
      </c>
      <c r="E663" s="1235" t="s">
        <v>542</v>
      </c>
      <c r="F663" s="1248"/>
      <c r="G663" s="1248"/>
      <c r="H663" s="1532"/>
      <c r="I663" s="1532"/>
      <c r="J663" s="1532"/>
      <c r="K663" s="1532"/>
      <c r="L663" s="1532"/>
      <c r="M663" s="1532"/>
    </row>
    <row r="664">
      <c r="A664" s="364" t="s">
        <v>79</v>
      </c>
      <c r="B664" s="364" t="s">
        <v>542</v>
      </c>
      <c r="C664" s="1554">
        <v>34335.0</v>
      </c>
      <c r="D664" s="364">
        <v>26.0</v>
      </c>
      <c r="E664" s="1235" t="s">
        <v>542</v>
      </c>
      <c r="F664" s="1248"/>
      <c r="G664" s="1248"/>
      <c r="H664" s="1532"/>
      <c r="I664" s="1532"/>
      <c r="J664" s="1532"/>
      <c r="K664" s="1532"/>
      <c r="L664" s="1532"/>
      <c r="M664" s="1532"/>
    </row>
    <row r="665">
      <c r="A665" s="364" t="s">
        <v>80</v>
      </c>
      <c r="B665" s="364" t="s">
        <v>542</v>
      </c>
      <c r="C665" s="1554">
        <v>28601.0</v>
      </c>
      <c r="D665" s="364">
        <v>61.0</v>
      </c>
      <c r="E665" s="1235" t="s">
        <v>542</v>
      </c>
      <c r="F665" s="1248"/>
      <c r="G665" s="1248"/>
      <c r="H665" s="1532"/>
      <c r="I665" s="1532"/>
      <c r="J665" s="1532"/>
      <c r="K665" s="1532"/>
      <c r="L665" s="1532"/>
      <c r="M665" s="1532"/>
    </row>
    <row r="666">
      <c r="A666" s="364" t="s">
        <v>81</v>
      </c>
      <c r="B666" s="364" t="s">
        <v>542</v>
      </c>
      <c r="C666" s="1554">
        <v>33976.0</v>
      </c>
      <c r="D666" s="364">
        <v>46.0</v>
      </c>
      <c r="E666" s="1235" t="s">
        <v>542</v>
      </c>
      <c r="F666" s="1248"/>
      <c r="G666" s="1248"/>
      <c r="H666" s="1532"/>
      <c r="I666" s="1532"/>
      <c r="J666" s="1532"/>
      <c r="K666" s="1532"/>
      <c r="L666" s="1532"/>
      <c r="M666" s="1532"/>
    </row>
    <row r="667">
      <c r="A667" s="364" t="s">
        <v>579</v>
      </c>
      <c r="B667" s="364" t="s">
        <v>542</v>
      </c>
      <c r="C667" s="1554">
        <v>14717.0</v>
      </c>
      <c r="D667" s="364">
        <v>25.0</v>
      </c>
      <c r="E667" s="1235" t="s">
        <v>542</v>
      </c>
      <c r="F667" s="1248"/>
      <c r="G667" s="1248"/>
      <c r="H667" s="1532"/>
      <c r="I667" s="1532"/>
      <c r="J667" s="1532"/>
      <c r="K667" s="1532"/>
      <c r="L667" s="1532"/>
      <c r="M667" s="1532"/>
    </row>
    <row r="668">
      <c r="A668" s="364" t="s">
        <v>580</v>
      </c>
      <c r="B668" s="364" t="s">
        <v>542</v>
      </c>
      <c r="C668" s="1554">
        <v>50923.0</v>
      </c>
      <c r="D668" s="364">
        <v>65.0</v>
      </c>
      <c r="E668" s="1235" t="s">
        <v>542</v>
      </c>
      <c r="F668" s="1248"/>
      <c r="G668" s="1248"/>
      <c r="H668" s="1532"/>
      <c r="I668" s="1532"/>
      <c r="J668" s="1532"/>
      <c r="K668" s="1532"/>
      <c r="L668" s="1532"/>
      <c r="M668" s="1532"/>
    </row>
    <row r="669">
      <c r="A669" s="364" t="s">
        <v>581</v>
      </c>
      <c r="B669" s="364" t="s">
        <v>542</v>
      </c>
      <c r="C669" s="1554">
        <v>180621.0</v>
      </c>
      <c r="D669" s="364">
        <v>190.0</v>
      </c>
      <c r="E669" s="1235" t="s">
        <v>542</v>
      </c>
      <c r="F669" s="1248"/>
      <c r="G669" s="1248"/>
      <c r="H669" s="1532"/>
      <c r="I669" s="1532"/>
      <c r="J669" s="1532"/>
      <c r="K669" s="1532"/>
      <c r="L669" s="1532"/>
      <c r="M669" s="1532"/>
    </row>
    <row r="670">
      <c r="A670" s="364" t="s">
        <v>82</v>
      </c>
      <c r="B670" s="364" t="s">
        <v>542</v>
      </c>
      <c r="C670" s="1554">
        <v>21174.0</v>
      </c>
      <c r="D670" s="364">
        <v>40.0</v>
      </c>
      <c r="E670" s="1235" t="s">
        <v>542</v>
      </c>
      <c r="F670" s="1248"/>
      <c r="G670" s="1248"/>
      <c r="H670" s="1532"/>
      <c r="I670" s="1532"/>
      <c r="J670" s="1532"/>
      <c r="K670" s="1532"/>
      <c r="L670" s="1532"/>
      <c r="M670" s="1532"/>
    </row>
    <row r="671">
      <c r="A671" s="364" t="s">
        <v>582</v>
      </c>
      <c r="B671" s="364" t="s">
        <v>542</v>
      </c>
      <c r="C671" s="1554">
        <v>16396.0</v>
      </c>
      <c r="D671" s="364">
        <v>29.0</v>
      </c>
      <c r="E671" s="1235" t="s">
        <v>542</v>
      </c>
      <c r="F671" s="1248"/>
      <c r="G671" s="1248"/>
      <c r="H671" s="1532"/>
      <c r="I671" s="1532"/>
      <c r="J671" s="1532"/>
      <c r="K671" s="1532"/>
      <c r="L671" s="1532"/>
      <c r="M671" s="1532"/>
    </row>
    <row r="672">
      <c r="A672" s="364" t="s">
        <v>84</v>
      </c>
      <c r="B672" s="364" t="s">
        <v>542</v>
      </c>
      <c r="C672" s="1554">
        <v>15611.0</v>
      </c>
      <c r="D672" s="364">
        <v>27.0</v>
      </c>
      <c r="E672" s="1235" t="s">
        <v>542</v>
      </c>
      <c r="F672" s="1248"/>
      <c r="G672" s="1248"/>
      <c r="H672" s="1532"/>
      <c r="I672" s="1532"/>
      <c r="J672" s="1532"/>
      <c r="K672" s="1532"/>
      <c r="L672" s="1532"/>
      <c r="M672" s="1532"/>
    </row>
    <row r="673">
      <c r="A673" s="364" t="s">
        <v>188</v>
      </c>
      <c r="B673" s="364" t="s">
        <v>542</v>
      </c>
      <c r="C673" s="1554">
        <v>4212.0</v>
      </c>
      <c r="D673" s="364">
        <v>12.0</v>
      </c>
      <c r="E673" s="1235" t="s">
        <v>542</v>
      </c>
      <c r="F673" s="1248"/>
      <c r="G673" s="1248"/>
      <c r="H673" s="1532"/>
      <c r="I673" s="1532"/>
      <c r="J673" s="1532"/>
      <c r="K673" s="1532"/>
      <c r="L673" s="1532"/>
      <c r="M673" s="1532"/>
    </row>
    <row r="674">
      <c r="A674" s="364" t="s">
        <v>190</v>
      </c>
      <c r="B674" s="364" t="s">
        <v>542</v>
      </c>
      <c r="C674" s="1554">
        <v>5463.0</v>
      </c>
      <c r="D674" s="364">
        <v>11.0</v>
      </c>
      <c r="E674" s="1235" t="s">
        <v>542</v>
      </c>
      <c r="F674" s="1248"/>
      <c r="G674" s="1248"/>
      <c r="H674" s="1532"/>
      <c r="I674" s="1532"/>
      <c r="J674" s="1532"/>
      <c r="K674" s="1532"/>
      <c r="L674" s="1532"/>
      <c r="M674" s="1532"/>
    </row>
    <row r="675">
      <c r="A675" s="364" t="s">
        <v>380</v>
      </c>
      <c r="B675" s="364" t="s">
        <v>542</v>
      </c>
      <c r="C675" s="1554">
        <v>5740.0</v>
      </c>
      <c r="D675" s="364">
        <v>8.0</v>
      </c>
      <c r="E675" s="1235" t="s">
        <v>542</v>
      </c>
      <c r="F675" s="1248"/>
      <c r="G675" s="1248"/>
      <c r="H675" s="1532"/>
      <c r="I675" s="1532"/>
      <c r="J675" s="1532"/>
      <c r="K675" s="1532"/>
      <c r="L675" s="1532"/>
      <c r="M675" s="1532"/>
    </row>
    <row r="676">
      <c r="A676" s="364" t="s">
        <v>85</v>
      </c>
      <c r="B676" s="364" t="s">
        <v>542</v>
      </c>
      <c r="C676" s="1554">
        <v>32106.0</v>
      </c>
      <c r="D676" s="364">
        <v>52.0</v>
      </c>
      <c r="E676" s="1235" t="s">
        <v>542</v>
      </c>
      <c r="F676" s="1248"/>
      <c r="G676" s="1248"/>
      <c r="H676" s="1532"/>
      <c r="I676" s="1532"/>
      <c r="J676" s="1532"/>
      <c r="K676" s="1532"/>
      <c r="L676" s="1532"/>
      <c r="M676" s="1532"/>
    </row>
    <row r="677">
      <c r="A677" s="364" t="s">
        <v>583</v>
      </c>
      <c r="B677" s="364" t="s">
        <v>542</v>
      </c>
      <c r="C677" s="1554">
        <v>15763.0</v>
      </c>
      <c r="D677" s="364">
        <v>27.0</v>
      </c>
      <c r="E677" s="1235" t="s">
        <v>542</v>
      </c>
      <c r="F677" s="1248"/>
      <c r="G677" s="1248"/>
      <c r="H677" s="1532"/>
      <c r="I677" s="1532"/>
      <c r="J677" s="1532"/>
      <c r="K677" s="1532"/>
      <c r="L677" s="1532"/>
      <c r="M677" s="1532"/>
    </row>
    <row r="678">
      <c r="A678" s="364" t="s">
        <v>584</v>
      </c>
      <c r="B678" s="364" t="s">
        <v>542</v>
      </c>
      <c r="C678" s="1554">
        <v>143477.0</v>
      </c>
      <c r="D678" s="364">
        <v>125.0</v>
      </c>
      <c r="E678" s="1235" t="s">
        <v>542</v>
      </c>
      <c r="F678" s="1248"/>
      <c r="G678" s="1248"/>
      <c r="H678" s="1532"/>
      <c r="I678" s="1532"/>
      <c r="J678" s="1532"/>
      <c r="K678" s="1532"/>
      <c r="L678" s="1532"/>
      <c r="M678" s="1532"/>
    </row>
    <row r="679">
      <c r="A679" s="364" t="s">
        <v>2115</v>
      </c>
      <c r="B679" s="364" t="s">
        <v>542</v>
      </c>
      <c r="C679" s="1554">
        <v>261059.0</v>
      </c>
      <c r="D679" s="364">
        <v>274.0</v>
      </c>
      <c r="E679" s="1235" t="s">
        <v>542</v>
      </c>
      <c r="F679" s="1248"/>
      <c r="G679" s="1248"/>
      <c r="H679" s="1532"/>
      <c r="I679" s="1532"/>
      <c r="J679" s="1532"/>
      <c r="K679" s="1532"/>
      <c r="L679" s="1532"/>
      <c r="M679" s="1532"/>
    </row>
    <row r="680">
      <c r="A680" s="364" t="s">
        <v>192</v>
      </c>
      <c r="B680" s="364" t="s">
        <v>542</v>
      </c>
      <c r="C680" s="1554">
        <v>23906.0</v>
      </c>
      <c r="D680" s="364">
        <v>43.0</v>
      </c>
      <c r="E680" s="1235" t="s">
        <v>542</v>
      </c>
      <c r="F680" s="1248"/>
      <c r="G680" s="1248"/>
      <c r="H680" s="1532"/>
      <c r="I680" s="1532"/>
      <c r="J680" s="1532"/>
      <c r="K680" s="1532"/>
      <c r="L680" s="1532"/>
      <c r="M680" s="1532"/>
    </row>
    <row r="681">
      <c r="A681" s="364" t="s">
        <v>585</v>
      </c>
      <c r="B681" s="364" t="s">
        <v>542</v>
      </c>
      <c r="C681" s="1554">
        <v>195348.0</v>
      </c>
      <c r="D681" s="364">
        <v>173.0</v>
      </c>
      <c r="E681" s="1235" t="s">
        <v>542</v>
      </c>
      <c r="F681" s="1248"/>
      <c r="G681" s="1248"/>
      <c r="H681" s="1532"/>
      <c r="I681" s="1532"/>
      <c r="J681" s="1532"/>
      <c r="K681" s="1532"/>
      <c r="L681" s="1532"/>
      <c r="M681" s="1532"/>
    </row>
    <row r="682">
      <c r="A682" s="364" t="s">
        <v>586</v>
      </c>
      <c r="B682" s="364" t="s">
        <v>542</v>
      </c>
      <c r="C682" s="1554">
        <v>6907.0</v>
      </c>
      <c r="D682" s="364">
        <v>11.0</v>
      </c>
      <c r="E682" s="1235" t="s">
        <v>542</v>
      </c>
      <c r="F682" s="1248"/>
      <c r="G682" s="1248"/>
      <c r="H682" s="1532"/>
      <c r="I682" s="1532"/>
      <c r="J682" s="1532"/>
      <c r="K682" s="1532"/>
      <c r="L682" s="1532"/>
      <c r="M682" s="1532"/>
    </row>
    <row r="683">
      <c r="A683" s="364" t="s">
        <v>193</v>
      </c>
      <c r="B683" s="364" t="s">
        <v>542</v>
      </c>
      <c r="C683" s="1554">
        <v>4926.0</v>
      </c>
      <c r="D683" s="364">
        <v>12.0</v>
      </c>
      <c r="E683" s="1235" t="s">
        <v>542</v>
      </c>
      <c r="F683" s="1248"/>
      <c r="G683" s="1248"/>
      <c r="H683" s="1532"/>
      <c r="I683" s="1532"/>
      <c r="J683" s="1532"/>
      <c r="K683" s="1532"/>
      <c r="L683" s="1532"/>
      <c r="M683" s="1532"/>
    </row>
    <row r="684">
      <c r="A684" s="364" t="s">
        <v>88</v>
      </c>
      <c r="B684" s="364" t="s">
        <v>542</v>
      </c>
      <c r="C684" s="1554">
        <v>21741.0</v>
      </c>
      <c r="D684" s="364">
        <v>41.0</v>
      </c>
      <c r="E684" s="1235" t="s">
        <v>542</v>
      </c>
      <c r="F684" s="1248"/>
      <c r="G684" s="1248"/>
      <c r="H684" s="1532"/>
      <c r="I684" s="1532"/>
      <c r="J684" s="1532"/>
      <c r="K684" s="1532"/>
      <c r="L684" s="1532"/>
      <c r="M684" s="1532"/>
    </row>
    <row r="685">
      <c r="A685" s="364" t="s">
        <v>587</v>
      </c>
      <c r="B685" s="364" t="s">
        <v>542</v>
      </c>
      <c r="C685" s="1554">
        <v>5427.0</v>
      </c>
      <c r="D685" s="364">
        <v>14.0</v>
      </c>
      <c r="E685" s="1235" t="s">
        <v>542</v>
      </c>
      <c r="F685" s="1248"/>
      <c r="G685" s="1248"/>
      <c r="H685" s="1532"/>
      <c r="I685" s="1532"/>
      <c r="J685" s="1532"/>
      <c r="K685" s="1532"/>
      <c r="L685" s="1532"/>
      <c r="M685" s="1532"/>
    </row>
    <row r="686">
      <c r="A686" s="364" t="s">
        <v>588</v>
      </c>
      <c r="B686" s="364" t="s">
        <v>542</v>
      </c>
      <c r="C686" s="1554">
        <v>44753.0</v>
      </c>
      <c r="D686" s="364">
        <v>63.0</v>
      </c>
      <c r="E686" s="1235" t="s">
        <v>542</v>
      </c>
      <c r="F686" s="1248"/>
      <c r="G686" s="1248"/>
      <c r="H686" s="1532"/>
      <c r="I686" s="1532"/>
      <c r="J686" s="1532"/>
      <c r="K686" s="1532"/>
      <c r="L686" s="1532"/>
      <c r="M686" s="1532"/>
    </row>
    <row r="687">
      <c r="A687" s="364" t="s">
        <v>589</v>
      </c>
      <c r="B687" s="364" t="s">
        <v>542</v>
      </c>
      <c r="C687" s="1554">
        <v>132328.0</v>
      </c>
      <c r="D687" s="364">
        <v>132.0</v>
      </c>
      <c r="E687" s="1235" t="s">
        <v>542</v>
      </c>
      <c r="F687" s="1248"/>
      <c r="G687" s="1248"/>
      <c r="H687" s="1532"/>
      <c r="I687" s="1532"/>
      <c r="J687" s="1532"/>
      <c r="K687" s="1532"/>
      <c r="L687" s="1532"/>
      <c r="M687" s="1532"/>
    </row>
    <row r="688">
      <c r="A688" s="364" t="s">
        <v>199</v>
      </c>
      <c r="B688" s="364" t="s">
        <v>542</v>
      </c>
      <c r="C688" s="1554">
        <v>16841.0</v>
      </c>
      <c r="D688" s="364">
        <v>31.0</v>
      </c>
      <c r="E688" s="1235" t="s">
        <v>542</v>
      </c>
      <c r="F688" s="1248"/>
      <c r="G688" s="1248"/>
      <c r="H688" s="1532"/>
      <c r="I688" s="1532"/>
      <c r="J688" s="1532"/>
      <c r="K688" s="1532"/>
      <c r="L688" s="1532"/>
      <c r="M688" s="1532"/>
    </row>
    <row r="689">
      <c r="A689" s="364" t="s">
        <v>590</v>
      </c>
      <c r="B689" s="364" t="s">
        <v>542</v>
      </c>
      <c r="C689" s="1554">
        <v>76806.0</v>
      </c>
      <c r="D689" s="364">
        <v>104.0</v>
      </c>
      <c r="E689" s="1235" t="s">
        <v>542</v>
      </c>
      <c r="F689" s="1248"/>
      <c r="G689" s="1248"/>
      <c r="H689" s="1532"/>
      <c r="I689" s="1532"/>
      <c r="J689" s="1532"/>
      <c r="K689" s="1532"/>
      <c r="L689" s="1532"/>
      <c r="M689" s="1532"/>
    </row>
    <row r="690">
      <c r="A690" s="364" t="s">
        <v>591</v>
      </c>
      <c r="B690" s="364" t="s">
        <v>542</v>
      </c>
      <c r="C690" s="1554">
        <v>11549.0</v>
      </c>
      <c r="D690" s="364">
        <v>26.0</v>
      </c>
      <c r="E690" s="1235" t="s">
        <v>542</v>
      </c>
      <c r="F690" s="1248"/>
      <c r="G690" s="1248"/>
      <c r="H690" s="1532"/>
      <c r="I690" s="1532"/>
      <c r="J690" s="1532"/>
      <c r="K690" s="1532"/>
      <c r="L690" s="1532"/>
      <c r="M690" s="1532"/>
    </row>
    <row r="691">
      <c r="A691" s="364" t="s">
        <v>493</v>
      </c>
      <c r="B691" s="364" t="s">
        <v>542</v>
      </c>
      <c r="C691" s="1554">
        <v>17032.0</v>
      </c>
      <c r="D691" s="364">
        <v>25.0</v>
      </c>
      <c r="E691" s="1235" t="s">
        <v>542</v>
      </c>
      <c r="F691" s="1248"/>
      <c r="G691" s="1248"/>
      <c r="H691" s="1532"/>
      <c r="I691" s="1532"/>
      <c r="J691" s="1532"/>
      <c r="K691" s="1532"/>
      <c r="L691" s="1532"/>
      <c r="M691" s="1532"/>
    </row>
    <row r="692">
      <c r="A692" s="364" t="s">
        <v>94</v>
      </c>
      <c r="B692" s="364" t="s">
        <v>542</v>
      </c>
      <c r="C692" s="1554">
        <v>13995.0</v>
      </c>
      <c r="D692" s="364">
        <v>30.0</v>
      </c>
      <c r="E692" s="1235" t="s">
        <v>542</v>
      </c>
      <c r="F692" s="1248"/>
      <c r="G692" s="1248"/>
      <c r="H692" s="1532"/>
      <c r="I692" s="1532"/>
      <c r="J692" s="1532"/>
      <c r="K692" s="1532"/>
      <c r="L692" s="1532"/>
      <c r="M692" s="1532"/>
    </row>
    <row r="693">
      <c r="A693" s="364" t="s">
        <v>494</v>
      </c>
      <c r="B693" s="364" t="s">
        <v>542</v>
      </c>
      <c r="C693" s="1554">
        <v>16332.0</v>
      </c>
      <c r="D693" s="364">
        <v>28.0</v>
      </c>
      <c r="E693" s="1235" t="s">
        <v>542</v>
      </c>
      <c r="F693" s="1248"/>
      <c r="G693" s="1248"/>
      <c r="H693" s="1532"/>
      <c r="I693" s="1532"/>
      <c r="J693" s="1532"/>
      <c r="K693" s="1532"/>
      <c r="L693" s="1532"/>
      <c r="M693" s="1532"/>
    </row>
    <row r="694">
      <c r="A694" s="364" t="s">
        <v>201</v>
      </c>
      <c r="B694" s="364" t="s">
        <v>542</v>
      </c>
      <c r="C694" s="1554">
        <v>13665.0</v>
      </c>
      <c r="D694" s="364">
        <v>30.0</v>
      </c>
      <c r="E694" s="1235" t="s">
        <v>542</v>
      </c>
      <c r="F694" s="1248"/>
      <c r="G694" s="1248"/>
      <c r="H694" s="1532"/>
      <c r="I694" s="1532"/>
      <c r="J694" s="1532"/>
      <c r="K694" s="1532"/>
      <c r="L694" s="1532"/>
      <c r="M694" s="1532"/>
    </row>
    <row r="695">
      <c r="A695" s="364" t="s">
        <v>592</v>
      </c>
      <c r="B695" s="364" t="s">
        <v>542</v>
      </c>
      <c r="C695" s="1554">
        <v>55626.0</v>
      </c>
      <c r="D695" s="364">
        <v>74.0</v>
      </c>
      <c r="E695" s="1235" t="s">
        <v>542</v>
      </c>
      <c r="F695" s="1248"/>
      <c r="G695" s="1248"/>
      <c r="H695" s="1532"/>
      <c r="I695" s="1532"/>
      <c r="J695" s="1532"/>
      <c r="K695" s="1532"/>
      <c r="L695" s="1532"/>
      <c r="M695" s="1532"/>
    </row>
    <row r="696">
      <c r="A696" s="364" t="s">
        <v>593</v>
      </c>
      <c r="B696" s="364" t="s">
        <v>542</v>
      </c>
      <c r="C696" s="1554">
        <v>692310.0</v>
      </c>
      <c r="D696" s="364">
        <v>266.0</v>
      </c>
      <c r="E696" s="1235" t="s">
        <v>542</v>
      </c>
      <c r="F696" s="1248"/>
      <c r="G696" s="1248"/>
      <c r="H696" s="1532"/>
      <c r="I696" s="1532"/>
      <c r="J696" s="1532"/>
      <c r="K696" s="1532"/>
      <c r="L696" s="1532"/>
      <c r="M696" s="1532"/>
    </row>
    <row r="697">
      <c r="A697" s="364" t="s">
        <v>594</v>
      </c>
      <c r="B697" s="364" t="s">
        <v>542</v>
      </c>
      <c r="C697" s="1554">
        <v>67056.0</v>
      </c>
      <c r="D697" s="364">
        <v>88.0</v>
      </c>
      <c r="E697" s="1235" t="s">
        <v>542</v>
      </c>
      <c r="F697" s="1248"/>
      <c r="G697" s="1248"/>
      <c r="H697" s="1532"/>
      <c r="I697" s="1532"/>
      <c r="J697" s="1532"/>
      <c r="K697" s="1532"/>
      <c r="L697" s="1532"/>
      <c r="M697" s="1532"/>
    </row>
    <row r="698">
      <c r="A698" s="364" t="s">
        <v>595</v>
      </c>
      <c r="B698" s="364" t="s">
        <v>542</v>
      </c>
      <c r="C698" s="1554">
        <v>284081.0</v>
      </c>
      <c r="D698" s="364">
        <v>218.0</v>
      </c>
      <c r="E698" s="1235" t="s">
        <v>542</v>
      </c>
      <c r="F698" s="1248"/>
      <c r="G698" s="1248"/>
      <c r="H698" s="1532"/>
      <c r="I698" s="1532"/>
      <c r="J698" s="1532"/>
      <c r="K698" s="1532"/>
      <c r="L698" s="1532"/>
      <c r="M698" s="1532"/>
    </row>
    <row r="699">
      <c r="A699" s="1541" t="s">
        <v>596</v>
      </c>
      <c r="B699" s="1541" t="s">
        <v>542</v>
      </c>
      <c r="C699" s="1555">
        <v>38463.0</v>
      </c>
      <c r="D699" s="1541">
        <v>47.0</v>
      </c>
      <c r="E699" s="1235" t="s">
        <v>542</v>
      </c>
      <c r="F699" s="1248"/>
      <c r="G699" s="1248"/>
      <c r="H699" s="1532"/>
      <c r="I699" s="1532"/>
      <c r="J699" s="1532"/>
      <c r="K699" s="1532"/>
      <c r="L699" s="1532"/>
      <c r="M699" s="1532"/>
      <c r="N699" s="1529"/>
      <c r="O699" s="1529"/>
      <c r="P699" s="1529"/>
      <c r="Q699" s="1529"/>
      <c r="R699" s="1529"/>
      <c r="S699" s="1529"/>
      <c r="T699" s="1529"/>
      <c r="U699" s="1529"/>
      <c r="V699" s="1529"/>
      <c r="W699" s="1529"/>
      <c r="X699" s="1529"/>
      <c r="Y699" s="1529"/>
      <c r="Z699" s="1529"/>
    </row>
    <row r="700">
      <c r="A700" s="1530" t="s">
        <v>267</v>
      </c>
      <c r="B700" s="1530" t="s">
        <v>598</v>
      </c>
      <c r="C700" s="1558">
        <v>35636.0</v>
      </c>
      <c r="D700" s="1530">
        <v>49.0</v>
      </c>
      <c r="E700" s="1235" t="s">
        <v>598</v>
      </c>
      <c r="F700" s="1248"/>
      <c r="G700" s="1248"/>
      <c r="H700" s="1532"/>
      <c r="I700" s="1532"/>
      <c r="J700" s="1532"/>
      <c r="K700" s="1532"/>
      <c r="L700" s="1532"/>
      <c r="M700" s="1532"/>
    </row>
    <row r="701">
      <c r="A701" s="1530" t="s">
        <v>599</v>
      </c>
      <c r="B701" s="1530" t="s">
        <v>598</v>
      </c>
      <c r="C701" s="1558">
        <v>375351.0</v>
      </c>
      <c r="D701" s="1530">
        <v>300.0</v>
      </c>
      <c r="E701" s="1235" t="s">
        <v>598</v>
      </c>
      <c r="F701" s="1248"/>
      <c r="G701" s="1248"/>
      <c r="H701" s="1532"/>
      <c r="I701" s="1532"/>
      <c r="J701" s="1532"/>
      <c r="K701" s="1532"/>
      <c r="L701" s="1532"/>
      <c r="M701" s="1532"/>
    </row>
    <row r="702">
      <c r="A702" s="1530" t="s">
        <v>600</v>
      </c>
      <c r="B702" s="1530" t="s">
        <v>598</v>
      </c>
      <c r="C702" s="1558">
        <v>82753.0</v>
      </c>
      <c r="D702" s="1530">
        <v>76.0</v>
      </c>
      <c r="E702" s="1235" t="s">
        <v>598</v>
      </c>
      <c r="F702" s="1248"/>
      <c r="G702" s="1248"/>
      <c r="H702" s="1532"/>
      <c r="I702" s="1532"/>
      <c r="J702" s="1532"/>
      <c r="K702" s="1532"/>
      <c r="L702" s="1532"/>
      <c r="M702" s="1532"/>
    </row>
    <row r="703">
      <c r="A703" s="1530" t="s">
        <v>150</v>
      </c>
      <c r="B703" s="1530" t="s">
        <v>598</v>
      </c>
      <c r="C703" s="1558">
        <v>8653.0</v>
      </c>
      <c r="D703" s="1530">
        <v>12.0</v>
      </c>
      <c r="E703" s="1235" t="s">
        <v>598</v>
      </c>
      <c r="F703" s="1248"/>
      <c r="G703" s="1248"/>
      <c r="H703" s="1532"/>
      <c r="I703" s="1532"/>
      <c r="J703" s="1532"/>
      <c r="K703" s="1532"/>
      <c r="L703" s="1532"/>
      <c r="M703" s="1532"/>
    </row>
    <row r="704">
      <c r="A704" s="1530" t="s">
        <v>601</v>
      </c>
      <c r="B704" s="1530" t="s">
        <v>598</v>
      </c>
      <c r="C704" s="1558">
        <v>11930.0</v>
      </c>
      <c r="D704" s="1530">
        <v>16.0</v>
      </c>
      <c r="E704" s="1235" t="s">
        <v>598</v>
      </c>
      <c r="F704" s="1248"/>
      <c r="G704" s="1248"/>
      <c r="H704" s="1532"/>
      <c r="I704" s="1532"/>
      <c r="J704" s="1532"/>
      <c r="K704" s="1532"/>
      <c r="L704" s="1532"/>
      <c r="M704" s="1532"/>
    </row>
    <row r="705">
      <c r="A705" s="1530" t="s">
        <v>151</v>
      </c>
      <c r="B705" s="1530" t="s">
        <v>598</v>
      </c>
      <c r="C705" s="1558">
        <v>66999.0</v>
      </c>
      <c r="D705" s="1530">
        <v>48.0</v>
      </c>
      <c r="E705" s="1235" t="s">
        <v>598</v>
      </c>
      <c r="F705" s="1248"/>
      <c r="G705" s="1248"/>
      <c r="H705" s="1532"/>
      <c r="I705" s="1532"/>
      <c r="J705" s="1532"/>
      <c r="K705" s="1532"/>
      <c r="L705" s="1532"/>
      <c r="M705" s="1532"/>
    </row>
    <row r="706">
      <c r="A706" s="1530" t="s">
        <v>545</v>
      </c>
      <c r="B706" s="1530" t="s">
        <v>598</v>
      </c>
      <c r="C706" s="1558">
        <v>15234.0</v>
      </c>
      <c r="D706" s="1530">
        <v>15.0</v>
      </c>
      <c r="E706" s="1235" t="s">
        <v>598</v>
      </c>
      <c r="F706" s="1248"/>
      <c r="G706" s="1248"/>
      <c r="H706" s="1532"/>
      <c r="I706" s="1532"/>
      <c r="J706" s="1532"/>
      <c r="K706" s="1532"/>
      <c r="L706" s="1532"/>
      <c r="M706" s="1532"/>
    </row>
    <row r="707">
      <c r="A707" s="1530" t="s">
        <v>153</v>
      </c>
      <c r="B707" s="1530" t="s">
        <v>598</v>
      </c>
      <c r="C707" s="1558">
        <v>20127.0</v>
      </c>
      <c r="D707" s="1530">
        <v>36.0</v>
      </c>
      <c r="E707" s="1235" t="s">
        <v>598</v>
      </c>
      <c r="F707" s="1248"/>
      <c r="G707" s="1248"/>
      <c r="H707" s="1532"/>
      <c r="I707" s="1532"/>
      <c r="J707" s="1532"/>
      <c r="K707" s="1532"/>
      <c r="L707" s="1532"/>
      <c r="M707" s="1532"/>
    </row>
    <row r="708">
      <c r="A708" s="1530" t="s">
        <v>547</v>
      </c>
      <c r="B708" s="1530" t="s">
        <v>598</v>
      </c>
      <c r="C708" s="1558">
        <v>37955.0</v>
      </c>
      <c r="D708" s="1530">
        <v>50.0</v>
      </c>
      <c r="E708" s="1235" t="s">
        <v>598</v>
      </c>
      <c r="F708" s="1248"/>
      <c r="G708" s="1248"/>
      <c r="H708" s="1532"/>
      <c r="I708" s="1532"/>
      <c r="J708" s="1532"/>
      <c r="K708" s="1532"/>
      <c r="L708" s="1532"/>
      <c r="M708" s="1532"/>
    </row>
    <row r="709">
      <c r="A709" s="1530" t="s">
        <v>155</v>
      </c>
      <c r="B709" s="1530" t="s">
        <v>598</v>
      </c>
      <c r="C709" s="1558">
        <v>117360.0</v>
      </c>
      <c r="D709" s="1530">
        <v>98.0</v>
      </c>
      <c r="E709" s="1235" t="s">
        <v>598</v>
      </c>
      <c r="F709" s="1248"/>
      <c r="G709" s="1248"/>
      <c r="H709" s="1532"/>
      <c r="I709" s="1532"/>
      <c r="J709" s="1532"/>
      <c r="K709" s="1532"/>
      <c r="L709" s="1532"/>
      <c r="M709" s="1532"/>
    </row>
    <row r="710">
      <c r="A710" s="1530" t="s">
        <v>43</v>
      </c>
      <c r="B710" s="1530" t="s">
        <v>598</v>
      </c>
      <c r="C710" s="1558">
        <v>26170.0</v>
      </c>
      <c r="D710" s="1530">
        <v>42.0</v>
      </c>
      <c r="E710" s="1235" t="s">
        <v>598</v>
      </c>
      <c r="F710" s="1248"/>
      <c r="G710" s="1248"/>
      <c r="H710" s="1532"/>
      <c r="I710" s="1532"/>
      <c r="J710" s="1532"/>
      <c r="K710" s="1532"/>
      <c r="L710" s="1532"/>
      <c r="M710" s="1532"/>
    </row>
    <row r="711">
      <c r="A711" s="1530" t="s">
        <v>550</v>
      </c>
      <c r="B711" s="1530" t="s">
        <v>598</v>
      </c>
      <c r="C711" s="1558">
        <v>32250.0</v>
      </c>
      <c r="D711" s="1530">
        <v>53.0</v>
      </c>
      <c r="E711" s="1235" t="s">
        <v>598</v>
      </c>
      <c r="F711" s="1248"/>
      <c r="G711" s="1248"/>
      <c r="H711" s="1532"/>
      <c r="I711" s="1532"/>
      <c r="J711" s="1532"/>
      <c r="K711" s="1532"/>
      <c r="L711" s="1532"/>
      <c r="M711" s="1532"/>
    </row>
    <row r="712">
      <c r="A712" s="1530" t="s">
        <v>160</v>
      </c>
      <c r="B712" s="1530" t="s">
        <v>598</v>
      </c>
      <c r="C712" s="1558">
        <v>10558.0</v>
      </c>
      <c r="D712" s="1530">
        <v>15.0</v>
      </c>
      <c r="E712" s="1235" t="s">
        <v>598</v>
      </c>
      <c r="F712" s="1248"/>
      <c r="G712" s="1248"/>
      <c r="H712" s="1532"/>
      <c r="I712" s="1532"/>
      <c r="J712" s="1532"/>
      <c r="K712" s="1532"/>
      <c r="L712" s="1532"/>
      <c r="M712" s="1532"/>
    </row>
    <row r="713">
      <c r="A713" s="1530" t="s">
        <v>602</v>
      </c>
      <c r="B713" s="1530" t="s">
        <v>598</v>
      </c>
      <c r="C713" s="1558">
        <v>33147.0</v>
      </c>
      <c r="D713" s="1530">
        <v>57.0</v>
      </c>
      <c r="E713" s="1235" t="s">
        <v>598</v>
      </c>
      <c r="F713" s="1248"/>
      <c r="G713" s="1248"/>
      <c r="H713" s="1532"/>
      <c r="I713" s="1532"/>
      <c r="J713" s="1532"/>
      <c r="K713" s="1532"/>
      <c r="L713" s="1532"/>
      <c r="M713" s="1532"/>
    </row>
    <row r="714">
      <c r="A714" s="1530" t="s">
        <v>603</v>
      </c>
      <c r="B714" s="1530" t="s">
        <v>598</v>
      </c>
      <c r="C714" s="1558">
        <v>49568.0</v>
      </c>
      <c r="D714" s="1530">
        <v>62.0</v>
      </c>
      <c r="E714" s="1235" t="s">
        <v>598</v>
      </c>
      <c r="F714" s="1248"/>
      <c r="G714" s="1248"/>
      <c r="H714" s="1532"/>
      <c r="I714" s="1532"/>
      <c r="J714" s="1532"/>
      <c r="K714" s="1532"/>
      <c r="L714" s="1532"/>
      <c r="M714" s="1532"/>
    </row>
    <row r="715">
      <c r="A715" s="1530" t="s">
        <v>424</v>
      </c>
      <c r="B715" s="1530" t="s">
        <v>598</v>
      </c>
      <c r="C715" s="1558">
        <v>26794.0</v>
      </c>
      <c r="D715" s="1530">
        <v>32.0</v>
      </c>
      <c r="E715" s="1235" t="s">
        <v>598</v>
      </c>
      <c r="F715" s="1248"/>
      <c r="G715" s="1248"/>
      <c r="H715" s="1532"/>
      <c r="I715" s="1532"/>
      <c r="J715" s="1532"/>
      <c r="K715" s="1532"/>
      <c r="L715" s="1532"/>
      <c r="M715" s="1532"/>
    </row>
    <row r="716">
      <c r="A716" s="1530" t="s">
        <v>54</v>
      </c>
      <c r="B716" s="1530" t="s">
        <v>598</v>
      </c>
      <c r="C716" s="1558">
        <v>43226.0</v>
      </c>
      <c r="D716" s="1530">
        <v>47.0</v>
      </c>
      <c r="E716" s="1235" t="s">
        <v>598</v>
      </c>
      <c r="F716" s="1248"/>
      <c r="G716" s="1248"/>
      <c r="H716" s="1532"/>
      <c r="I716" s="1532"/>
      <c r="J716" s="1532"/>
      <c r="K716" s="1532"/>
      <c r="L716" s="1532"/>
      <c r="M716" s="1532"/>
    </row>
    <row r="717">
      <c r="A717" s="1530" t="s">
        <v>333</v>
      </c>
      <c r="B717" s="1530" t="s">
        <v>598</v>
      </c>
      <c r="C717" s="1558">
        <v>114772.0</v>
      </c>
      <c r="D717" s="1530">
        <v>127.0</v>
      </c>
      <c r="E717" s="1235" t="s">
        <v>598</v>
      </c>
      <c r="F717" s="1248"/>
      <c r="G717" s="1248"/>
      <c r="H717" s="1532"/>
      <c r="I717" s="1532"/>
      <c r="J717" s="1532"/>
      <c r="K717" s="1532"/>
      <c r="L717" s="1532"/>
      <c r="M717" s="1532"/>
    </row>
    <row r="718">
      <c r="A718" s="1530" t="s">
        <v>604</v>
      </c>
      <c r="B718" s="1530" t="s">
        <v>598</v>
      </c>
      <c r="C718" s="1558">
        <v>42565.0</v>
      </c>
      <c r="D718" s="1530">
        <v>47.0</v>
      </c>
      <c r="E718" s="1235" t="s">
        <v>598</v>
      </c>
      <c r="F718" s="1248"/>
      <c r="G718" s="1248"/>
      <c r="H718" s="1532"/>
      <c r="I718" s="1532"/>
      <c r="J718" s="1532"/>
      <c r="K718" s="1532"/>
      <c r="L718" s="1532"/>
      <c r="M718" s="1532"/>
    </row>
    <row r="719">
      <c r="A719" s="1530" t="s">
        <v>605</v>
      </c>
      <c r="B719" s="1530" t="s">
        <v>598</v>
      </c>
      <c r="C719" s="1558">
        <v>205560.0</v>
      </c>
      <c r="D719" s="1530">
        <v>200.0</v>
      </c>
      <c r="E719" s="1235" t="s">
        <v>598</v>
      </c>
      <c r="F719" s="1248"/>
      <c r="G719" s="1248"/>
      <c r="H719" s="1532"/>
      <c r="I719" s="1532"/>
      <c r="J719" s="1532"/>
      <c r="K719" s="1532"/>
      <c r="L719" s="1532"/>
      <c r="M719" s="1532"/>
    </row>
    <row r="720">
      <c r="A720" s="1530" t="s">
        <v>58</v>
      </c>
      <c r="B720" s="1530" t="s">
        <v>598</v>
      </c>
      <c r="C720" s="1558">
        <v>23047.0</v>
      </c>
      <c r="D720" s="1530">
        <v>27.0</v>
      </c>
      <c r="E720" s="1235" t="s">
        <v>598</v>
      </c>
      <c r="F720" s="1248"/>
      <c r="G720" s="1248"/>
      <c r="H720" s="1532"/>
      <c r="I720" s="1532"/>
      <c r="J720" s="1532"/>
      <c r="K720" s="1532"/>
      <c r="L720" s="1532"/>
      <c r="M720" s="1532"/>
    </row>
    <row r="721">
      <c r="A721" s="1530" t="s">
        <v>434</v>
      </c>
      <c r="B721" s="1530" t="s">
        <v>598</v>
      </c>
      <c r="C721" s="1558">
        <v>77781.0</v>
      </c>
      <c r="D721" s="1530">
        <v>74.0</v>
      </c>
      <c r="E721" s="1235" t="s">
        <v>598</v>
      </c>
      <c r="F721" s="1248"/>
      <c r="G721" s="1248"/>
      <c r="H721" s="1532"/>
      <c r="I721" s="1532"/>
      <c r="J721" s="1532"/>
      <c r="K721" s="1532"/>
      <c r="L721" s="1532"/>
      <c r="M721" s="1532"/>
    </row>
    <row r="722">
      <c r="A722" s="1530" t="s">
        <v>606</v>
      </c>
      <c r="B722" s="1530" t="s">
        <v>598</v>
      </c>
      <c r="C722" s="1558">
        <v>16351.0</v>
      </c>
      <c r="D722" s="1530">
        <v>29.0</v>
      </c>
      <c r="E722" s="1235" t="s">
        <v>598</v>
      </c>
      <c r="F722" s="1248"/>
      <c r="G722" s="1248"/>
      <c r="H722" s="1532"/>
      <c r="I722" s="1532"/>
      <c r="J722" s="1532"/>
      <c r="K722" s="1532"/>
      <c r="L722" s="1532"/>
      <c r="M722" s="1532"/>
    </row>
    <row r="723">
      <c r="A723" s="1530" t="s">
        <v>59</v>
      </c>
      <c r="B723" s="1530" t="s">
        <v>598</v>
      </c>
      <c r="C723" s="1558">
        <v>22736.0</v>
      </c>
      <c r="D723" s="1530">
        <v>30.0</v>
      </c>
      <c r="E723" s="1235" t="s">
        <v>598</v>
      </c>
      <c r="F723" s="1248"/>
      <c r="G723" s="1248"/>
      <c r="H723" s="1532"/>
      <c r="I723" s="1532"/>
      <c r="J723" s="1532"/>
      <c r="K723" s="1532"/>
      <c r="L723" s="1532"/>
      <c r="M723" s="1532"/>
    </row>
    <row r="724">
      <c r="A724" s="1530" t="s">
        <v>166</v>
      </c>
      <c r="B724" s="1530" t="s">
        <v>598</v>
      </c>
      <c r="C724" s="1558">
        <v>20092.0</v>
      </c>
      <c r="D724" s="1530">
        <v>38.0</v>
      </c>
      <c r="E724" s="1235" t="s">
        <v>598</v>
      </c>
      <c r="F724" s="1248"/>
      <c r="G724" s="1248"/>
      <c r="H724" s="1532"/>
      <c r="I724" s="1532"/>
      <c r="J724" s="1532"/>
      <c r="K724" s="1532"/>
      <c r="L724" s="1532"/>
      <c r="M724" s="1532"/>
    </row>
    <row r="725">
      <c r="A725" s="1530" t="s">
        <v>607</v>
      </c>
      <c r="B725" s="1530" t="s">
        <v>598</v>
      </c>
      <c r="C725" s="1558">
        <v>33452.0</v>
      </c>
      <c r="D725" s="1530">
        <v>51.0</v>
      </c>
      <c r="E725" s="1235" t="s">
        <v>598</v>
      </c>
      <c r="F725" s="1248"/>
      <c r="G725" s="1248"/>
      <c r="H725" s="1532"/>
      <c r="I725" s="1532"/>
      <c r="J725" s="1532"/>
      <c r="K725" s="1532"/>
      <c r="L725" s="1532"/>
      <c r="M725" s="1532"/>
    </row>
    <row r="726">
      <c r="A726" s="1530" t="s">
        <v>168</v>
      </c>
      <c r="B726" s="1530" t="s">
        <v>598</v>
      </c>
      <c r="C726" s="1558">
        <v>65936.0</v>
      </c>
      <c r="D726" s="1530">
        <v>99.0</v>
      </c>
      <c r="E726" s="1235" t="s">
        <v>598</v>
      </c>
      <c r="F726" s="1248"/>
      <c r="G726" s="1248"/>
      <c r="H726" s="1532"/>
      <c r="I726" s="1532"/>
      <c r="J726" s="1532"/>
      <c r="K726" s="1532"/>
      <c r="L726" s="1532"/>
      <c r="M726" s="1532"/>
    </row>
    <row r="727">
      <c r="A727" s="1530" t="s">
        <v>61</v>
      </c>
      <c r="B727" s="1530" t="s">
        <v>598</v>
      </c>
      <c r="C727" s="1558">
        <v>32006.0</v>
      </c>
      <c r="D727" s="1530">
        <v>49.0</v>
      </c>
      <c r="E727" s="1235" t="s">
        <v>598</v>
      </c>
      <c r="F727" s="1248"/>
      <c r="G727" s="1248"/>
      <c r="H727" s="1532"/>
      <c r="I727" s="1532"/>
      <c r="J727" s="1532"/>
      <c r="K727" s="1532"/>
      <c r="L727" s="1532"/>
      <c r="M727" s="1532"/>
    </row>
    <row r="728">
      <c r="A728" s="1530" t="s">
        <v>359</v>
      </c>
      <c r="B728" s="1530" t="s">
        <v>598</v>
      </c>
      <c r="C728" s="1558">
        <v>330086.0</v>
      </c>
      <c r="D728" s="1530">
        <v>132.0</v>
      </c>
      <c r="E728" s="1235" t="s">
        <v>598</v>
      </c>
      <c r="F728" s="1248"/>
      <c r="G728" s="1248"/>
      <c r="H728" s="1532"/>
      <c r="I728" s="1532"/>
      <c r="J728" s="1532"/>
      <c r="K728" s="1532"/>
      <c r="L728" s="1532"/>
      <c r="M728" s="1532"/>
    </row>
    <row r="729">
      <c r="A729" s="1530" t="s">
        <v>444</v>
      </c>
      <c r="B729" s="1530" t="s">
        <v>598</v>
      </c>
      <c r="C729" s="1558">
        <v>76351.0</v>
      </c>
      <c r="D729" s="1530">
        <v>63.0</v>
      </c>
      <c r="E729" s="1235" t="s">
        <v>598</v>
      </c>
      <c r="F729" s="1248"/>
      <c r="G729" s="1248"/>
      <c r="H729" s="1532"/>
      <c r="I729" s="1532"/>
      <c r="J729" s="1532"/>
      <c r="K729" s="1532"/>
      <c r="L729" s="1532"/>
      <c r="M729" s="1532"/>
    </row>
    <row r="730">
      <c r="A730" s="1530" t="s">
        <v>608</v>
      </c>
      <c r="B730" s="1530" t="s">
        <v>598</v>
      </c>
      <c r="C730" s="1558">
        <v>40350.0</v>
      </c>
      <c r="D730" s="1530">
        <v>50.0</v>
      </c>
      <c r="E730" s="1235" t="s">
        <v>598</v>
      </c>
      <c r="F730" s="1248"/>
      <c r="G730" s="1248"/>
      <c r="H730" s="1532"/>
      <c r="I730" s="1532"/>
      <c r="J730" s="1532"/>
      <c r="K730" s="1532"/>
      <c r="L730" s="1532"/>
      <c r="M730" s="1532"/>
    </row>
    <row r="731">
      <c r="A731" s="1530" t="s">
        <v>609</v>
      </c>
      <c r="B731" s="1530" t="s">
        <v>598</v>
      </c>
      <c r="C731" s="1558">
        <v>167009.0</v>
      </c>
      <c r="D731" s="1530">
        <v>107.0</v>
      </c>
      <c r="E731" s="1235" t="s">
        <v>598</v>
      </c>
      <c r="F731" s="1248"/>
      <c r="G731" s="1248"/>
      <c r="H731" s="1532"/>
      <c r="I731" s="1532"/>
      <c r="J731" s="1532"/>
      <c r="K731" s="1532"/>
      <c r="L731" s="1532"/>
      <c r="M731" s="1532"/>
    </row>
    <row r="732">
      <c r="A732" s="1530" t="s">
        <v>63</v>
      </c>
      <c r="B732" s="1530" t="s">
        <v>598</v>
      </c>
      <c r="C732" s="1558">
        <v>48271.0</v>
      </c>
      <c r="D732" s="1530">
        <v>73.0</v>
      </c>
      <c r="E732" s="1235" t="s">
        <v>598</v>
      </c>
      <c r="F732" s="1248"/>
      <c r="G732" s="1248"/>
      <c r="H732" s="1532"/>
      <c r="I732" s="1532"/>
      <c r="J732" s="1532"/>
      <c r="K732" s="1532"/>
      <c r="L732" s="1532"/>
      <c r="M732" s="1532"/>
    </row>
    <row r="733">
      <c r="A733" s="1530" t="s">
        <v>171</v>
      </c>
      <c r="B733" s="1530" t="s">
        <v>598</v>
      </c>
      <c r="C733" s="1558">
        <v>82366.0</v>
      </c>
      <c r="D733" s="1530">
        <v>110.0</v>
      </c>
      <c r="E733" s="1235" t="s">
        <v>598</v>
      </c>
      <c r="F733" s="1248"/>
      <c r="G733" s="1248"/>
      <c r="H733" s="1532"/>
      <c r="I733" s="1532"/>
      <c r="J733" s="1532"/>
      <c r="K733" s="1532"/>
      <c r="L733" s="1532"/>
      <c r="M733" s="1532"/>
    </row>
    <row r="734">
      <c r="A734" s="1530" t="s">
        <v>610</v>
      </c>
      <c r="B734" s="1530" t="s">
        <v>598</v>
      </c>
      <c r="C734" s="1558">
        <v>36240.0</v>
      </c>
      <c r="D734" s="1530">
        <v>56.0</v>
      </c>
      <c r="E734" s="1235" t="s">
        <v>598</v>
      </c>
      <c r="F734" s="1248"/>
      <c r="G734" s="1248"/>
      <c r="H734" s="1532"/>
      <c r="I734" s="1532"/>
      <c r="J734" s="1532"/>
      <c r="K734" s="1532"/>
      <c r="L734" s="1532"/>
      <c r="M734" s="1532"/>
    </row>
    <row r="735">
      <c r="A735" s="1530" t="s">
        <v>65</v>
      </c>
      <c r="B735" s="1530" t="s">
        <v>598</v>
      </c>
      <c r="C735" s="1558">
        <v>44111.0</v>
      </c>
      <c r="D735" s="1530">
        <v>68.0</v>
      </c>
      <c r="E735" s="1235" t="s">
        <v>598</v>
      </c>
      <c r="F735" s="1248"/>
      <c r="G735" s="1248"/>
      <c r="H735" s="1532"/>
      <c r="I735" s="1532"/>
      <c r="J735" s="1532"/>
      <c r="K735" s="1532"/>
      <c r="L735" s="1532"/>
      <c r="M735" s="1532"/>
    </row>
    <row r="736">
      <c r="A736" s="1530" t="s">
        <v>450</v>
      </c>
      <c r="B736" s="1530" t="s">
        <v>598</v>
      </c>
      <c r="C736" s="1558">
        <v>33370.0</v>
      </c>
      <c r="D736" s="1530">
        <v>45.0</v>
      </c>
      <c r="E736" s="1235" t="s">
        <v>598</v>
      </c>
      <c r="F736" s="1248"/>
      <c r="G736" s="1248"/>
      <c r="H736" s="1532"/>
      <c r="I736" s="1532"/>
      <c r="J736" s="1532"/>
      <c r="K736" s="1532"/>
      <c r="L736" s="1532"/>
      <c r="M736" s="1532"/>
    </row>
    <row r="737">
      <c r="A737" s="1530" t="s">
        <v>611</v>
      </c>
      <c r="B737" s="1530" t="s">
        <v>598</v>
      </c>
      <c r="C737" s="1558">
        <v>20764.0</v>
      </c>
      <c r="D737" s="1530">
        <v>31.0</v>
      </c>
      <c r="E737" s="1235" t="s">
        <v>598</v>
      </c>
      <c r="F737" s="1248"/>
      <c r="G737" s="1248"/>
      <c r="H737" s="1532"/>
      <c r="I737" s="1532"/>
      <c r="J737" s="1532"/>
      <c r="K737" s="1532"/>
      <c r="L737" s="1532"/>
      <c r="M737" s="1532"/>
    </row>
    <row r="738">
      <c r="A738" s="1530" t="s">
        <v>66</v>
      </c>
      <c r="B738" s="1530" t="s">
        <v>598</v>
      </c>
      <c r="C738" s="1558">
        <v>32208.0</v>
      </c>
      <c r="D738" s="1530">
        <v>52.0</v>
      </c>
      <c r="E738" s="1235" t="s">
        <v>598</v>
      </c>
      <c r="F738" s="1248"/>
      <c r="G738" s="1248"/>
      <c r="H738" s="1532"/>
      <c r="I738" s="1532"/>
      <c r="J738" s="1532"/>
      <c r="K738" s="1532"/>
      <c r="L738" s="1532"/>
      <c r="M738" s="1532"/>
    </row>
    <row r="739">
      <c r="A739" s="1530" t="s">
        <v>612</v>
      </c>
      <c r="B739" s="1530" t="s">
        <v>598</v>
      </c>
      <c r="C739" s="1558">
        <v>27611.0</v>
      </c>
      <c r="D739" s="1530">
        <v>39.0</v>
      </c>
      <c r="E739" s="1235" t="s">
        <v>598</v>
      </c>
      <c r="F739" s="1248"/>
      <c r="G739" s="1248"/>
      <c r="H739" s="1532"/>
      <c r="I739" s="1532"/>
      <c r="J739" s="1532"/>
      <c r="K739" s="1532"/>
      <c r="L739" s="1532"/>
      <c r="M739" s="1532"/>
    </row>
    <row r="740">
      <c r="A740" s="1530" t="s">
        <v>174</v>
      </c>
      <c r="B740" s="1530" t="s">
        <v>598</v>
      </c>
      <c r="C740" s="1558">
        <v>156225.0</v>
      </c>
      <c r="D740" s="1530">
        <v>107.0</v>
      </c>
      <c r="E740" s="1235" t="s">
        <v>598</v>
      </c>
      <c r="F740" s="1248"/>
      <c r="G740" s="1248"/>
      <c r="H740" s="1532"/>
      <c r="I740" s="1532"/>
      <c r="J740" s="1532"/>
      <c r="K740" s="1532"/>
      <c r="L740" s="1532"/>
      <c r="M740" s="1532"/>
    </row>
    <row r="741">
      <c r="A741" s="1530" t="s">
        <v>568</v>
      </c>
      <c r="B741" s="1530" t="s">
        <v>598</v>
      </c>
      <c r="C741" s="1558">
        <v>36895.0</v>
      </c>
      <c r="D741" s="1530">
        <v>55.0</v>
      </c>
      <c r="E741" s="1235" t="s">
        <v>598</v>
      </c>
      <c r="F741" s="1248"/>
      <c r="G741" s="1248"/>
      <c r="H741" s="1532"/>
      <c r="I741" s="1532"/>
      <c r="J741" s="1532"/>
      <c r="K741" s="1532"/>
      <c r="L741" s="1532"/>
      <c r="M741" s="1532"/>
    </row>
    <row r="742">
      <c r="A742" s="1530" t="s">
        <v>613</v>
      </c>
      <c r="B742" s="1530" t="s">
        <v>598</v>
      </c>
      <c r="C742" s="1558">
        <v>79344.0</v>
      </c>
      <c r="D742" s="1530">
        <v>95.0</v>
      </c>
      <c r="E742" s="1235" t="s">
        <v>598</v>
      </c>
      <c r="F742" s="1248"/>
      <c r="G742" s="1248"/>
      <c r="H742" s="1532"/>
      <c r="I742" s="1532"/>
      <c r="J742" s="1532"/>
      <c r="K742" s="1532"/>
      <c r="L742" s="1532"/>
      <c r="M742" s="1532"/>
    </row>
    <row r="743">
      <c r="A743" s="1530" t="s">
        <v>614</v>
      </c>
      <c r="B743" s="1530" t="s">
        <v>598</v>
      </c>
      <c r="C743" s="1558">
        <v>39330.0</v>
      </c>
      <c r="D743" s="1530">
        <v>36.0</v>
      </c>
      <c r="E743" s="1235" t="s">
        <v>598</v>
      </c>
      <c r="F743" s="1248"/>
      <c r="G743" s="1248"/>
      <c r="H743" s="1532"/>
      <c r="I743" s="1532"/>
      <c r="J743" s="1532"/>
      <c r="K743" s="1532"/>
      <c r="L743" s="1532"/>
      <c r="M743" s="1532"/>
    </row>
    <row r="744">
      <c r="A744" s="1530" t="s">
        <v>224</v>
      </c>
      <c r="B744" s="1530" t="s">
        <v>598</v>
      </c>
      <c r="C744" s="1558">
        <v>484411.0</v>
      </c>
      <c r="D744" s="1530">
        <v>422.0</v>
      </c>
      <c r="E744" s="1235" t="s">
        <v>598</v>
      </c>
      <c r="F744" s="1248"/>
      <c r="G744" s="1248"/>
      <c r="H744" s="1532"/>
      <c r="I744" s="1532"/>
      <c r="J744" s="1532"/>
      <c r="K744" s="1532"/>
      <c r="L744" s="1532"/>
      <c r="M744" s="1532"/>
    </row>
    <row r="745">
      <c r="A745" s="1530" t="s">
        <v>615</v>
      </c>
      <c r="B745" s="1530" t="s">
        <v>598</v>
      </c>
      <c r="C745" s="1558">
        <v>110007.0</v>
      </c>
      <c r="D745" s="1530">
        <v>115.0</v>
      </c>
      <c r="E745" s="1235" t="s">
        <v>598</v>
      </c>
      <c r="F745" s="1248"/>
      <c r="G745" s="1248"/>
      <c r="H745" s="1532"/>
      <c r="I745" s="1532"/>
      <c r="J745" s="1532"/>
      <c r="K745" s="1532"/>
      <c r="L745" s="1532"/>
      <c r="M745" s="1532"/>
    </row>
    <row r="746">
      <c r="A746" s="1530" t="s">
        <v>69</v>
      </c>
      <c r="B746" s="1530" t="s">
        <v>598</v>
      </c>
      <c r="C746" s="1558">
        <v>45668.0</v>
      </c>
      <c r="D746" s="1530">
        <v>73.0</v>
      </c>
      <c r="E746" s="1235" t="s">
        <v>598</v>
      </c>
      <c r="F746" s="1248"/>
      <c r="G746" s="1248"/>
      <c r="H746" s="1532"/>
      <c r="I746" s="1532"/>
      <c r="J746" s="1532"/>
      <c r="K746" s="1532"/>
      <c r="L746" s="1532"/>
      <c r="M746" s="1532"/>
    </row>
    <row r="747">
      <c r="A747" s="1530" t="s">
        <v>74</v>
      </c>
      <c r="B747" s="1530" t="s">
        <v>598</v>
      </c>
      <c r="C747" s="1558">
        <v>129641.0</v>
      </c>
      <c r="D747" s="1530">
        <v>142.0</v>
      </c>
      <c r="E747" s="1235" t="s">
        <v>598</v>
      </c>
      <c r="F747" s="1248"/>
      <c r="G747" s="1248"/>
      <c r="H747" s="1532"/>
      <c r="I747" s="1532"/>
      <c r="J747" s="1532"/>
      <c r="K747" s="1532"/>
      <c r="L747" s="1532"/>
      <c r="M747" s="1532"/>
    </row>
    <row r="748">
      <c r="A748" s="1530" t="s">
        <v>76</v>
      </c>
      <c r="B748" s="1530" t="s">
        <v>598</v>
      </c>
      <c r="C748" s="1558">
        <v>954670.0</v>
      </c>
      <c r="D748" s="1530">
        <v>732.0</v>
      </c>
      <c r="E748" s="1235" t="s">
        <v>598</v>
      </c>
      <c r="F748" s="1248"/>
      <c r="G748" s="1248"/>
      <c r="H748" s="1532"/>
      <c r="I748" s="1532"/>
      <c r="J748" s="1532"/>
      <c r="K748" s="1532"/>
      <c r="L748" s="1532"/>
      <c r="M748" s="1532"/>
    </row>
    <row r="749">
      <c r="A749" s="1530" t="s">
        <v>77</v>
      </c>
      <c r="B749" s="1530" t="s">
        <v>598</v>
      </c>
      <c r="C749" s="1558">
        <v>46248.0</v>
      </c>
      <c r="D749" s="1530">
        <v>63.0</v>
      </c>
      <c r="E749" s="1235" t="s">
        <v>598</v>
      </c>
      <c r="F749" s="1248"/>
      <c r="G749" s="1248"/>
      <c r="H749" s="1532"/>
      <c r="I749" s="1532"/>
      <c r="J749" s="1532"/>
      <c r="K749" s="1532"/>
      <c r="L749" s="1532"/>
      <c r="M749" s="1532"/>
    </row>
    <row r="750">
      <c r="A750" s="1530" t="s">
        <v>371</v>
      </c>
      <c r="B750" s="1530" t="s">
        <v>598</v>
      </c>
      <c r="C750" s="1558">
        <v>10217.0</v>
      </c>
      <c r="D750" s="1530">
        <v>18.0</v>
      </c>
      <c r="E750" s="1235" t="s">
        <v>598</v>
      </c>
      <c r="F750" s="1248"/>
      <c r="G750" s="1248"/>
      <c r="H750" s="1532"/>
      <c r="I750" s="1532"/>
      <c r="J750" s="1532"/>
      <c r="K750" s="1532"/>
      <c r="L750" s="1532"/>
      <c r="M750" s="1532"/>
    </row>
    <row r="751">
      <c r="A751" s="1530" t="s">
        <v>616</v>
      </c>
      <c r="B751" s="1530" t="s">
        <v>598</v>
      </c>
      <c r="C751" s="1558">
        <v>35567.0</v>
      </c>
      <c r="D751" s="1530">
        <v>52.0</v>
      </c>
      <c r="E751" s="1235" t="s">
        <v>598</v>
      </c>
      <c r="F751" s="1248"/>
      <c r="G751" s="1248"/>
      <c r="H751" s="1532"/>
      <c r="I751" s="1532"/>
      <c r="J751" s="1532"/>
      <c r="K751" s="1532"/>
      <c r="L751" s="1532"/>
      <c r="M751" s="1532"/>
    </row>
    <row r="752">
      <c r="A752" s="1530" t="s">
        <v>79</v>
      </c>
      <c r="B752" s="1530" t="s">
        <v>598</v>
      </c>
      <c r="C752" s="1558">
        <v>146917.0</v>
      </c>
      <c r="D752" s="1530">
        <v>105.0</v>
      </c>
      <c r="E752" s="1235" t="s">
        <v>598</v>
      </c>
      <c r="F752" s="1248"/>
      <c r="G752" s="1248"/>
      <c r="H752" s="1532"/>
      <c r="I752" s="1532"/>
      <c r="J752" s="1532"/>
      <c r="K752" s="1532"/>
      <c r="L752" s="1532"/>
      <c r="M752" s="1532"/>
    </row>
    <row r="753">
      <c r="A753" s="1530" t="s">
        <v>80</v>
      </c>
      <c r="B753" s="1530" t="s">
        <v>598</v>
      </c>
      <c r="C753" s="1558">
        <v>38346.0</v>
      </c>
      <c r="D753" s="1530">
        <v>53.0</v>
      </c>
      <c r="E753" s="1235" t="s">
        <v>598</v>
      </c>
      <c r="F753" s="1248"/>
      <c r="G753" s="1248"/>
      <c r="H753" s="1532"/>
      <c r="I753" s="1532"/>
      <c r="J753" s="1532"/>
      <c r="K753" s="1532"/>
      <c r="L753" s="1532"/>
      <c r="M753" s="1532"/>
    </row>
    <row r="754">
      <c r="A754" s="1530" t="s">
        <v>81</v>
      </c>
      <c r="B754" s="1530" t="s">
        <v>598</v>
      </c>
      <c r="C754" s="1558">
        <v>70116.0</v>
      </c>
      <c r="D754" s="1530">
        <v>70.0</v>
      </c>
      <c r="E754" s="1235" t="s">
        <v>598</v>
      </c>
      <c r="F754" s="1248"/>
      <c r="G754" s="1248"/>
      <c r="H754" s="1532"/>
      <c r="I754" s="1532"/>
      <c r="J754" s="1532"/>
      <c r="K754" s="1532"/>
      <c r="L754" s="1532"/>
      <c r="M754" s="1532"/>
    </row>
    <row r="755">
      <c r="A755" s="1530" t="s">
        <v>183</v>
      </c>
      <c r="B755" s="1530" t="s">
        <v>598</v>
      </c>
      <c r="C755" s="1558">
        <v>14011.0</v>
      </c>
      <c r="D755" s="1530">
        <v>20.0</v>
      </c>
      <c r="E755" s="1235" t="s">
        <v>598</v>
      </c>
      <c r="F755" s="1248"/>
      <c r="G755" s="1248"/>
      <c r="H755" s="1532"/>
      <c r="I755" s="1532"/>
      <c r="J755" s="1532"/>
      <c r="K755" s="1532"/>
      <c r="L755" s="1532"/>
      <c r="M755" s="1532"/>
    </row>
    <row r="756">
      <c r="A756" s="1530" t="s">
        <v>617</v>
      </c>
      <c r="B756" s="1530" t="s">
        <v>598</v>
      </c>
      <c r="C756" s="1558">
        <v>47532.0</v>
      </c>
      <c r="D756" s="1530">
        <v>61.0</v>
      </c>
      <c r="E756" s="1235" t="s">
        <v>598</v>
      </c>
      <c r="F756" s="1248"/>
      <c r="G756" s="1248"/>
      <c r="H756" s="1532"/>
      <c r="I756" s="1532"/>
      <c r="J756" s="1532"/>
      <c r="K756" s="1532"/>
      <c r="L756" s="1532"/>
      <c r="M756" s="1532"/>
    </row>
    <row r="757">
      <c r="A757" s="1530" t="s">
        <v>618</v>
      </c>
      <c r="B757" s="1530" t="s">
        <v>598</v>
      </c>
      <c r="C757" s="1558">
        <v>5844.0</v>
      </c>
      <c r="D757" s="1530">
        <v>10.0</v>
      </c>
      <c r="E757" s="1235" t="s">
        <v>598</v>
      </c>
      <c r="F757" s="1248"/>
      <c r="G757" s="1248"/>
      <c r="H757" s="1532"/>
      <c r="I757" s="1532"/>
      <c r="J757" s="1532"/>
      <c r="K757" s="1532"/>
      <c r="L757" s="1532"/>
      <c r="M757" s="1532"/>
    </row>
    <row r="758">
      <c r="A758" s="1530" t="s">
        <v>237</v>
      </c>
      <c r="B758" s="1530" t="s">
        <v>598</v>
      </c>
      <c r="C758" s="1558">
        <v>19489.0</v>
      </c>
      <c r="D758" s="1530">
        <v>40.0</v>
      </c>
      <c r="E758" s="1235" t="s">
        <v>598</v>
      </c>
      <c r="F758" s="1248"/>
      <c r="G758" s="1248"/>
      <c r="H758" s="1532"/>
      <c r="I758" s="1532"/>
      <c r="J758" s="1532"/>
      <c r="K758" s="1532"/>
      <c r="L758" s="1532"/>
      <c r="M758" s="1532"/>
    </row>
    <row r="759">
      <c r="A759" s="1530" t="s">
        <v>619</v>
      </c>
      <c r="B759" s="1530" t="s">
        <v>598</v>
      </c>
      <c r="C759" s="1558">
        <v>20845.0</v>
      </c>
      <c r="D759" s="1530">
        <v>34.0</v>
      </c>
      <c r="E759" s="1235" t="s">
        <v>598</v>
      </c>
      <c r="F759" s="1248"/>
      <c r="G759" s="1248"/>
      <c r="H759" s="1532"/>
      <c r="I759" s="1532"/>
      <c r="J759" s="1532"/>
      <c r="K759" s="1532"/>
      <c r="L759" s="1532"/>
      <c r="M759" s="1532"/>
    </row>
    <row r="760">
      <c r="A760" s="1530" t="s">
        <v>620</v>
      </c>
      <c r="B760" s="1530" t="s">
        <v>598</v>
      </c>
      <c r="C760" s="1558">
        <v>16927.0</v>
      </c>
      <c r="D760" s="1530">
        <v>20.0</v>
      </c>
      <c r="E760" s="1235" t="s">
        <v>598</v>
      </c>
      <c r="F760" s="1248"/>
      <c r="G760" s="1248"/>
      <c r="H760" s="1532"/>
      <c r="I760" s="1532"/>
      <c r="J760" s="1532"/>
      <c r="K760" s="1532"/>
      <c r="L760" s="1532"/>
      <c r="M760" s="1532"/>
    </row>
    <row r="761">
      <c r="A761" s="1530" t="s">
        <v>82</v>
      </c>
      <c r="B761" s="1530" t="s">
        <v>598</v>
      </c>
      <c r="C761" s="1558">
        <v>19102.0</v>
      </c>
      <c r="D761" s="1530">
        <v>18.0</v>
      </c>
      <c r="E761" s="1235" t="s">
        <v>598</v>
      </c>
      <c r="F761" s="1248"/>
      <c r="G761" s="1248"/>
      <c r="H761" s="1532"/>
      <c r="I761" s="1532"/>
      <c r="J761" s="1532"/>
      <c r="K761" s="1532"/>
      <c r="L761" s="1532"/>
      <c r="M761" s="1532"/>
    </row>
    <row r="762">
      <c r="A762" s="1530" t="s">
        <v>84</v>
      </c>
      <c r="B762" s="1530" t="s">
        <v>598</v>
      </c>
      <c r="C762" s="1558">
        <v>12410.0</v>
      </c>
      <c r="D762" s="1530">
        <v>19.0</v>
      </c>
      <c r="E762" s="1235" t="s">
        <v>598</v>
      </c>
      <c r="F762" s="1248"/>
      <c r="G762" s="1248"/>
      <c r="H762" s="1532"/>
      <c r="I762" s="1532"/>
      <c r="J762" s="1532"/>
      <c r="K762" s="1532"/>
      <c r="L762" s="1532"/>
      <c r="M762" s="1532"/>
    </row>
    <row r="763">
      <c r="A763" s="1530" t="s">
        <v>621</v>
      </c>
      <c r="B763" s="1530" t="s">
        <v>598</v>
      </c>
      <c r="C763" s="1558">
        <v>169594.0</v>
      </c>
      <c r="D763" s="1530">
        <v>113.0</v>
      </c>
      <c r="E763" s="1235" t="s">
        <v>598</v>
      </c>
      <c r="F763" s="1248"/>
      <c r="G763" s="1248"/>
      <c r="H763" s="1532"/>
      <c r="I763" s="1532"/>
      <c r="J763" s="1532"/>
      <c r="K763" s="1532"/>
      <c r="L763" s="1532"/>
      <c r="M763" s="1532"/>
    </row>
    <row r="764">
      <c r="A764" s="1530" t="s">
        <v>622</v>
      </c>
      <c r="B764" s="1530" t="s">
        <v>598</v>
      </c>
      <c r="C764" s="1558">
        <v>25540.0</v>
      </c>
      <c r="D764" s="1530">
        <v>32.0</v>
      </c>
      <c r="E764" s="1235" t="s">
        <v>598</v>
      </c>
      <c r="F764" s="1248"/>
      <c r="G764" s="1248"/>
      <c r="H764" s="1532"/>
      <c r="I764" s="1532"/>
      <c r="J764" s="1532"/>
      <c r="K764" s="1532"/>
      <c r="L764" s="1532"/>
      <c r="M764" s="1532"/>
    </row>
    <row r="765">
      <c r="A765" s="1530" t="s">
        <v>190</v>
      </c>
      <c r="B765" s="1530" t="s">
        <v>598</v>
      </c>
      <c r="C765" s="1558">
        <v>12469.0</v>
      </c>
      <c r="D765" s="1530">
        <v>22.0</v>
      </c>
      <c r="E765" s="1235" t="s">
        <v>598</v>
      </c>
      <c r="F765" s="1248"/>
      <c r="G765" s="1248"/>
      <c r="H765" s="1532"/>
      <c r="I765" s="1532"/>
      <c r="J765" s="1532"/>
      <c r="K765" s="1532"/>
      <c r="L765" s="1532"/>
      <c r="M765" s="1532"/>
    </row>
    <row r="766">
      <c r="A766" s="1530" t="s">
        <v>380</v>
      </c>
      <c r="B766" s="1530" t="s">
        <v>598</v>
      </c>
      <c r="C766" s="1558">
        <v>37779.0</v>
      </c>
      <c r="D766" s="1530">
        <v>39.0</v>
      </c>
      <c r="E766" s="1235" t="s">
        <v>598</v>
      </c>
      <c r="F766" s="1248"/>
      <c r="G766" s="1248"/>
      <c r="H766" s="1532"/>
      <c r="I766" s="1532"/>
      <c r="J766" s="1532"/>
      <c r="K766" s="1532"/>
      <c r="L766" s="1532"/>
      <c r="M766" s="1532"/>
    </row>
    <row r="767">
      <c r="A767" s="1530" t="s">
        <v>85</v>
      </c>
      <c r="B767" s="1530" t="s">
        <v>598</v>
      </c>
      <c r="C767" s="1558">
        <v>24851.0</v>
      </c>
      <c r="D767" s="1530">
        <v>40.0</v>
      </c>
      <c r="E767" s="1235" t="s">
        <v>598</v>
      </c>
      <c r="F767" s="1248"/>
      <c r="G767" s="1248"/>
      <c r="H767" s="1532"/>
      <c r="I767" s="1532"/>
      <c r="J767" s="1532"/>
      <c r="K767" s="1532"/>
      <c r="L767" s="1532"/>
      <c r="M767" s="1532"/>
    </row>
    <row r="768">
      <c r="A768" s="1530" t="s">
        <v>623</v>
      </c>
      <c r="B768" s="1530" t="s">
        <v>598</v>
      </c>
      <c r="C768" s="1558">
        <v>28523.0</v>
      </c>
      <c r="D768" s="1530">
        <v>44.0</v>
      </c>
      <c r="E768" s="1235" t="s">
        <v>598</v>
      </c>
      <c r="F768" s="1248"/>
      <c r="G768" s="1248"/>
      <c r="H768" s="1532"/>
      <c r="I768" s="1532"/>
      <c r="J768" s="1532"/>
      <c r="K768" s="1532"/>
      <c r="L768" s="1532"/>
      <c r="M768" s="1532"/>
    </row>
    <row r="769">
      <c r="A769" s="1530" t="s">
        <v>624</v>
      </c>
      <c r="B769" s="1530" t="s">
        <v>598</v>
      </c>
      <c r="C769" s="1558">
        <v>16663.0</v>
      </c>
      <c r="D769" s="1530">
        <v>25.0</v>
      </c>
      <c r="E769" s="1235" t="s">
        <v>598</v>
      </c>
      <c r="F769" s="1248"/>
      <c r="G769" s="1248"/>
      <c r="H769" s="1532"/>
      <c r="I769" s="1532"/>
      <c r="J769" s="1532"/>
      <c r="K769" s="1532"/>
      <c r="L769" s="1532"/>
      <c r="M769" s="1532"/>
    </row>
    <row r="770">
      <c r="A770" s="1530" t="s">
        <v>2635</v>
      </c>
      <c r="B770" s="1530" t="s">
        <v>598</v>
      </c>
      <c r="C770" s="1558">
        <v>270771.0</v>
      </c>
      <c r="D770" s="1530">
        <v>218.0</v>
      </c>
      <c r="E770" s="1235" t="s">
        <v>598</v>
      </c>
      <c r="F770" s="1248"/>
      <c r="G770" s="1248"/>
      <c r="H770" s="1532"/>
      <c r="I770" s="1532"/>
      <c r="J770" s="1532"/>
      <c r="K770" s="1532"/>
      <c r="L770" s="1532"/>
      <c r="M770" s="1532"/>
    </row>
    <row r="771">
      <c r="A771" s="1530" t="s">
        <v>193</v>
      </c>
      <c r="B771" s="1530" t="s">
        <v>598</v>
      </c>
      <c r="C771" s="1558">
        <v>23878.0</v>
      </c>
      <c r="D771" s="1530">
        <v>33.0</v>
      </c>
      <c r="E771" s="1235" t="s">
        <v>598</v>
      </c>
      <c r="F771" s="1248"/>
      <c r="G771" s="1248"/>
      <c r="H771" s="1532"/>
      <c r="I771" s="1532"/>
      <c r="J771" s="1532"/>
      <c r="K771" s="1532"/>
      <c r="L771" s="1532"/>
      <c r="M771" s="1532"/>
    </row>
    <row r="772">
      <c r="A772" s="1530" t="s">
        <v>88</v>
      </c>
      <c r="B772" s="1530" t="s">
        <v>598</v>
      </c>
      <c r="C772" s="1558">
        <v>44593.0</v>
      </c>
      <c r="D772" s="1530">
        <v>60.0</v>
      </c>
      <c r="E772" s="1235" t="s">
        <v>598</v>
      </c>
      <c r="F772" s="1248"/>
      <c r="G772" s="1248"/>
      <c r="H772" s="1532"/>
      <c r="I772" s="1532"/>
      <c r="J772" s="1532"/>
      <c r="K772" s="1532"/>
      <c r="L772" s="1532"/>
      <c r="M772" s="1532"/>
    </row>
    <row r="773">
      <c r="A773" s="1530" t="s">
        <v>626</v>
      </c>
      <c r="B773" s="1530" t="s">
        <v>598</v>
      </c>
      <c r="C773" s="1558">
        <v>20327.0</v>
      </c>
      <c r="D773" s="1530">
        <v>28.0</v>
      </c>
      <c r="E773" s="1235" t="s">
        <v>598</v>
      </c>
      <c r="F773" s="1248"/>
      <c r="G773" s="1248"/>
      <c r="H773" s="1532"/>
      <c r="I773" s="1532"/>
      <c r="J773" s="1532"/>
      <c r="K773" s="1532"/>
      <c r="L773" s="1532"/>
      <c r="M773" s="1532"/>
    </row>
    <row r="774">
      <c r="A774" s="1530" t="s">
        <v>627</v>
      </c>
      <c r="B774" s="1530" t="s">
        <v>598</v>
      </c>
      <c r="C774" s="1558">
        <v>22935.0</v>
      </c>
      <c r="D774" s="1530">
        <v>28.0</v>
      </c>
      <c r="E774" s="1235" t="s">
        <v>598</v>
      </c>
      <c r="F774" s="1248"/>
      <c r="G774" s="1248"/>
      <c r="H774" s="1532"/>
      <c r="I774" s="1532"/>
      <c r="J774" s="1532"/>
      <c r="K774" s="1532"/>
      <c r="L774" s="1532"/>
      <c r="M774" s="1532"/>
    </row>
    <row r="775">
      <c r="A775" s="1530" t="s">
        <v>628</v>
      </c>
      <c r="B775" s="1530" t="s">
        <v>598</v>
      </c>
      <c r="C775" s="1558">
        <v>34586.0</v>
      </c>
      <c r="D775" s="1530">
        <v>39.0</v>
      </c>
      <c r="E775" s="1235" t="s">
        <v>598</v>
      </c>
      <c r="F775" s="1248"/>
      <c r="G775" s="1248"/>
      <c r="H775" s="1532"/>
      <c r="I775" s="1532"/>
      <c r="J775" s="1532"/>
      <c r="K775" s="1532"/>
      <c r="L775" s="1532"/>
      <c r="M775" s="1532"/>
    </row>
    <row r="776">
      <c r="A776" s="1530" t="s">
        <v>629</v>
      </c>
      <c r="B776" s="1530" t="s">
        <v>598</v>
      </c>
      <c r="C776" s="1558">
        <v>20690.0</v>
      </c>
      <c r="D776" s="1530">
        <v>32.0</v>
      </c>
      <c r="E776" s="1235" t="s">
        <v>598</v>
      </c>
      <c r="F776" s="1248"/>
      <c r="G776" s="1248"/>
      <c r="H776" s="1532"/>
      <c r="I776" s="1532"/>
      <c r="J776" s="1532"/>
      <c r="K776" s="1532"/>
      <c r="L776" s="1532"/>
      <c r="M776" s="1532"/>
    </row>
    <row r="777">
      <c r="A777" s="1530" t="s">
        <v>630</v>
      </c>
      <c r="B777" s="1530" t="s">
        <v>598</v>
      </c>
      <c r="C777" s="1558">
        <v>10717.0</v>
      </c>
      <c r="D777" s="1530">
        <v>10.0</v>
      </c>
      <c r="E777" s="1235" t="s">
        <v>598</v>
      </c>
      <c r="F777" s="1248"/>
      <c r="G777" s="1248"/>
      <c r="H777" s="1532"/>
      <c r="I777" s="1532"/>
      <c r="J777" s="1532"/>
      <c r="K777" s="1532"/>
      <c r="L777" s="1532"/>
      <c r="M777" s="1532"/>
    </row>
    <row r="778">
      <c r="A778" s="1530" t="s">
        <v>631</v>
      </c>
      <c r="B778" s="1530" t="s">
        <v>598</v>
      </c>
      <c r="C778" s="1558">
        <v>193048.0</v>
      </c>
      <c r="D778" s="1530">
        <v>110.0</v>
      </c>
      <c r="E778" s="1235" t="s">
        <v>598</v>
      </c>
      <c r="F778" s="1248"/>
      <c r="G778" s="1248"/>
      <c r="H778" s="1532"/>
      <c r="I778" s="1532"/>
      <c r="J778" s="1532"/>
      <c r="K778" s="1532"/>
      <c r="L778" s="1532"/>
      <c r="M778" s="1532"/>
    </row>
    <row r="779">
      <c r="A779" s="1530" t="s">
        <v>632</v>
      </c>
      <c r="B779" s="1530" t="s">
        <v>598</v>
      </c>
      <c r="C779" s="1558">
        <v>15128.0</v>
      </c>
      <c r="D779" s="1530">
        <v>23.0</v>
      </c>
      <c r="E779" s="1235" t="s">
        <v>598</v>
      </c>
      <c r="F779" s="1248"/>
      <c r="G779" s="1248"/>
      <c r="H779" s="1532"/>
      <c r="I779" s="1532"/>
      <c r="J779" s="1532"/>
      <c r="K779" s="1532"/>
      <c r="L779" s="1532"/>
      <c r="M779" s="1532"/>
    </row>
    <row r="780">
      <c r="A780" s="1530" t="s">
        <v>199</v>
      </c>
      <c r="B780" s="1530" t="s">
        <v>598</v>
      </c>
      <c r="C780" s="1558">
        <v>7037.0</v>
      </c>
      <c r="D780" s="1530">
        <v>5.0</v>
      </c>
      <c r="E780" s="1235" t="s">
        <v>598</v>
      </c>
      <c r="F780" s="1248"/>
      <c r="G780" s="1248"/>
      <c r="H780" s="1532"/>
      <c r="I780" s="1532"/>
      <c r="J780" s="1532"/>
      <c r="K780" s="1532"/>
      <c r="L780" s="1532"/>
      <c r="M780" s="1532"/>
    </row>
    <row r="781">
      <c r="A781" s="1530" t="s">
        <v>633</v>
      </c>
      <c r="B781" s="1530" t="s">
        <v>598</v>
      </c>
      <c r="C781" s="1558">
        <v>180974.0</v>
      </c>
      <c r="D781" s="1530">
        <v>168.0</v>
      </c>
      <c r="E781" s="1235" t="s">
        <v>598</v>
      </c>
      <c r="F781" s="1248"/>
      <c r="G781" s="1248"/>
      <c r="H781" s="1532"/>
      <c r="I781" s="1532"/>
      <c r="J781" s="1532"/>
      <c r="K781" s="1532"/>
      <c r="L781" s="1532"/>
      <c r="M781" s="1532"/>
    </row>
    <row r="782">
      <c r="A782" s="1530" t="s">
        <v>634</v>
      </c>
      <c r="B782" s="1530" t="s">
        <v>598</v>
      </c>
      <c r="C782" s="1558">
        <v>15479.0</v>
      </c>
      <c r="D782" s="1530">
        <v>15.0</v>
      </c>
      <c r="E782" s="1235" t="s">
        <v>598</v>
      </c>
      <c r="F782" s="1248"/>
      <c r="G782" s="1248"/>
      <c r="H782" s="1532"/>
      <c r="I782" s="1532"/>
      <c r="J782" s="1532"/>
      <c r="K782" s="1532"/>
      <c r="L782" s="1532"/>
      <c r="M782" s="1532"/>
    </row>
    <row r="783">
      <c r="A783" s="1530" t="s">
        <v>635</v>
      </c>
      <c r="B783" s="1530" t="s">
        <v>598</v>
      </c>
      <c r="C783" s="1558">
        <v>107386.0</v>
      </c>
      <c r="D783" s="1530">
        <v>99.0</v>
      </c>
      <c r="E783" s="1235" t="s">
        <v>598</v>
      </c>
      <c r="F783" s="1248"/>
      <c r="G783" s="1248"/>
      <c r="H783" s="1532"/>
      <c r="I783" s="1532"/>
      <c r="J783" s="1532"/>
      <c r="K783" s="1532"/>
      <c r="L783" s="1532"/>
      <c r="M783" s="1532"/>
    </row>
    <row r="784">
      <c r="A784" s="1530" t="s">
        <v>591</v>
      </c>
      <c r="B784" s="1530" t="s">
        <v>598</v>
      </c>
      <c r="C784" s="1558">
        <v>31280.0</v>
      </c>
      <c r="D784" s="1530">
        <v>52.0</v>
      </c>
      <c r="E784" s="1235" t="s">
        <v>598</v>
      </c>
      <c r="F784" s="1248"/>
      <c r="G784" s="1248"/>
      <c r="H784" s="1532"/>
      <c r="I784" s="1532"/>
      <c r="J784" s="1532"/>
      <c r="K784" s="1532"/>
      <c r="L784" s="1532"/>
      <c r="M784" s="1532"/>
    </row>
    <row r="785">
      <c r="A785" s="1530" t="s">
        <v>493</v>
      </c>
      <c r="B785" s="1530" t="s">
        <v>598</v>
      </c>
      <c r="C785" s="1558">
        <v>8263.0</v>
      </c>
      <c r="D785" s="1530">
        <v>14.0</v>
      </c>
      <c r="E785" s="1235" t="s">
        <v>598</v>
      </c>
      <c r="F785" s="1248"/>
      <c r="G785" s="1248"/>
      <c r="H785" s="1532"/>
      <c r="I785" s="1532"/>
      <c r="J785" s="1532"/>
      <c r="K785" s="1532"/>
      <c r="L785" s="1532"/>
      <c r="M785" s="1532"/>
    </row>
    <row r="786">
      <c r="A786" s="1530" t="s">
        <v>636</v>
      </c>
      <c r="B786" s="1530" t="s">
        <v>598</v>
      </c>
      <c r="C786" s="1558">
        <v>62567.0</v>
      </c>
      <c r="D786" s="1530">
        <v>53.0</v>
      </c>
      <c r="E786" s="1235" t="s">
        <v>598</v>
      </c>
      <c r="F786" s="1248"/>
      <c r="G786" s="1248"/>
      <c r="H786" s="1532"/>
      <c r="I786" s="1532"/>
      <c r="J786" s="1532"/>
      <c r="K786" s="1532"/>
      <c r="L786" s="1532"/>
      <c r="M786" s="1532"/>
    </row>
    <row r="787">
      <c r="A787" s="1530" t="s">
        <v>94</v>
      </c>
      <c r="B787" s="1530" t="s">
        <v>598</v>
      </c>
      <c r="C787" s="1558">
        <v>27943.0</v>
      </c>
      <c r="D787" s="1530">
        <v>39.0</v>
      </c>
      <c r="E787" s="1235" t="s">
        <v>598</v>
      </c>
      <c r="F787" s="1248"/>
      <c r="G787" s="1248"/>
      <c r="H787" s="1532"/>
      <c r="I787" s="1532"/>
      <c r="J787" s="1532"/>
      <c r="K787" s="1532"/>
      <c r="L787" s="1532"/>
      <c r="M787" s="1532"/>
    </row>
    <row r="788">
      <c r="A788" s="1530" t="s">
        <v>494</v>
      </c>
      <c r="B788" s="1530" t="s">
        <v>598</v>
      </c>
      <c r="C788" s="1558">
        <v>65936.0</v>
      </c>
      <c r="D788" s="1530">
        <v>80.0</v>
      </c>
      <c r="E788" s="1235" t="s">
        <v>598</v>
      </c>
      <c r="F788" s="1248"/>
      <c r="G788" s="1248"/>
      <c r="H788" s="1532"/>
      <c r="I788" s="1532"/>
      <c r="J788" s="1532"/>
      <c r="K788" s="1532"/>
      <c r="L788" s="1532"/>
      <c r="M788" s="1532"/>
    </row>
    <row r="789">
      <c r="A789" s="1530" t="s">
        <v>637</v>
      </c>
      <c r="B789" s="1530" t="s">
        <v>598</v>
      </c>
      <c r="C789" s="1558">
        <v>28206.0</v>
      </c>
      <c r="D789" s="1530">
        <v>45.0</v>
      </c>
      <c r="E789" s="1235" t="s">
        <v>598</v>
      </c>
      <c r="F789" s="1248"/>
      <c r="G789" s="1248"/>
      <c r="H789" s="1532"/>
      <c r="I789" s="1532"/>
      <c r="J789" s="1532"/>
      <c r="K789" s="1532"/>
      <c r="L789" s="1532"/>
      <c r="M789" s="1532"/>
    </row>
    <row r="790">
      <c r="A790" s="1530" t="s">
        <v>201</v>
      </c>
      <c r="B790" s="1530" t="s">
        <v>598</v>
      </c>
      <c r="C790" s="1558">
        <v>24133.0</v>
      </c>
      <c r="D790" s="1530">
        <v>36.0</v>
      </c>
      <c r="E790" s="1235" t="s">
        <v>598</v>
      </c>
      <c r="F790" s="1248"/>
      <c r="G790" s="1248"/>
      <c r="H790" s="1532"/>
      <c r="I790" s="1532"/>
      <c r="J790" s="1532"/>
      <c r="K790" s="1532"/>
      <c r="L790" s="1532"/>
      <c r="M790" s="1532"/>
    </row>
    <row r="791">
      <c r="A791" s="1536" t="s">
        <v>638</v>
      </c>
      <c r="B791" s="1536" t="s">
        <v>598</v>
      </c>
      <c r="C791" s="1559">
        <v>34074.0</v>
      </c>
      <c r="D791" s="1536">
        <v>38.0</v>
      </c>
      <c r="E791" s="1235" t="s">
        <v>598</v>
      </c>
      <c r="F791" s="1248"/>
      <c r="G791" s="1248"/>
      <c r="H791" s="1532"/>
      <c r="I791" s="1532"/>
      <c r="J791" s="1532"/>
      <c r="K791" s="1532"/>
      <c r="L791" s="1532"/>
      <c r="M791" s="1532"/>
      <c r="N791" s="1529"/>
      <c r="O791" s="1529"/>
      <c r="P791" s="1529"/>
      <c r="Q791" s="1529"/>
      <c r="R791" s="1529"/>
      <c r="S791" s="1529"/>
      <c r="T791" s="1529"/>
      <c r="U791" s="1529"/>
      <c r="V791" s="1529"/>
      <c r="W791" s="1529"/>
      <c r="X791" s="1529"/>
      <c r="Y791" s="1529"/>
      <c r="Z791" s="1529"/>
    </row>
    <row r="792">
      <c r="A792" s="364" t="s">
        <v>641</v>
      </c>
      <c r="B792" s="364" t="s">
        <v>640</v>
      </c>
      <c r="C792" s="1554">
        <v>7063.0</v>
      </c>
      <c r="D792" s="364">
        <v>11.0</v>
      </c>
      <c r="E792" s="1235" t="s">
        <v>640</v>
      </c>
      <c r="F792" s="1248"/>
      <c r="G792" s="1248"/>
      <c r="H792" s="1532"/>
      <c r="I792" s="1532"/>
      <c r="J792" s="1532"/>
      <c r="K792" s="1532"/>
      <c r="L792" s="1532"/>
      <c r="M792" s="1532"/>
    </row>
    <row r="793">
      <c r="A793" s="364" t="s">
        <v>267</v>
      </c>
      <c r="B793" s="364" t="s">
        <v>640</v>
      </c>
      <c r="C793" s="1554">
        <v>3645.0</v>
      </c>
      <c r="D793" s="364">
        <v>7.0</v>
      </c>
      <c r="E793" s="1235" t="s">
        <v>640</v>
      </c>
      <c r="F793" s="1248"/>
      <c r="G793" s="1248"/>
      <c r="H793" s="1532"/>
      <c r="I793" s="1532"/>
      <c r="J793" s="1532"/>
      <c r="K793" s="1532"/>
      <c r="L793" s="1532"/>
      <c r="M793" s="1532"/>
    </row>
    <row r="794">
      <c r="A794" s="364" t="s">
        <v>643</v>
      </c>
      <c r="B794" s="364" t="s">
        <v>640</v>
      </c>
      <c r="C794" s="1554">
        <v>13832.0</v>
      </c>
      <c r="D794" s="364">
        <v>26.0</v>
      </c>
      <c r="E794" s="1235" t="s">
        <v>640</v>
      </c>
      <c r="F794" s="1248"/>
      <c r="G794" s="1248"/>
      <c r="H794" s="1532"/>
      <c r="I794" s="1532"/>
      <c r="J794" s="1532"/>
      <c r="K794" s="1532"/>
      <c r="L794" s="1532"/>
      <c r="M794" s="1532"/>
    </row>
    <row r="795">
      <c r="A795" s="364" t="s">
        <v>644</v>
      </c>
      <c r="B795" s="364" t="s">
        <v>640</v>
      </c>
      <c r="C795" s="1554">
        <v>12437.0</v>
      </c>
      <c r="D795" s="364">
        <v>25.0</v>
      </c>
      <c r="E795" s="1235" t="s">
        <v>640</v>
      </c>
      <c r="F795" s="1248"/>
      <c r="G795" s="1248"/>
      <c r="H795" s="1532"/>
      <c r="I795" s="1532"/>
      <c r="J795" s="1532"/>
      <c r="K795" s="1532"/>
      <c r="L795" s="1532"/>
      <c r="M795" s="1532"/>
    </row>
    <row r="796">
      <c r="A796" s="364" t="s">
        <v>645</v>
      </c>
      <c r="B796" s="364" t="s">
        <v>640</v>
      </c>
      <c r="C796" s="1554">
        <v>5506.0</v>
      </c>
      <c r="D796" s="364">
        <v>14.0</v>
      </c>
      <c r="E796" s="1235" t="s">
        <v>640</v>
      </c>
      <c r="F796" s="1248"/>
      <c r="G796" s="1248"/>
      <c r="H796" s="1532"/>
      <c r="I796" s="1532"/>
      <c r="J796" s="1532"/>
      <c r="K796" s="1532"/>
      <c r="L796" s="1532"/>
      <c r="M796" s="1532"/>
    </row>
    <row r="797">
      <c r="A797" s="364" t="s">
        <v>150</v>
      </c>
      <c r="B797" s="364" t="s">
        <v>640</v>
      </c>
      <c r="C797" s="1554">
        <v>25642.0</v>
      </c>
      <c r="D797" s="364">
        <v>43.0</v>
      </c>
      <c r="E797" s="1235" t="s">
        <v>640</v>
      </c>
      <c r="F797" s="1248"/>
      <c r="G797" s="1248"/>
      <c r="H797" s="1532"/>
      <c r="I797" s="1532"/>
      <c r="J797" s="1532"/>
      <c r="K797" s="1532"/>
      <c r="L797" s="1532"/>
      <c r="M797" s="1532"/>
    </row>
    <row r="798">
      <c r="A798" s="364" t="s">
        <v>646</v>
      </c>
      <c r="B798" s="364" t="s">
        <v>640</v>
      </c>
      <c r="C798" s="1554">
        <v>132408.0</v>
      </c>
      <c r="D798" s="364">
        <v>129.0</v>
      </c>
      <c r="E798" s="1235" t="s">
        <v>640</v>
      </c>
      <c r="F798" s="1248"/>
      <c r="G798" s="1248"/>
      <c r="H798" s="1532"/>
      <c r="I798" s="1532"/>
      <c r="J798" s="1532"/>
      <c r="K798" s="1532"/>
      <c r="L798" s="1532"/>
      <c r="M798" s="1532"/>
    </row>
    <row r="799">
      <c r="A799" s="364" t="s">
        <v>151</v>
      </c>
      <c r="B799" s="364" t="s">
        <v>640</v>
      </c>
      <c r="C799" s="1554">
        <v>26346.0</v>
      </c>
      <c r="D799" s="364">
        <v>39.0</v>
      </c>
      <c r="E799" s="1235" t="s">
        <v>640</v>
      </c>
      <c r="F799" s="1248"/>
      <c r="G799" s="1248"/>
      <c r="H799" s="1532"/>
      <c r="I799" s="1532"/>
      <c r="J799" s="1532"/>
      <c r="K799" s="1532"/>
      <c r="L799" s="1532"/>
      <c r="M799" s="1532"/>
    </row>
    <row r="800">
      <c r="A800" s="364" t="s">
        <v>647</v>
      </c>
      <c r="B800" s="364" t="s">
        <v>640</v>
      </c>
      <c r="C800" s="1554">
        <v>24947.0</v>
      </c>
      <c r="D800" s="364">
        <v>40.0</v>
      </c>
      <c r="E800" s="1235" t="s">
        <v>640</v>
      </c>
      <c r="F800" s="1248"/>
      <c r="G800" s="1248"/>
      <c r="H800" s="1532"/>
      <c r="I800" s="1532"/>
      <c r="J800" s="1532"/>
      <c r="K800" s="1532"/>
      <c r="L800" s="1532"/>
      <c r="M800" s="1532"/>
    </row>
    <row r="801">
      <c r="A801" s="364" t="s">
        <v>648</v>
      </c>
      <c r="B801" s="364" t="s">
        <v>640</v>
      </c>
      <c r="C801" s="1554">
        <v>21199.0</v>
      </c>
      <c r="D801" s="364">
        <v>32.0</v>
      </c>
      <c r="E801" s="1235" t="s">
        <v>640</v>
      </c>
      <c r="F801" s="1248"/>
      <c r="G801" s="1248"/>
      <c r="H801" s="1532"/>
      <c r="I801" s="1532"/>
      <c r="J801" s="1532"/>
      <c r="K801" s="1532"/>
      <c r="L801" s="1532"/>
      <c r="M801" s="1532"/>
    </row>
    <row r="802">
      <c r="A802" s="364" t="s">
        <v>649</v>
      </c>
      <c r="B802" s="364" t="s">
        <v>640</v>
      </c>
      <c r="C802" s="1554">
        <v>19874.0</v>
      </c>
      <c r="D802" s="364">
        <v>34.0</v>
      </c>
      <c r="E802" s="1235" t="s">
        <v>640</v>
      </c>
      <c r="F802" s="1248"/>
      <c r="G802" s="1248"/>
      <c r="H802" s="1532"/>
      <c r="I802" s="1532"/>
      <c r="J802" s="1532"/>
      <c r="K802" s="1532"/>
      <c r="L802" s="1532"/>
      <c r="M802" s="1532"/>
    </row>
    <row r="803">
      <c r="A803" s="364" t="s">
        <v>36</v>
      </c>
      <c r="B803" s="364" t="s">
        <v>640</v>
      </c>
      <c r="C803" s="1554">
        <v>14539.0</v>
      </c>
      <c r="D803" s="364">
        <v>38.0</v>
      </c>
      <c r="E803" s="1235" t="s">
        <v>640</v>
      </c>
      <c r="F803" s="1248"/>
      <c r="G803" s="1248"/>
      <c r="H803" s="1532"/>
      <c r="I803" s="1532"/>
      <c r="J803" s="1532"/>
      <c r="K803" s="1532"/>
      <c r="L803" s="1532"/>
      <c r="M803" s="1532"/>
    </row>
    <row r="804">
      <c r="A804" s="364" t="s">
        <v>37</v>
      </c>
      <c r="B804" s="364" t="s">
        <v>640</v>
      </c>
      <c r="C804" s="1554">
        <v>9699.0</v>
      </c>
      <c r="D804" s="364">
        <v>20.0</v>
      </c>
      <c r="E804" s="1235" t="s">
        <v>640</v>
      </c>
      <c r="F804" s="1248"/>
      <c r="G804" s="1248"/>
      <c r="H804" s="1532"/>
      <c r="I804" s="1532"/>
      <c r="J804" s="1532"/>
      <c r="K804" s="1532"/>
      <c r="L804" s="1532"/>
      <c r="M804" s="1532"/>
    </row>
    <row r="805">
      <c r="A805" s="364" t="s">
        <v>153</v>
      </c>
      <c r="B805" s="364" t="s">
        <v>640</v>
      </c>
      <c r="C805" s="1554">
        <v>20154.0</v>
      </c>
      <c r="D805" s="364">
        <v>39.0</v>
      </c>
      <c r="E805" s="1235" t="s">
        <v>640</v>
      </c>
      <c r="F805" s="1248"/>
      <c r="G805" s="1248"/>
      <c r="H805" s="1532"/>
      <c r="I805" s="1532"/>
      <c r="J805" s="1532"/>
      <c r="K805" s="1532"/>
      <c r="L805" s="1532"/>
      <c r="M805" s="1532"/>
    </row>
    <row r="806">
      <c r="A806" s="364" t="s">
        <v>547</v>
      </c>
      <c r="B806" s="364" t="s">
        <v>640</v>
      </c>
      <c r="C806" s="1554">
        <v>12930.0</v>
      </c>
      <c r="D806" s="364">
        <v>29.0</v>
      </c>
      <c r="E806" s="1235" t="s">
        <v>640</v>
      </c>
      <c r="F806" s="1248"/>
      <c r="G806" s="1248"/>
      <c r="H806" s="1532"/>
      <c r="I806" s="1532"/>
      <c r="J806" s="1532"/>
      <c r="K806" s="1532"/>
      <c r="L806" s="1532"/>
      <c r="M806" s="1532"/>
    </row>
    <row r="807">
      <c r="A807" s="364" t="s">
        <v>650</v>
      </c>
      <c r="B807" s="364" t="s">
        <v>640</v>
      </c>
      <c r="C807" s="1554">
        <v>18627.0</v>
      </c>
      <c r="D807" s="364">
        <v>27.0</v>
      </c>
      <c r="E807" s="1235" t="s">
        <v>640</v>
      </c>
      <c r="F807" s="1248"/>
      <c r="G807" s="1248"/>
      <c r="H807" s="1532"/>
      <c r="I807" s="1532"/>
      <c r="J807" s="1532"/>
      <c r="K807" s="1532"/>
      <c r="L807" s="1532"/>
      <c r="M807" s="1532"/>
    </row>
    <row r="808">
      <c r="A808" s="364" t="s">
        <v>651</v>
      </c>
      <c r="B808" s="364" t="s">
        <v>640</v>
      </c>
      <c r="C808" s="1554">
        <v>42647.0</v>
      </c>
      <c r="D808" s="364">
        <v>58.0</v>
      </c>
      <c r="E808" s="1235" t="s">
        <v>640</v>
      </c>
      <c r="F808" s="1248"/>
      <c r="G808" s="1248"/>
    </row>
    <row r="809">
      <c r="A809" s="364" t="s">
        <v>39</v>
      </c>
      <c r="B809" s="364" t="s">
        <v>640</v>
      </c>
      <c r="C809" s="1554">
        <v>11321.0</v>
      </c>
      <c r="D809" s="364">
        <v>25.0</v>
      </c>
      <c r="E809" s="1235" t="s">
        <v>640</v>
      </c>
      <c r="F809" s="1248"/>
      <c r="G809" s="1248"/>
    </row>
    <row r="810">
      <c r="A810" s="364" t="s">
        <v>652</v>
      </c>
      <c r="B810" s="364" t="s">
        <v>640</v>
      </c>
      <c r="C810" s="1554">
        <v>11964.0</v>
      </c>
      <c r="D810" s="364">
        <v>19.0</v>
      </c>
      <c r="E810" s="1235" t="s">
        <v>640</v>
      </c>
      <c r="F810" s="1248"/>
      <c r="G810" s="1248"/>
    </row>
    <row r="811">
      <c r="A811" s="364" t="s">
        <v>42</v>
      </c>
      <c r="B811" s="364" t="s">
        <v>640</v>
      </c>
      <c r="C811" s="155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5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5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5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5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5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5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5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5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5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5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5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5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5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5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5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5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5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5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5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5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5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5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5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5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5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5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5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5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5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5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5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5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5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5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5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5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5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5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5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5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5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5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5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5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5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5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5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5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5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5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5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5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5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5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5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5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5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5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5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5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5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5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5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5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5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5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5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5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5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5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5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5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5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5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5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5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5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54">
        <v>7453.0</v>
      </c>
      <c r="D889" s="364">
        <v>18.0</v>
      </c>
      <c r="E889" s="55" t="s">
        <v>640</v>
      </c>
    </row>
    <row r="890">
      <c r="A890" s="1541" t="s">
        <v>685</v>
      </c>
      <c r="B890" s="1541" t="s">
        <v>640</v>
      </c>
      <c r="C890" s="1555">
        <v>12690.0</v>
      </c>
      <c r="D890" s="1541">
        <v>29.0</v>
      </c>
      <c r="E890" s="55" t="s">
        <v>640</v>
      </c>
      <c r="N890" s="1529"/>
      <c r="O890" s="1529"/>
      <c r="P890" s="1529"/>
      <c r="Q890" s="1529"/>
      <c r="R890" s="1529"/>
      <c r="S890" s="1529"/>
      <c r="T890" s="1529"/>
      <c r="U890" s="1529"/>
      <c r="V890" s="1529"/>
      <c r="W890" s="1529"/>
      <c r="X890" s="1529"/>
      <c r="Y890" s="1529"/>
      <c r="Z890" s="1529"/>
    </row>
    <row r="891">
      <c r="A891" s="1530" t="s">
        <v>599</v>
      </c>
      <c r="B891" s="1530" t="s">
        <v>687</v>
      </c>
      <c r="C891" s="1558">
        <v>12444.0</v>
      </c>
      <c r="D891" s="1530">
        <v>27.0</v>
      </c>
      <c r="E891" s="55" t="s">
        <v>687</v>
      </c>
    </row>
    <row r="892">
      <c r="A892" s="1530" t="s">
        <v>688</v>
      </c>
      <c r="B892" s="1530" t="s">
        <v>687</v>
      </c>
      <c r="C892" s="1558">
        <v>7878.0</v>
      </c>
      <c r="D892" s="1530">
        <v>11.0</v>
      </c>
      <c r="E892" s="55" t="s">
        <v>687</v>
      </c>
    </row>
    <row r="893">
      <c r="A893" s="1530" t="s">
        <v>689</v>
      </c>
      <c r="B893" s="1530" t="s">
        <v>687</v>
      </c>
      <c r="C893" s="1558">
        <v>16193.0</v>
      </c>
      <c r="D893" s="1530">
        <v>22.0</v>
      </c>
      <c r="E893" s="55" t="s">
        <v>687</v>
      </c>
    </row>
    <row r="894">
      <c r="A894" s="1530" t="s">
        <v>690</v>
      </c>
      <c r="B894" s="1530" t="s">
        <v>687</v>
      </c>
      <c r="C894" s="1558">
        <v>4472.0</v>
      </c>
      <c r="D894" s="1530">
        <v>15.0</v>
      </c>
      <c r="E894" s="55" t="s">
        <v>687</v>
      </c>
      <c r="H894" s="1529"/>
      <c r="I894" s="1529"/>
      <c r="J894" s="1529"/>
      <c r="K894" s="1529"/>
      <c r="L894" s="1529"/>
      <c r="M894" s="1529"/>
    </row>
    <row r="895">
      <c r="A895" s="1530" t="s">
        <v>691</v>
      </c>
      <c r="B895" s="1530" t="s">
        <v>687</v>
      </c>
      <c r="C895" s="1558">
        <v>26111.0</v>
      </c>
      <c r="D895" s="1530">
        <v>50.0</v>
      </c>
      <c r="E895" s="55" t="s">
        <v>687</v>
      </c>
    </row>
    <row r="896">
      <c r="A896" s="1530" t="s">
        <v>692</v>
      </c>
      <c r="B896" s="1530" t="s">
        <v>687</v>
      </c>
      <c r="C896" s="1558">
        <v>14653.0</v>
      </c>
      <c r="D896" s="1530">
        <v>25.0</v>
      </c>
      <c r="E896" s="55" t="s">
        <v>687</v>
      </c>
    </row>
    <row r="897">
      <c r="A897" s="1530" t="s">
        <v>545</v>
      </c>
      <c r="B897" s="1530" t="s">
        <v>687</v>
      </c>
      <c r="C897" s="1558">
        <v>9598.0</v>
      </c>
      <c r="D897" s="1530">
        <v>25.0</v>
      </c>
      <c r="E897" s="55" t="s">
        <v>687</v>
      </c>
    </row>
    <row r="898">
      <c r="A898" s="1530" t="s">
        <v>36</v>
      </c>
      <c r="B898" s="1530" t="s">
        <v>687</v>
      </c>
      <c r="C898" s="1558">
        <v>66765.0</v>
      </c>
      <c r="D898" s="1530">
        <v>77.0</v>
      </c>
      <c r="E898" s="55" t="s">
        <v>687</v>
      </c>
    </row>
    <row r="899">
      <c r="A899" s="1530" t="s">
        <v>693</v>
      </c>
      <c r="B899" s="1530" t="s">
        <v>687</v>
      </c>
      <c r="C899" s="1558">
        <v>2629.0</v>
      </c>
      <c r="D899" s="1530">
        <v>3.0</v>
      </c>
      <c r="E899" s="55" t="s">
        <v>687</v>
      </c>
    </row>
    <row r="900">
      <c r="A900" s="1530" t="s">
        <v>694</v>
      </c>
      <c r="B900" s="1530" t="s">
        <v>687</v>
      </c>
      <c r="C900" s="1558">
        <v>3309.0</v>
      </c>
      <c r="D900" s="1530">
        <v>12.0</v>
      </c>
      <c r="E900" s="55" t="s">
        <v>687</v>
      </c>
    </row>
    <row r="901">
      <c r="A901" s="1530" t="s">
        <v>39</v>
      </c>
      <c r="B901" s="1530" t="s">
        <v>687</v>
      </c>
      <c r="C901" s="1558">
        <v>20015.0</v>
      </c>
      <c r="D901" s="1530">
        <v>26.0</v>
      </c>
      <c r="E901" s="55" t="s">
        <v>687</v>
      </c>
    </row>
    <row r="902">
      <c r="A902" s="1530" t="s">
        <v>277</v>
      </c>
      <c r="B902" s="1530" t="s">
        <v>687</v>
      </c>
      <c r="C902" s="1558">
        <v>2660.0</v>
      </c>
      <c r="D902" s="1530">
        <v>10.0</v>
      </c>
      <c r="E902" s="55" t="s">
        <v>687</v>
      </c>
    </row>
    <row r="903">
      <c r="A903" s="1530" t="s">
        <v>155</v>
      </c>
      <c r="B903" s="1530" t="s">
        <v>687</v>
      </c>
      <c r="C903" s="1558">
        <v>2005.0</v>
      </c>
      <c r="D903" s="1530">
        <v>7.0</v>
      </c>
      <c r="E903" s="55" t="s">
        <v>687</v>
      </c>
    </row>
    <row r="904">
      <c r="A904" s="1530" t="s">
        <v>43</v>
      </c>
      <c r="B904" s="1530" t="s">
        <v>687</v>
      </c>
      <c r="C904" s="1558">
        <v>7997.0</v>
      </c>
      <c r="D904" s="1530">
        <v>19.0</v>
      </c>
      <c r="E904" s="55" t="s">
        <v>687</v>
      </c>
    </row>
    <row r="905">
      <c r="A905" s="1530" t="s">
        <v>695</v>
      </c>
      <c r="B905" s="1530" t="s">
        <v>687</v>
      </c>
      <c r="C905" s="1558">
        <v>8729.0</v>
      </c>
      <c r="D905" s="1530">
        <v>18.0</v>
      </c>
      <c r="E905" s="55" t="s">
        <v>687</v>
      </c>
    </row>
    <row r="906">
      <c r="A906" s="1530" t="s">
        <v>696</v>
      </c>
      <c r="B906" s="1530" t="s">
        <v>687</v>
      </c>
      <c r="C906" s="1558">
        <v>8233.0</v>
      </c>
      <c r="D906" s="1530">
        <v>17.0</v>
      </c>
      <c r="E906" s="55" t="s">
        <v>687</v>
      </c>
    </row>
    <row r="907">
      <c r="A907" s="1530" t="s">
        <v>697</v>
      </c>
      <c r="B907" s="1530" t="s">
        <v>687</v>
      </c>
      <c r="C907" s="1558">
        <v>1748.0</v>
      </c>
      <c r="D907" s="1530">
        <v>3.0</v>
      </c>
      <c r="E907" s="55" t="s">
        <v>687</v>
      </c>
    </row>
    <row r="908">
      <c r="A908" s="1530" t="s">
        <v>698</v>
      </c>
      <c r="B908" s="1530" t="s">
        <v>687</v>
      </c>
      <c r="C908" s="1558">
        <v>35218.0</v>
      </c>
      <c r="D908" s="1530">
        <v>55.0</v>
      </c>
      <c r="E908" s="55" t="s">
        <v>687</v>
      </c>
    </row>
    <row r="909">
      <c r="A909" s="1530" t="s">
        <v>160</v>
      </c>
      <c r="B909" s="1530" t="s">
        <v>687</v>
      </c>
      <c r="C909" s="1558">
        <v>39019.0</v>
      </c>
      <c r="D909" s="1530">
        <v>49.0</v>
      </c>
      <c r="E909" s="55" t="s">
        <v>687</v>
      </c>
    </row>
    <row r="910">
      <c r="A910" s="1530" t="s">
        <v>424</v>
      </c>
      <c r="B910" s="1530" t="s">
        <v>687</v>
      </c>
      <c r="C910" s="1558">
        <v>2871.0</v>
      </c>
      <c r="D910" s="1530">
        <v>8.0</v>
      </c>
      <c r="E910" s="55" t="s">
        <v>687</v>
      </c>
    </row>
    <row r="911">
      <c r="A911" s="1530" t="s">
        <v>655</v>
      </c>
      <c r="B911" s="1530" t="s">
        <v>687</v>
      </c>
      <c r="C911" s="1558">
        <v>18717.0</v>
      </c>
      <c r="D911" s="1530">
        <v>37.0</v>
      </c>
      <c r="E911" s="55" t="s">
        <v>687</v>
      </c>
    </row>
    <row r="912">
      <c r="A912" s="1530" t="s">
        <v>699</v>
      </c>
      <c r="B912" s="1530" t="s">
        <v>687</v>
      </c>
      <c r="C912" s="1558">
        <v>7682.0</v>
      </c>
      <c r="D912" s="1530">
        <v>16.0</v>
      </c>
      <c r="E912" s="55" t="s">
        <v>687</v>
      </c>
    </row>
    <row r="913">
      <c r="A913" s="1530" t="s">
        <v>286</v>
      </c>
      <c r="B913" s="1530" t="s">
        <v>687</v>
      </c>
      <c r="C913" s="1558">
        <v>121436.0</v>
      </c>
      <c r="D913" s="1530">
        <v>87.0</v>
      </c>
      <c r="E913" s="55" t="s">
        <v>687</v>
      </c>
    </row>
    <row r="914">
      <c r="A914" s="1530" t="s">
        <v>556</v>
      </c>
      <c r="B914" s="1530" t="s">
        <v>687</v>
      </c>
      <c r="C914" s="1558">
        <v>2849.0</v>
      </c>
      <c r="D914" s="1530">
        <v>9.0</v>
      </c>
      <c r="E914" s="55" t="s">
        <v>687</v>
      </c>
    </row>
    <row r="915">
      <c r="A915" s="1530" t="s">
        <v>700</v>
      </c>
      <c r="B915" s="1530" t="s">
        <v>687</v>
      </c>
      <c r="C915" s="1558">
        <v>2508.0</v>
      </c>
      <c r="D915" s="1530">
        <v>7.0</v>
      </c>
      <c r="E915" s="55" t="s">
        <v>687</v>
      </c>
    </row>
    <row r="916">
      <c r="A916" s="1530" t="s">
        <v>701</v>
      </c>
      <c r="B916" s="1530" t="s">
        <v>687</v>
      </c>
      <c r="C916" s="1558">
        <v>28710.0</v>
      </c>
      <c r="D916" s="1530">
        <v>30.0</v>
      </c>
      <c r="E916" s="55" t="s">
        <v>687</v>
      </c>
    </row>
    <row r="917">
      <c r="A917" s="1530" t="s">
        <v>702</v>
      </c>
      <c r="B917" s="1530" t="s">
        <v>687</v>
      </c>
      <c r="C917" s="1558">
        <v>6196.0</v>
      </c>
      <c r="D917" s="1530">
        <v>13.0</v>
      </c>
      <c r="E917" s="55" t="s">
        <v>687</v>
      </c>
    </row>
    <row r="918">
      <c r="A918" s="1530" t="s">
        <v>703</v>
      </c>
      <c r="B918" s="1530" t="s">
        <v>687</v>
      </c>
      <c r="C918" s="1558">
        <v>36611.0</v>
      </c>
      <c r="D918" s="1530">
        <v>31.0</v>
      </c>
      <c r="E918" s="55" t="s">
        <v>687</v>
      </c>
    </row>
    <row r="919">
      <c r="A919" s="1530" t="s">
        <v>557</v>
      </c>
      <c r="B919" s="1530" t="s">
        <v>687</v>
      </c>
      <c r="C919" s="1558">
        <v>33888.0</v>
      </c>
      <c r="D919" s="1530">
        <v>27.0</v>
      </c>
      <c r="E919" s="55" t="s">
        <v>687</v>
      </c>
    </row>
    <row r="920">
      <c r="A920" s="1530" t="s">
        <v>59</v>
      </c>
      <c r="B920" s="1530" t="s">
        <v>687</v>
      </c>
      <c r="C920" s="1558">
        <v>25631.0</v>
      </c>
      <c r="D920" s="1530">
        <v>37.0</v>
      </c>
      <c r="E920" s="55" t="s">
        <v>687</v>
      </c>
    </row>
    <row r="921">
      <c r="A921" s="1530" t="s">
        <v>704</v>
      </c>
      <c r="B921" s="1530" t="s">
        <v>687</v>
      </c>
      <c r="C921" s="1558">
        <v>32594.0</v>
      </c>
      <c r="D921" s="1530">
        <v>38.0</v>
      </c>
      <c r="E921" s="55" t="s">
        <v>687</v>
      </c>
    </row>
    <row r="922">
      <c r="A922" s="1530" t="s">
        <v>705</v>
      </c>
      <c r="B922" s="1530" t="s">
        <v>687</v>
      </c>
      <c r="C922" s="1558">
        <v>2612.0</v>
      </c>
      <c r="D922" s="1530">
        <v>8.0</v>
      </c>
      <c r="E922" s="55" t="s">
        <v>687</v>
      </c>
    </row>
    <row r="923">
      <c r="A923" s="1530" t="s">
        <v>135</v>
      </c>
      <c r="B923" s="1530" t="s">
        <v>687</v>
      </c>
      <c r="C923" s="1558">
        <v>2492.0</v>
      </c>
      <c r="D923" s="1530">
        <v>11.0</v>
      </c>
      <c r="E923" s="55" t="s">
        <v>687</v>
      </c>
    </row>
    <row r="924">
      <c r="A924" s="1530" t="s">
        <v>168</v>
      </c>
      <c r="B924" s="1530" t="s">
        <v>687</v>
      </c>
      <c r="C924" s="1558">
        <v>7336.0</v>
      </c>
      <c r="D924" s="1530">
        <v>18.0</v>
      </c>
      <c r="E924" s="55" t="s">
        <v>687</v>
      </c>
    </row>
    <row r="925">
      <c r="A925" s="1530" t="s">
        <v>706</v>
      </c>
      <c r="B925" s="1530" t="s">
        <v>687</v>
      </c>
      <c r="C925" s="1558">
        <v>6033.0</v>
      </c>
      <c r="D925" s="1530">
        <v>17.0</v>
      </c>
      <c r="E925" s="55" t="s">
        <v>687</v>
      </c>
    </row>
    <row r="926">
      <c r="A926" s="1530" t="s">
        <v>707</v>
      </c>
      <c r="B926" s="1530" t="s">
        <v>687</v>
      </c>
      <c r="C926" s="1558">
        <v>1227.0</v>
      </c>
      <c r="D926" s="1530">
        <v>3.0</v>
      </c>
      <c r="E926" s="55" t="s">
        <v>687</v>
      </c>
    </row>
    <row r="927">
      <c r="A927" s="1530" t="s">
        <v>708</v>
      </c>
      <c r="B927" s="1530" t="s">
        <v>687</v>
      </c>
      <c r="C927" s="1558">
        <v>6055.0</v>
      </c>
      <c r="D927" s="1530">
        <v>14.0</v>
      </c>
      <c r="E927" s="55" t="s">
        <v>687</v>
      </c>
    </row>
    <row r="928">
      <c r="A928" s="1530" t="s">
        <v>359</v>
      </c>
      <c r="B928" s="1530" t="s">
        <v>687</v>
      </c>
      <c r="C928" s="1558">
        <v>2607.0</v>
      </c>
      <c r="D928" s="1530">
        <v>7.0</v>
      </c>
      <c r="E928" s="55" t="s">
        <v>687</v>
      </c>
    </row>
    <row r="929">
      <c r="A929" s="1530" t="s">
        <v>709</v>
      </c>
      <c r="B929" s="1530" t="s">
        <v>687</v>
      </c>
      <c r="C929" s="1558">
        <v>5506.0</v>
      </c>
      <c r="D929" s="1530">
        <v>19.0</v>
      </c>
      <c r="E929" s="55" t="s">
        <v>687</v>
      </c>
    </row>
    <row r="930">
      <c r="A930" s="1530" t="s">
        <v>710</v>
      </c>
      <c r="B930" s="1530" t="s">
        <v>687</v>
      </c>
      <c r="C930" s="1558">
        <v>34210.0</v>
      </c>
      <c r="D930" s="1530">
        <v>59.0</v>
      </c>
      <c r="E930" s="55" t="s">
        <v>687</v>
      </c>
    </row>
    <row r="931">
      <c r="A931" s="1530" t="s">
        <v>711</v>
      </c>
      <c r="B931" s="1530" t="s">
        <v>687</v>
      </c>
      <c r="C931" s="1558">
        <v>3997.0</v>
      </c>
      <c r="D931" s="1530">
        <v>11.0</v>
      </c>
      <c r="E931" s="55" t="s">
        <v>687</v>
      </c>
    </row>
    <row r="932">
      <c r="A932" s="1530" t="s">
        <v>712</v>
      </c>
      <c r="B932" s="1530" t="s">
        <v>687</v>
      </c>
      <c r="C932" s="1558">
        <v>1818.0</v>
      </c>
      <c r="D932" s="1530">
        <v>4.0</v>
      </c>
      <c r="E932" s="55" t="s">
        <v>687</v>
      </c>
    </row>
    <row r="933">
      <c r="A933" s="1530" t="s">
        <v>65</v>
      </c>
      <c r="B933" s="1530" t="s">
        <v>687</v>
      </c>
      <c r="C933" s="1558">
        <v>13280.0</v>
      </c>
      <c r="D933" s="1530">
        <v>21.0</v>
      </c>
      <c r="E933" s="55" t="s">
        <v>687</v>
      </c>
    </row>
    <row r="934">
      <c r="A934" s="1530" t="s">
        <v>66</v>
      </c>
      <c r="B934" s="1530" t="s">
        <v>687</v>
      </c>
      <c r="C934" s="1558">
        <v>18975.0</v>
      </c>
      <c r="D934" s="1530">
        <v>27.0</v>
      </c>
      <c r="E934" s="55" t="s">
        <v>687</v>
      </c>
    </row>
    <row r="935">
      <c r="A935" s="1530" t="s">
        <v>713</v>
      </c>
      <c r="B935" s="1530" t="s">
        <v>687</v>
      </c>
      <c r="C935" s="1558">
        <v>2841.0</v>
      </c>
      <c r="D935" s="1530">
        <v>8.0</v>
      </c>
      <c r="E935" s="55" t="s">
        <v>687</v>
      </c>
    </row>
    <row r="936">
      <c r="A936" s="1530" t="s">
        <v>174</v>
      </c>
      <c r="B936" s="1530" t="s">
        <v>687</v>
      </c>
      <c r="C936" s="1558">
        <v>597555.0</v>
      </c>
      <c r="D936" s="1530">
        <v>258.0</v>
      </c>
      <c r="E936" s="55" t="s">
        <v>687</v>
      </c>
    </row>
    <row r="937">
      <c r="A937" s="1530" t="s">
        <v>714</v>
      </c>
      <c r="B937" s="1530" t="s">
        <v>687</v>
      </c>
      <c r="C937" s="1558">
        <v>3943.0</v>
      </c>
      <c r="D937" s="1530">
        <v>11.0</v>
      </c>
      <c r="E937" s="55" t="s">
        <v>687</v>
      </c>
    </row>
    <row r="938">
      <c r="A938" s="1530" t="s">
        <v>715</v>
      </c>
      <c r="B938" s="1530" t="s">
        <v>687</v>
      </c>
      <c r="C938" s="1558">
        <v>7310.0</v>
      </c>
      <c r="D938" s="1530">
        <v>18.0</v>
      </c>
      <c r="E938" s="55" t="s">
        <v>687</v>
      </c>
    </row>
    <row r="939">
      <c r="A939" s="1530" t="s">
        <v>297</v>
      </c>
      <c r="B939" s="1530" t="s">
        <v>687</v>
      </c>
      <c r="C939" s="1558">
        <v>2516.0</v>
      </c>
      <c r="D939" s="1530">
        <v>11.0</v>
      </c>
      <c r="E939" s="55" t="s">
        <v>687</v>
      </c>
    </row>
    <row r="940">
      <c r="A940" s="1530" t="s">
        <v>716</v>
      </c>
      <c r="B940" s="1530" t="s">
        <v>687</v>
      </c>
      <c r="C940" s="1558">
        <v>19964.0</v>
      </c>
      <c r="D940" s="1530">
        <v>40.0</v>
      </c>
      <c r="E940" s="55" t="s">
        <v>687</v>
      </c>
    </row>
    <row r="941">
      <c r="A941" s="1530" t="s">
        <v>717</v>
      </c>
      <c r="B941" s="1530" t="s">
        <v>687</v>
      </c>
      <c r="C941" s="1558">
        <v>1560.0</v>
      </c>
      <c r="D941" s="1530">
        <v>6.0</v>
      </c>
      <c r="E941" s="55" t="s">
        <v>687</v>
      </c>
    </row>
    <row r="942">
      <c r="A942" s="1530" t="s">
        <v>718</v>
      </c>
      <c r="B942" s="1530" t="s">
        <v>687</v>
      </c>
      <c r="C942" s="1558">
        <v>81352.0</v>
      </c>
      <c r="D942" s="1530">
        <v>73.0</v>
      </c>
      <c r="E942" s="55" t="s">
        <v>687</v>
      </c>
    </row>
    <row r="943">
      <c r="A943" s="1530" t="s">
        <v>176</v>
      </c>
      <c r="B943" s="1530" t="s">
        <v>687</v>
      </c>
      <c r="C943" s="1558">
        <v>3023.0</v>
      </c>
      <c r="D943" s="1530">
        <v>7.0</v>
      </c>
      <c r="E943" s="55" t="s">
        <v>687</v>
      </c>
    </row>
    <row r="944">
      <c r="A944" s="1530" t="s">
        <v>662</v>
      </c>
      <c r="B944" s="1530" t="s">
        <v>687</v>
      </c>
      <c r="C944" s="1558">
        <v>9750.0</v>
      </c>
      <c r="D944" s="1530">
        <v>20.0</v>
      </c>
      <c r="E944" s="55" t="s">
        <v>687</v>
      </c>
    </row>
    <row r="945">
      <c r="A945" s="1530" t="s">
        <v>178</v>
      </c>
      <c r="B945" s="1530" t="s">
        <v>687</v>
      </c>
      <c r="C945" s="1558">
        <v>2844.0</v>
      </c>
      <c r="D945" s="1530">
        <v>6.0</v>
      </c>
      <c r="E945" s="55" t="s">
        <v>687</v>
      </c>
    </row>
    <row r="946">
      <c r="A946" s="1530" t="s">
        <v>665</v>
      </c>
      <c r="B946" s="1530" t="s">
        <v>687</v>
      </c>
      <c r="C946" s="1558">
        <v>33406.0</v>
      </c>
      <c r="D946" s="1530">
        <v>35.0</v>
      </c>
      <c r="E946" s="55" t="s">
        <v>687</v>
      </c>
    </row>
    <row r="947">
      <c r="A947" s="1530" t="s">
        <v>719</v>
      </c>
      <c r="B947" s="1530" t="s">
        <v>687</v>
      </c>
      <c r="C947" s="1558">
        <v>28537.0</v>
      </c>
      <c r="D947" s="1530">
        <v>63.0</v>
      </c>
      <c r="E947" s="55" t="s">
        <v>687</v>
      </c>
    </row>
    <row r="948">
      <c r="A948" s="1530" t="s">
        <v>76</v>
      </c>
      <c r="B948" s="1530" t="s">
        <v>687</v>
      </c>
      <c r="C948" s="1558">
        <v>11950.0</v>
      </c>
      <c r="D948" s="1530">
        <v>29.0</v>
      </c>
      <c r="E948" s="55" t="s">
        <v>687</v>
      </c>
    </row>
    <row r="949">
      <c r="A949" s="1530" t="s">
        <v>77</v>
      </c>
      <c r="B949" s="1530" t="s">
        <v>687</v>
      </c>
      <c r="C949" s="1558">
        <v>9722.0</v>
      </c>
      <c r="D949" s="1530">
        <v>29.0</v>
      </c>
      <c r="E949" s="55" t="s">
        <v>687</v>
      </c>
    </row>
    <row r="950">
      <c r="A950" s="1530" t="s">
        <v>720</v>
      </c>
      <c r="B950" s="1530" t="s">
        <v>687</v>
      </c>
      <c r="C950" s="1558">
        <v>4146.0</v>
      </c>
      <c r="D950" s="1530">
        <v>13.0</v>
      </c>
      <c r="E950" s="55" t="s">
        <v>687</v>
      </c>
    </row>
    <row r="951">
      <c r="A951" s="1530" t="s">
        <v>616</v>
      </c>
      <c r="B951" s="1530" t="s">
        <v>687</v>
      </c>
      <c r="C951" s="1558">
        <v>33680.0</v>
      </c>
      <c r="D951" s="1530">
        <v>43.0</v>
      </c>
      <c r="E951" s="55" t="s">
        <v>687</v>
      </c>
    </row>
    <row r="952">
      <c r="A952" s="1530" t="s">
        <v>461</v>
      </c>
      <c r="B952" s="1530" t="s">
        <v>687</v>
      </c>
      <c r="C952" s="1558">
        <v>6150.0</v>
      </c>
      <c r="D952" s="1530">
        <v>17.0</v>
      </c>
      <c r="E952" s="55" t="s">
        <v>687</v>
      </c>
    </row>
    <row r="953">
      <c r="A953" s="1530" t="s">
        <v>80</v>
      </c>
      <c r="B953" s="1530" t="s">
        <v>687</v>
      </c>
      <c r="C953" s="1558">
        <v>32120.0</v>
      </c>
      <c r="D953" s="1530">
        <v>65.0</v>
      </c>
      <c r="E953" s="55" t="s">
        <v>687</v>
      </c>
    </row>
    <row r="954">
      <c r="A954" s="1530" t="s">
        <v>721</v>
      </c>
      <c r="B954" s="1530" t="s">
        <v>687</v>
      </c>
      <c r="C954" s="1558">
        <v>5521.0</v>
      </c>
      <c r="D954" s="1530">
        <v>16.0</v>
      </c>
      <c r="E954" s="55" t="s">
        <v>687</v>
      </c>
    </row>
    <row r="955">
      <c r="A955" s="1530" t="s">
        <v>722</v>
      </c>
      <c r="B955" s="1530" t="s">
        <v>687</v>
      </c>
      <c r="C955" s="1558">
        <v>2667.0</v>
      </c>
      <c r="D955" s="1530">
        <v>12.0</v>
      </c>
      <c r="E955" s="55" t="s">
        <v>687</v>
      </c>
    </row>
    <row r="956">
      <c r="A956" s="1530" t="s">
        <v>723</v>
      </c>
      <c r="B956" s="1530" t="s">
        <v>687</v>
      </c>
      <c r="C956" s="1558">
        <v>10155.0</v>
      </c>
      <c r="D956" s="1530">
        <v>22.0</v>
      </c>
      <c r="E956" s="55" t="s">
        <v>687</v>
      </c>
    </row>
    <row r="957">
      <c r="A957" s="1530" t="s">
        <v>724</v>
      </c>
      <c r="B957" s="1530" t="s">
        <v>687</v>
      </c>
      <c r="C957" s="1558">
        <v>15951.0</v>
      </c>
      <c r="D957" s="1530">
        <v>25.0</v>
      </c>
      <c r="E957" s="55" t="s">
        <v>687</v>
      </c>
    </row>
    <row r="958">
      <c r="A958" s="1530" t="s">
        <v>725</v>
      </c>
      <c r="B958" s="1530" t="s">
        <v>687</v>
      </c>
      <c r="C958" s="1558">
        <v>2840.0</v>
      </c>
      <c r="D958" s="1530">
        <v>7.0</v>
      </c>
      <c r="E958" s="55" t="s">
        <v>687</v>
      </c>
    </row>
    <row r="959">
      <c r="A959" s="1530" t="s">
        <v>726</v>
      </c>
      <c r="B959" s="1530" t="s">
        <v>687</v>
      </c>
      <c r="C959" s="1558">
        <v>5430.0</v>
      </c>
      <c r="D959" s="1530">
        <v>16.0</v>
      </c>
      <c r="E959" s="55" t="s">
        <v>687</v>
      </c>
    </row>
    <row r="960">
      <c r="A960" s="1530" t="s">
        <v>727</v>
      </c>
      <c r="B960" s="1530" t="s">
        <v>687</v>
      </c>
      <c r="C960" s="1558">
        <v>15941.0</v>
      </c>
      <c r="D960" s="1530">
        <v>21.0</v>
      </c>
      <c r="E960" s="55" t="s">
        <v>687</v>
      </c>
    </row>
    <row r="961">
      <c r="A961" s="1530" t="s">
        <v>728</v>
      </c>
      <c r="B961" s="1530" t="s">
        <v>687</v>
      </c>
      <c r="C961" s="1558">
        <v>3475.0</v>
      </c>
      <c r="D961" s="1530">
        <v>14.0</v>
      </c>
      <c r="E961" s="55" t="s">
        <v>687</v>
      </c>
    </row>
    <row r="962">
      <c r="A962" s="1530" t="s">
        <v>729</v>
      </c>
      <c r="B962" s="1530" t="s">
        <v>687</v>
      </c>
      <c r="C962" s="1558">
        <v>5802.0</v>
      </c>
      <c r="D962" s="1530">
        <v>10.0</v>
      </c>
      <c r="E962" s="55" t="s">
        <v>687</v>
      </c>
    </row>
    <row r="963">
      <c r="A963" s="1530" t="s">
        <v>730</v>
      </c>
      <c r="B963" s="1530" t="s">
        <v>687</v>
      </c>
      <c r="C963" s="1558">
        <v>6562.0</v>
      </c>
      <c r="D963" s="1530">
        <v>14.0</v>
      </c>
      <c r="E963" s="55" t="s">
        <v>687</v>
      </c>
    </row>
    <row r="964">
      <c r="A964" s="1530" t="s">
        <v>185</v>
      </c>
      <c r="B964" s="1530" t="s">
        <v>687</v>
      </c>
      <c r="C964" s="1558">
        <v>5317.0</v>
      </c>
      <c r="D964" s="1530">
        <v>18.0</v>
      </c>
      <c r="E964" s="55" t="s">
        <v>687</v>
      </c>
    </row>
    <row r="965">
      <c r="A965" s="1530" t="s">
        <v>731</v>
      </c>
      <c r="B965" s="1530" t="s">
        <v>687</v>
      </c>
      <c r="C965" s="1558">
        <v>24277.0</v>
      </c>
      <c r="D965" s="1530">
        <v>33.0</v>
      </c>
      <c r="E965" s="55" t="s">
        <v>687</v>
      </c>
    </row>
    <row r="966">
      <c r="A966" s="1530" t="s">
        <v>732</v>
      </c>
      <c r="B966" s="1530" t="s">
        <v>687</v>
      </c>
      <c r="C966" s="1558">
        <v>9378.0</v>
      </c>
      <c r="D966" s="1530">
        <v>16.0</v>
      </c>
      <c r="E966" s="55" t="s">
        <v>687</v>
      </c>
    </row>
    <row r="967">
      <c r="A967" s="1530" t="s">
        <v>733</v>
      </c>
      <c r="B967" s="1530" t="s">
        <v>687</v>
      </c>
      <c r="C967" s="1558">
        <v>2508.0</v>
      </c>
      <c r="D967" s="1530">
        <v>7.0</v>
      </c>
      <c r="E967" s="55" t="s">
        <v>687</v>
      </c>
    </row>
    <row r="968">
      <c r="A968" s="1530" t="s">
        <v>734</v>
      </c>
      <c r="B968" s="1530" t="s">
        <v>687</v>
      </c>
      <c r="C968" s="1558">
        <v>62342.0</v>
      </c>
      <c r="D968" s="1530">
        <v>76.0</v>
      </c>
      <c r="E968" s="55" t="s">
        <v>687</v>
      </c>
    </row>
    <row r="969">
      <c r="A969" s="1530" t="s">
        <v>735</v>
      </c>
      <c r="B969" s="1530" t="s">
        <v>687</v>
      </c>
      <c r="C969" s="1558">
        <v>4664.0</v>
      </c>
      <c r="D969" s="1530">
        <v>16.0</v>
      </c>
      <c r="E969" s="55" t="s">
        <v>687</v>
      </c>
    </row>
    <row r="970">
      <c r="A970" s="1530" t="s">
        <v>736</v>
      </c>
      <c r="B970" s="1530" t="s">
        <v>687</v>
      </c>
      <c r="C970" s="1558">
        <v>9531.0</v>
      </c>
      <c r="D970" s="1530">
        <v>33.0</v>
      </c>
      <c r="E970" s="55" t="s">
        <v>687</v>
      </c>
    </row>
    <row r="971">
      <c r="A971" s="1530" t="s">
        <v>737</v>
      </c>
      <c r="B971" s="1530" t="s">
        <v>687</v>
      </c>
      <c r="C971" s="1558">
        <v>73703.0</v>
      </c>
      <c r="D971" s="1530">
        <v>57.0</v>
      </c>
      <c r="E971" s="55" t="s">
        <v>687</v>
      </c>
    </row>
    <row r="972">
      <c r="A972" s="1530" t="s">
        <v>738</v>
      </c>
      <c r="B972" s="1530" t="s">
        <v>687</v>
      </c>
      <c r="C972" s="1558">
        <v>5013.0</v>
      </c>
      <c r="D972" s="1530">
        <v>14.0</v>
      </c>
      <c r="E972" s="55" t="s">
        <v>687</v>
      </c>
    </row>
    <row r="973">
      <c r="A973" s="1530" t="s">
        <v>624</v>
      </c>
      <c r="B973" s="1530" t="s">
        <v>687</v>
      </c>
      <c r="C973" s="1558">
        <v>3093.0</v>
      </c>
      <c r="D973" s="1530">
        <v>11.0</v>
      </c>
      <c r="E973" s="55" t="s">
        <v>687</v>
      </c>
    </row>
    <row r="974">
      <c r="A974" s="1530" t="s">
        <v>86</v>
      </c>
      <c r="B974" s="1530" t="s">
        <v>687</v>
      </c>
      <c r="C974" s="1558">
        <v>6907.0</v>
      </c>
      <c r="D974" s="1530">
        <v>18.0</v>
      </c>
      <c r="E974" s="55" t="s">
        <v>687</v>
      </c>
    </row>
    <row r="975">
      <c r="A975" s="1530" t="s">
        <v>192</v>
      </c>
      <c r="B975" s="1530" t="s">
        <v>687</v>
      </c>
      <c r="C975" s="1558">
        <v>54401.0</v>
      </c>
      <c r="D975" s="1530">
        <v>54.0</v>
      </c>
      <c r="E975" s="55" t="s">
        <v>687</v>
      </c>
    </row>
    <row r="976">
      <c r="A976" s="1530" t="s">
        <v>193</v>
      </c>
      <c r="B976" s="1530" t="s">
        <v>687</v>
      </c>
      <c r="C976" s="1558">
        <v>4897.0</v>
      </c>
      <c r="D976" s="1530">
        <v>10.0</v>
      </c>
      <c r="E976" s="55" t="s">
        <v>687</v>
      </c>
    </row>
    <row r="977">
      <c r="A977" s="1530" t="s">
        <v>319</v>
      </c>
      <c r="B977" s="1530" t="s">
        <v>687</v>
      </c>
      <c r="C977" s="1558">
        <v>513607.0</v>
      </c>
      <c r="D977" s="1530">
        <v>388.0</v>
      </c>
      <c r="E977" s="55" t="s">
        <v>687</v>
      </c>
    </row>
    <row r="978">
      <c r="A978" s="1530" t="s">
        <v>739</v>
      </c>
      <c r="B978" s="1530" t="s">
        <v>687</v>
      </c>
      <c r="C978" s="1558">
        <v>21780.0</v>
      </c>
      <c r="D978" s="1530">
        <v>24.0</v>
      </c>
      <c r="E978" s="55" t="s">
        <v>687</v>
      </c>
    </row>
    <row r="979">
      <c r="A979" s="1530" t="s">
        <v>740</v>
      </c>
      <c r="B979" s="1530" t="s">
        <v>687</v>
      </c>
      <c r="C979" s="1558">
        <v>177499.0</v>
      </c>
      <c r="D979" s="1530">
        <v>184.0</v>
      </c>
      <c r="E979" s="55" t="s">
        <v>687</v>
      </c>
    </row>
    <row r="980">
      <c r="A980" s="1530" t="s">
        <v>741</v>
      </c>
      <c r="B980" s="1530" t="s">
        <v>687</v>
      </c>
      <c r="C980" s="1558">
        <v>2533.0</v>
      </c>
      <c r="D980" s="1530">
        <v>10.0</v>
      </c>
      <c r="E980" s="55" t="s">
        <v>687</v>
      </c>
    </row>
    <row r="981">
      <c r="A981" s="1530" t="s">
        <v>742</v>
      </c>
      <c r="B981" s="1530" t="s">
        <v>687</v>
      </c>
      <c r="C981" s="1558">
        <v>5899.0</v>
      </c>
      <c r="D981" s="1530">
        <v>11.0</v>
      </c>
      <c r="E981" s="55" t="s">
        <v>687</v>
      </c>
    </row>
    <row r="982">
      <c r="A982" s="1530" t="s">
        <v>743</v>
      </c>
      <c r="B982" s="1530" t="s">
        <v>687</v>
      </c>
      <c r="C982" s="1558">
        <v>3603.0</v>
      </c>
      <c r="D982" s="1530">
        <v>13.0</v>
      </c>
      <c r="E982" s="55" t="s">
        <v>687</v>
      </c>
    </row>
    <row r="983">
      <c r="A983" s="1530" t="s">
        <v>744</v>
      </c>
      <c r="B983" s="1530" t="s">
        <v>687</v>
      </c>
      <c r="C983" s="1558">
        <v>4178.0</v>
      </c>
      <c r="D983" s="1530">
        <v>17.0</v>
      </c>
      <c r="E983" s="55" t="s">
        <v>687</v>
      </c>
    </row>
    <row r="984">
      <c r="A984" s="1530" t="s">
        <v>745</v>
      </c>
      <c r="B984" s="1530" t="s">
        <v>687</v>
      </c>
      <c r="C984" s="1558">
        <v>1987.0</v>
      </c>
      <c r="D984" s="1530">
        <v>7.0</v>
      </c>
      <c r="E984" s="55" t="s">
        <v>687</v>
      </c>
    </row>
    <row r="985">
      <c r="A985" s="1530" t="s">
        <v>746</v>
      </c>
      <c r="B985" s="1530" t="s">
        <v>687</v>
      </c>
      <c r="C985" s="1558">
        <v>5559.0</v>
      </c>
      <c r="D985" s="1530">
        <v>14.0</v>
      </c>
      <c r="E985" s="55" t="s">
        <v>687</v>
      </c>
    </row>
    <row r="986">
      <c r="A986" s="1530" t="s">
        <v>747</v>
      </c>
      <c r="B986" s="1530" t="s">
        <v>687</v>
      </c>
      <c r="C986" s="1558">
        <v>22996.0</v>
      </c>
      <c r="D986" s="1530">
        <v>51.0</v>
      </c>
      <c r="E986" s="55" t="s">
        <v>687</v>
      </c>
    </row>
    <row r="987">
      <c r="A987" s="1530" t="s">
        <v>483</v>
      </c>
      <c r="B987" s="1530" t="s">
        <v>687</v>
      </c>
      <c r="C987" s="1558">
        <v>7711.0</v>
      </c>
      <c r="D987" s="1530">
        <v>19.0</v>
      </c>
      <c r="E987" s="55" t="s">
        <v>687</v>
      </c>
    </row>
    <row r="988">
      <c r="A988" s="1530" t="s">
        <v>748</v>
      </c>
      <c r="B988" s="1530" t="s">
        <v>687</v>
      </c>
      <c r="C988" s="1558">
        <v>2793.0</v>
      </c>
      <c r="D988" s="1530">
        <v>8.0</v>
      </c>
      <c r="E988" s="55" t="s">
        <v>687</v>
      </c>
    </row>
    <row r="989">
      <c r="A989" s="1530" t="s">
        <v>749</v>
      </c>
      <c r="B989" s="1530" t="s">
        <v>687</v>
      </c>
      <c r="C989" s="1558">
        <v>6899.0</v>
      </c>
      <c r="D989" s="1530">
        <v>14.0</v>
      </c>
      <c r="E989" s="55" t="s">
        <v>687</v>
      </c>
    </row>
    <row r="990">
      <c r="A990" s="1530" t="s">
        <v>750</v>
      </c>
      <c r="B990" s="1530" t="s">
        <v>687</v>
      </c>
      <c r="C990" s="1558">
        <v>1503.0</v>
      </c>
      <c r="D990" s="1530">
        <v>4.0</v>
      </c>
      <c r="E990" s="55" t="s">
        <v>687</v>
      </c>
    </row>
    <row r="991">
      <c r="A991" s="1530" t="s">
        <v>94</v>
      </c>
      <c r="B991" s="1530" t="s">
        <v>687</v>
      </c>
      <c r="C991" s="1558">
        <v>5420.0</v>
      </c>
      <c r="D991" s="1530">
        <v>16.0</v>
      </c>
      <c r="E991" s="55" t="s">
        <v>687</v>
      </c>
    </row>
    <row r="992">
      <c r="A992" s="1530" t="s">
        <v>751</v>
      </c>
      <c r="B992" s="1530" t="s">
        <v>687</v>
      </c>
      <c r="C992" s="1558">
        <v>2105.0</v>
      </c>
      <c r="D992" s="1530">
        <v>8.0</v>
      </c>
      <c r="E992" s="55" t="s">
        <v>687</v>
      </c>
    </row>
    <row r="993">
      <c r="A993" s="1530" t="s">
        <v>752</v>
      </c>
      <c r="B993" s="1530" t="s">
        <v>687</v>
      </c>
      <c r="C993" s="1558">
        <v>8665.0</v>
      </c>
      <c r="D993" s="1530">
        <v>20.0</v>
      </c>
      <c r="E993" s="55" t="s">
        <v>687</v>
      </c>
    </row>
    <row r="994">
      <c r="A994" s="1530" t="s">
        <v>753</v>
      </c>
      <c r="B994" s="1530" t="s">
        <v>687</v>
      </c>
      <c r="C994" s="1558">
        <v>3183.0</v>
      </c>
      <c r="D994" s="1530">
        <v>5.0</v>
      </c>
      <c r="E994" s="55" t="s">
        <v>687</v>
      </c>
    </row>
    <row r="995">
      <c r="A995" s="1536" t="s">
        <v>754</v>
      </c>
      <c r="B995" s="1536" t="s">
        <v>687</v>
      </c>
      <c r="C995" s="1559">
        <v>165324.0</v>
      </c>
      <c r="D995" s="1536">
        <v>182.0</v>
      </c>
      <c r="E995" s="1560" t="s">
        <v>687</v>
      </c>
      <c r="F995" s="1560"/>
      <c r="G995" s="1560"/>
      <c r="N995" s="1529"/>
      <c r="O995" s="1529"/>
      <c r="P995" s="1529"/>
      <c r="Q995" s="1529"/>
      <c r="R995" s="1529"/>
      <c r="S995" s="1529"/>
      <c r="T995" s="1529"/>
      <c r="U995" s="1529"/>
      <c r="V995" s="1529"/>
      <c r="W995" s="1529"/>
      <c r="X995" s="1529"/>
      <c r="Y995" s="1529"/>
      <c r="Z995" s="1529"/>
    </row>
    <row r="996">
      <c r="A996" s="364" t="s">
        <v>641</v>
      </c>
      <c r="B996" s="364" t="s">
        <v>756</v>
      </c>
      <c r="C996" s="155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5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5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54">
        <v>7979.0</v>
      </c>
      <c r="D999" s="364">
        <v>22.0</v>
      </c>
      <c r="E999" s="55" t="s">
        <v>756</v>
      </c>
      <c r="H999" s="1529"/>
      <c r="I999" s="1529"/>
      <c r="J999" s="1529"/>
      <c r="K999" s="1529"/>
      <c r="L999" s="1529"/>
      <c r="M999" s="1529"/>
    </row>
    <row r="1000">
      <c r="A1000" s="364" t="s">
        <v>758</v>
      </c>
      <c r="B1000" s="364" t="s">
        <v>756</v>
      </c>
      <c r="C1000" s="155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5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5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5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5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5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5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5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5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5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5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5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5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5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5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5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5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5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5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5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5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5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5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5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5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5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5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5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5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5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5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5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5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5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5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5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5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5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5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5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5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5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5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5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5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5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5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5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5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5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5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5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5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5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5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5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5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5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5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5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5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5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5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5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5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5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5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5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5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5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5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5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5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5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5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5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5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5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5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5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5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5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5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5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5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5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5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5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5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5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5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5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5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5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5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5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5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5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5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5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5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5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5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5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5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5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5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5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5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5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5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5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5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5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54">
        <v>7177.0</v>
      </c>
      <c r="D1114" s="364">
        <v>12.0</v>
      </c>
      <c r="E1114" s="55" t="s">
        <v>756</v>
      </c>
    </row>
    <row r="1115">
      <c r="A1115" s="1541" t="s">
        <v>596</v>
      </c>
      <c r="B1115" s="1541" t="s">
        <v>756</v>
      </c>
      <c r="C1115" s="1555">
        <v>26533.0</v>
      </c>
      <c r="D1115" s="1541">
        <v>41.0</v>
      </c>
      <c r="E1115" s="1560" t="s">
        <v>756</v>
      </c>
      <c r="F1115" s="1560"/>
      <c r="G1115" s="1560"/>
      <c r="N1115" s="1529"/>
      <c r="O1115" s="1529"/>
      <c r="P1115" s="1529"/>
      <c r="Q1115" s="1529"/>
      <c r="R1115" s="1529"/>
      <c r="S1115" s="1529"/>
      <c r="T1115" s="1529"/>
      <c r="U1115" s="1529"/>
      <c r="V1115" s="1529"/>
      <c r="W1115" s="1529"/>
      <c r="X1115" s="1529"/>
      <c r="Y1115" s="1529"/>
      <c r="Z1115" s="1529"/>
    </row>
    <row r="1116">
      <c r="A1116" s="1530" t="s">
        <v>814</v>
      </c>
      <c r="B1116" s="1530" t="s">
        <v>813</v>
      </c>
      <c r="C1116" s="1558">
        <v>62190.0</v>
      </c>
      <c r="D1116" s="1530">
        <v>47.0</v>
      </c>
      <c r="E1116" s="55" t="s">
        <v>813</v>
      </c>
    </row>
    <row r="1117">
      <c r="A1117" s="1530" t="s">
        <v>599</v>
      </c>
      <c r="B1117" s="1530" t="s">
        <v>813</v>
      </c>
      <c r="C1117" s="1558">
        <v>25605.0</v>
      </c>
      <c r="D1117" s="1530">
        <v>59.0</v>
      </c>
      <c r="E1117" s="55" t="s">
        <v>813</v>
      </c>
    </row>
    <row r="1118">
      <c r="A1118" s="1530" t="s">
        <v>815</v>
      </c>
      <c r="B1118" s="1530" t="s">
        <v>813</v>
      </c>
      <c r="C1118" s="1558">
        <v>124672.0</v>
      </c>
      <c r="D1118" s="1530">
        <v>83.0</v>
      </c>
      <c r="E1118" s="55" t="s">
        <v>813</v>
      </c>
    </row>
    <row r="1119">
      <c r="A1119" s="1530" t="s">
        <v>816</v>
      </c>
      <c r="B1119" s="1530" t="s">
        <v>813</v>
      </c>
      <c r="C1119" s="1558">
        <v>22300.0</v>
      </c>
      <c r="D1119" s="1530">
        <v>21.0</v>
      </c>
      <c r="E1119" s="55" t="s">
        <v>813</v>
      </c>
      <c r="H1119" s="1529"/>
      <c r="I1119" s="1529"/>
      <c r="J1119" s="1529"/>
      <c r="K1119" s="1529"/>
      <c r="L1119" s="1529"/>
      <c r="M1119" s="1529"/>
    </row>
    <row r="1120">
      <c r="A1120" s="1530" t="s">
        <v>817</v>
      </c>
      <c r="B1120" s="1530" t="s">
        <v>813</v>
      </c>
      <c r="C1120" s="1558">
        <v>40462.0</v>
      </c>
      <c r="D1120" s="1530">
        <v>44.0</v>
      </c>
      <c r="E1120" s="55" t="s">
        <v>813</v>
      </c>
    </row>
    <row r="1121">
      <c r="A1121" s="1530" t="s">
        <v>818</v>
      </c>
      <c r="B1121" s="1530" t="s">
        <v>813</v>
      </c>
      <c r="C1121" s="1558">
        <v>37253.0</v>
      </c>
      <c r="D1121" s="1530">
        <v>72.0</v>
      </c>
      <c r="E1121" s="55" t="s">
        <v>813</v>
      </c>
    </row>
    <row r="1122">
      <c r="A1122" s="1530" t="s">
        <v>819</v>
      </c>
      <c r="B1122" s="1530" t="s">
        <v>813</v>
      </c>
      <c r="C1122" s="1558">
        <v>13308.0</v>
      </c>
      <c r="D1122" s="1530">
        <v>51.0</v>
      </c>
      <c r="E1122" s="55" t="s">
        <v>813</v>
      </c>
    </row>
    <row r="1123">
      <c r="A1123" s="1530" t="s">
        <v>820</v>
      </c>
      <c r="B1123" s="1530" t="s">
        <v>813</v>
      </c>
      <c r="C1123" s="1558">
        <v>127185.0</v>
      </c>
      <c r="D1123" s="1530">
        <v>138.0</v>
      </c>
      <c r="E1123" s="55" t="s">
        <v>813</v>
      </c>
    </row>
    <row r="1124">
      <c r="A1124" s="1530" t="s">
        <v>821</v>
      </c>
      <c r="B1124" s="1530" t="s">
        <v>813</v>
      </c>
      <c r="C1124" s="1558">
        <v>242922.0</v>
      </c>
      <c r="D1124" s="1530">
        <v>395.0</v>
      </c>
      <c r="E1124" s="55" t="s">
        <v>813</v>
      </c>
    </row>
    <row r="1125">
      <c r="A1125" s="1530" t="s">
        <v>822</v>
      </c>
      <c r="B1125" s="1530" t="s">
        <v>813</v>
      </c>
      <c r="C1125" s="1558">
        <v>203112.0</v>
      </c>
      <c r="D1125" s="1530">
        <v>218.0</v>
      </c>
      <c r="E1125" s="55" t="s">
        <v>813</v>
      </c>
    </row>
    <row r="1126">
      <c r="A1126" s="1530" t="s">
        <v>767</v>
      </c>
      <c r="B1126" s="1530" t="s">
        <v>813</v>
      </c>
      <c r="C1126" s="1558">
        <v>9960.0</v>
      </c>
      <c r="D1126" s="1530">
        <v>22.0</v>
      </c>
      <c r="E1126" s="55" t="s">
        <v>813</v>
      </c>
    </row>
    <row r="1127">
      <c r="A1127" s="1530" t="s">
        <v>823</v>
      </c>
      <c r="B1127" s="1530" t="s">
        <v>813</v>
      </c>
      <c r="C1127" s="1558">
        <v>6968.0</v>
      </c>
      <c r="D1127" s="1530">
        <v>4.0</v>
      </c>
      <c r="E1127" s="55" t="s">
        <v>813</v>
      </c>
    </row>
    <row r="1128">
      <c r="A1128" s="1530" t="s">
        <v>824</v>
      </c>
      <c r="B1128" s="1530" t="s">
        <v>813</v>
      </c>
      <c r="C1128" s="1558">
        <v>9608.0</v>
      </c>
      <c r="D1128" s="1530">
        <v>24.0</v>
      </c>
      <c r="E1128" s="55" t="s">
        <v>813</v>
      </c>
    </row>
    <row r="1129">
      <c r="A1129" s="1530" t="s">
        <v>825</v>
      </c>
      <c r="B1129" s="1530" t="s">
        <v>813</v>
      </c>
      <c r="C1129" s="1558">
        <v>15944.0</v>
      </c>
      <c r="D1129" s="1530">
        <v>50.0</v>
      </c>
      <c r="E1129" s="55" t="s">
        <v>813</v>
      </c>
    </row>
    <row r="1130">
      <c r="A1130" s="1530" t="s">
        <v>826</v>
      </c>
      <c r="B1130" s="1530" t="s">
        <v>813</v>
      </c>
      <c r="C1130" s="1558">
        <v>19572.0</v>
      </c>
      <c r="D1130" s="1530">
        <v>45.0</v>
      </c>
      <c r="E1130" s="55" t="s">
        <v>813</v>
      </c>
    </row>
    <row r="1131">
      <c r="A1131" s="1530" t="s">
        <v>2498</v>
      </c>
      <c r="B1131" s="1530" t="s">
        <v>813</v>
      </c>
      <c r="C1131" s="1558">
        <v>27436.0</v>
      </c>
      <c r="D1131" s="1530">
        <v>77.0</v>
      </c>
      <c r="E1131" s="55" t="s">
        <v>813</v>
      </c>
    </row>
    <row r="1132">
      <c r="A1132" s="1530" t="s">
        <v>827</v>
      </c>
      <c r="B1132" s="1530" t="s">
        <v>813</v>
      </c>
      <c r="C1132" s="1558">
        <v>440956.0</v>
      </c>
      <c r="D1132" s="1530">
        <v>378.0</v>
      </c>
      <c r="E1132" s="55" t="s">
        <v>813</v>
      </c>
    </row>
    <row r="1133">
      <c r="A1133" s="1530" t="s">
        <v>828</v>
      </c>
      <c r="B1133" s="1530" t="s">
        <v>813</v>
      </c>
      <c r="C1133" s="1558">
        <v>7037.0</v>
      </c>
      <c r="D1133" s="1530">
        <v>26.0</v>
      </c>
      <c r="E1133" s="55" t="s">
        <v>813</v>
      </c>
    </row>
    <row r="1134">
      <c r="A1134" s="1530" t="s">
        <v>829</v>
      </c>
      <c r="B1134" s="1530" t="s">
        <v>813</v>
      </c>
      <c r="C1134" s="1558">
        <v>19305.0</v>
      </c>
      <c r="D1134" s="1530">
        <v>51.0</v>
      </c>
      <c r="E1134" s="55" t="s">
        <v>813</v>
      </c>
    </row>
    <row r="1135">
      <c r="A1135" s="1530" t="s">
        <v>830</v>
      </c>
      <c r="B1135" s="1530" t="s">
        <v>813</v>
      </c>
      <c r="C1135" s="1558">
        <v>33443.0</v>
      </c>
      <c r="D1135" s="1530">
        <v>39.0</v>
      </c>
      <c r="E1135" s="55" t="s">
        <v>813</v>
      </c>
    </row>
    <row r="1136">
      <c r="A1136" s="1530" t="s">
        <v>59</v>
      </c>
      <c r="B1136" s="1530" t="s">
        <v>813</v>
      </c>
      <c r="C1136" s="1558">
        <v>20156.0</v>
      </c>
      <c r="D1136" s="1530">
        <v>62.0</v>
      </c>
      <c r="E1136" s="55" t="s">
        <v>813</v>
      </c>
    </row>
    <row r="1137">
      <c r="A1137" s="1530" t="s">
        <v>168</v>
      </c>
      <c r="B1137" s="1530" t="s">
        <v>813</v>
      </c>
      <c r="C1137" s="1558">
        <v>22482.0</v>
      </c>
      <c r="D1137" s="1530">
        <v>38.0</v>
      </c>
      <c r="E1137" s="55" t="s">
        <v>813</v>
      </c>
    </row>
    <row r="1138">
      <c r="A1138" s="1530" t="s">
        <v>831</v>
      </c>
      <c r="B1138" s="1530" t="s">
        <v>813</v>
      </c>
      <c r="C1138" s="1558">
        <v>70941.0</v>
      </c>
      <c r="D1138" s="1530">
        <v>55.0</v>
      </c>
      <c r="E1138" s="55" t="s">
        <v>813</v>
      </c>
    </row>
    <row r="1139">
      <c r="A1139" s="1530" t="s">
        <v>832</v>
      </c>
      <c r="B1139" s="1530" t="s">
        <v>813</v>
      </c>
      <c r="C1139" s="1558">
        <v>32721.0</v>
      </c>
      <c r="D1139" s="1530">
        <v>46.0</v>
      </c>
      <c r="E1139" s="55" t="s">
        <v>813</v>
      </c>
    </row>
    <row r="1140">
      <c r="A1140" s="1530" t="s">
        <v>65</v>
      </c>
      <c r="B1140" s="1530" t="s">
        <v>813</v>
      </c>
      <c r="C1140" s="1558">
        <v>15902.0</v>
      </c>
      <c r="D1140" s="1530">
        <v>37.0</v>
      </c>
      <c r="E1140" s="55" t="s">
        <v>813</v>
      </c>
    </row>
    <row r="1141">
      <c r="A1141" s="1530" t="s">
        <v>66</v>
      </c>
      <c r="B1141" s="1530" t="s">
        <v>813</v>
      </c>
      <c r="C1141" s="1558">
        <v>434051.0</v>
      </c>
      <c r="D1141" s="1530">
        <v>256.0</v>
      </c>
      <c r="E1141" s="55" t="s">
        <v>813</v>
      </c>
    </row>
    <row r="1142">
      <c r="A1142" s="1530" t="s">
        <v>833</v>
      </c>
      <c r="B1142" s="1530" t="s">
        <v>813</v>
      </c>
      <c r="C1142" s="1558">
        <v>31582.0</v>
      </c>
      <c r="D1142" s="1530">
        <v>51.0</v>
      </c>
      <c r="E1142" s="55" t="s">
        <v>813</v>
      </c>
    </row>
    <row r="1143">
      <c r="A1143" s="1530" t="s">
        <v>175</v>
      </c>
      <c r="B1143" s="1530" t="s">
        <v>813</v>
      </c>
      <c r="C1143" s="1558">
        <v>242782.0</v>
      </c>
      <c r="D1143" s="1530">
        <v>118.0</v>
      </c>
      <c r="E1143" s="55" t="s">
        <v>813</v>
      </c>
    </row>
    <row r="1144">
      <c r="A1144" s="1530" t="s">
        <v>834</v>
      </c>
      <c r="B1144" s="1530" t="s">
        <v>813</v>
      </c>
      <c r="C1144" s="1558">
        <v>98115.0</v>
      </c>
      <c r="D1144" s="1530">
        <v>59.0</v>
      </c>
      <c r="E1144" s="55" t="s">
        <v>813</v>
      </c>
    </row>
    <row r="1145">
      <c r="A1145" s="1530" t="s">
        <v>569</v>
      </c>
      <c r="B1145" s="1530" t="s">
        <v>813</v>
      </c>
      <c r="C1145" s="1558">
        <v>14917.0</v>
      </c>
      <c r="D1145" s="1530">
        <v>33.0</v>
      </c>
      <c r="E1145" s="55" t="s">
        <v>813</v>
      </c>
    </row>
    <row r="1146">
      <c r="A1146" s="1530" t="s">
        <v>176</v>
      </c>
      <c r="B1146" s="1530" t="s">
        <v>813</v>
      </c>
      <c r="C1146" s="1558">
        <v>47196.0</v>
      </c>
      <c r="D1146" s="1530">
        <v>62.0</v>
      </c>
      <c r="E1146" s="55" t="s">
        <v>813</v>
      </c>
    </row>
    <row r="1147">
      <c r="A1147" s="1530" t="s">
        <v>570</v>
      </c>
      <c r="B1147" s="1530" t="s">
        <v>813</v>
      </c>
      <c r="C1147" s="1558">
        <v>139567.0</v>
      </c>
      <c r="D1147" s="1530">
        <v>97.0</v>
      </c>
      <c r="E1147" s="55" t="s">
        <v>813</v>
      </c>
    </row>
    <row r="1148">
      <c r="A1148" s="1530" t="s">
        <v>74</v>
      </c>
      <c r="B1148" s="1530" t="s">
        <v>813</v>
      </c>
      <c r="C1148" s="1558">
        <v>11161.0</v>
      </c>
      <c r="D1148" s="1530">
        <v>16.0</v>
      </c>
      <c r="E1148" s="55" t="s">
        <v>813</v>
      </c>
    </row>
    <row r="1149">
      <c r="A1149" s="1530" t="s">
        <v>835</v>
      </c>
      <c r="B1149" s="1530" t="s">
        <v>813</v>
      </c>
      <c r="C1149" s="1558">
        <v>25398.0</v>
      </c>
      <c r="D1149" s="1530">
        <v>74.0</v>
      </c>
      <c r="E1149" s="55" t="s">
        <v>813</v>
      </c>
    </row>
    <row r="1150">
      <c r="A1150" s="1530" t="s">
        <v>836</v>
      </c>
      <c r="B1150" s="1530" t="s">
        <v>813</v>
      </c>
      <c r="C1150" s="1558">
        <v>38659.0</v>
      </c>
      <c r="D1150" s="1530">
        <v>81.0</v>
      </c>
      <c r="E1150" s="55" t="s">
        <v>813</v>
      </c>
    </row>
    <row r="1151">
      <c r="A1151" s="1530" t="s">
        <v>837</v>
      </c>
      <c r="B1151" s="1530" t="s">
        <v>813</v>
      </c>
      <c r="C1151" s="1558">
        <v>391006.0</v>
      </c>
      <c r="D1151" s="1530">
        <v>344.0</v>
      </c>
      <c r="E1151" s="55" t="s">
        <v>813</v>
      </c>
    </row>
    <row r="1152">
      <c r="A1152" s="1530" t="s">
        <v>184</v>
      </c>
      <c r="B1152" s="1530" t="s">
        <v>813</v>
      </c>
      <c r="C1152" s="1558">
        <v>154475.0</v>
      </c>
      <c r="D1152" s="1530">
        <v>219.0</v>
      </c>
      <c r="E1152" s="55" t="s">
        <v>813</v>
      </c>
    </row>
    <row r="1153">
      <c r="A1153" s="1530" t="s">
        <v>838</v>
      </c>
      <c r="B1153" s="1530" t="s">
        <v>813</v>
      </c>
      <c r="C1153" s="1558">
        <v>23410.0</v>
      </c>
      <c r="D1153" s="1530">
        <v>16.0</v>
      </c>
      <c r="E1153" s="55" t="s">
        <v>813</v>
      </c>
    </row>
    <row r="1154">
      <c r="A1154" s="1530" t="s">
        <v>839</v>
      </c>
      <c r="B1154" s="1530" t="s">
        <v>813</v>
      </c>
      <c r="C1154" s="1558">
        <v>21940.0</v>
      </c>
      <c r="D1154" s="1530">
        <v>24.0</v>
      </c>
      <c r="E1154" s="55" t="s">
        <v>813</v>
      </c>
    </row>
    <row r="1155">
      <c r="A1155" s="1530" t="s">
        <v>840</v>
      </c>
      <c r="B1155" s="1530" t="s">
        <v>813</v>
      </c>
      <c r="C1155" s="1558">
        <v>130562.0</v>
      </c>
      <c r="D1155" s="1530">
        <v>228.0</v>
      </c>
      <c r="E1155" s="55" t="s">
        <v>813</v>
      </c>
    </row>
    <row r="1156">
      <c r="A1156" s="1530" t="s">
        <v>841</v>
      </c>
      <c r="B1156" s="1530" t="s">
        <v>813</v>
      </c>
      <c r="C1156" s="1558">
        <v>8477.0</v>
      </c>
      <c r="D1156" s="1530">
        <v>22.0</v>
      </c>
      <c r="E1156" s="55" t="s">
        <v>813</v>
      </c>
    </row>
    <row r="1157">
      <c r="A1157" s="1530" t="s">
        <v>583</v>
      </c>
      <c r="B1157" s="1530" t="s">
        <v>813</v>
      </c>
      <c r="C1157" s="1558">
        <v>20192.0</v>
      </c>
      <c r="D1157" s="1530">
        <v>49.0</v>
      </c>
      <c r="E1157" s="55" t="s">
        <v>813</v>
      </c>
    </row>
    <row r="1158">
      <c r="A1158" s="1530" t="s">
        <v>842</v>
      </c>
      <c r="B1158" s="1530" t="s">
        <v>813</v>
      </c>
      <c r="C1158" s="1558">
        <v>24032.0</v>
      </c>
      <c r="D1158" s="1530">
        <v>55.0</v>
      </c>
      <c r="E1158" s="55" t="s">
        <v>813</v>
      </c>
    </row>
    <row r="1159">
      <c r="A1159" s="1530" t="s">
        <v>2737</v>
      </c>
      <c r="B1159" s="1530" t="s">
        <v>813</v>
      </c>
      <c r="C1159" s="1558">
        <v>46721.0</v>
      </c>
      <c r="D1159" s="1530">
        <v>20.0</v>
      </c>
      <c r="E1159" s="55" t="s">
        <v>813</v>
      </c>
    </row>
    <row r="1160">
      <c r="A1160" s="1530" t="s">
        <v>2738</v>
      </c>
      <c r="B1160" s="1530" t="s">
        <v>813</v>
      </c>
      <c r="C1160" s="1558">
        <v>52879.0</v>
      </c>
      <c r="D1160" s="1530">
        <v>49.0</v>
      </c>
      <c r="E1160" s="55" t="s">
        <v>813</v>
      </c>
    </row>
    <row r="1161">
      <c r="A1161" s="1530" t="s">
        <v>2739</v>
      </c>
      <c r="B1161" s="1530" t="s">
        <v>813</v>
      </c>
      <c r="C1161" s="1558">
        <v>10262.0</v>
      </c>
      <c r="D1161" s="1530">
        <v>23.0</v>
      </c>
      <c r="E1161" s="55" t="s">
        <v>813</v>
      </c>
    </row>
    <row r="1162">
      <c r="A1162" s="1530" t="s">
        <v>2740</v>
      </c>
      <c r="B1162" s="1530" t="s">
        <v>813</v>
      </c>
      <c r="C1162" s="1558">
        <v>21037.0</v>
      </c>
      <c r="D1162" s="1530">
        <v>24.0</v>
      </c>
      <c r="E1162" s="55" t="s">
        <v>813</v>
      </c>
    </row>
    <row r="1163">
      <c r="A1163" s="1530" t="s">
        <v>4313</v>
      </c>
      <c r="B1163" s="1530" t="s">
        <v>813</v>
      </c>
      <c r="C1163" s="1558">
        <v>43184.0</v>
      </c>
      <c r="D1163" s="1530">
        <v>45.0</v>
      </c>
      <c r="E1163" s="55" t="s">
        <v>813</v>
      </c>
    </row>
    <row r="1164">
      <c r="A1164" s="1530" t="s">
        <v>2742</v>
      </c>
      <c r="B1164" s="1530" t="s">
        <v>813</v>
      </c>
      <c r="C1164" s="1558">
        <v>82764.0</v>
      </c>
      <c r="D1164" s="1530">
        <v>85.0</v>
      </c>
      <c r="E1164" s="55" t="s">
        <v>813</v>
      </c>
    </row>
    <row r="1165">
      <c r="A1165" s="1530" t="s">
        <v>2743</v>
      </c>
      <c r="B1165" s="1530" t="s">
        <v>813</v>
      </c>
      <c r="C1165" s="1558">
        <v>53621.0</v>
      </c>
      <c r="D1165" s="1530">
        <v>20.0</v>
      </c>
      <c r="E1165" s="55" t="s">
        <v>813</v>
      </c>
    </row>
    <row r="1166">
      <c r="A1166" s="1530" t="s">
        <v>2744</v>
      </c>
      <c r="B1166" s="1530" t="s">
        <v>813</v>
      </c>
      <c r="C1166" s="1558">
        <v>49774.0</v>
      </c>
      <c r="D1166" s="1530">
        <v>71.0</v>
      </c>
      <c r="E1166" s="55" t="s">
        <v>813</v>
      </c>
    </row>
    <row r="1167">
      <c r="A1167" s="1530" t="s">
        <v>2745</v>
      </c>
      <c r="B1167" s="1530" t="s">
        <v>813</v>
      </c>
      <c r="C1167" s="1558">
        <v>258111.0</v>
      </c>
      <c r="D1167" s="1530">
        <v>173.0</v>
      </c>
      <c r="E1167" s="55" t="s">
        <v>813</v>
      </c>
    </row>
    <row r="1168">
      <c r="A1168" s="1530" t="s">
        <v>852</v>
      </c>
      <c r="B1168" s="1530" t="s">
        <v>813</v>
      </c>
      <c r="C1168" s="1558">
        <v>133777.0</v>
      </c>
      <c r="D1168" s="1530">
        <v>146.0</v>
      </c>
      <c r="E1168" s="55" t="s">
        <v>813</v>
      </c>
    </row>
    <row r="1169">
      <c r="A1169" s="1530" t="s">
        <v>853</v>
      </c>
      <c r="B1169" s="1530" t="s">
        <v>813</v>
      </c>
      <c r="C1169" s="1558">
        <v>4462.0</v>
      </c>
      <c r="D1169" s="1530">
        <v>10.0</v>
      </c>
      <c r="E1169" s="55" t="s">
        <v>813</v>
      </c>
    </row>
    <row r="1170">
      <c r="A1170" s="1530" t="s">
        <v>854</v>
      </c>
      <c r="B1170" s="1530" t="s">
        <v>813</v>
      </c>
      <c r="C1170" s="1558">
        <v>111021.0</v>
      </c>
      <c r="D1170" s="1530">
        <v>78.0</v>
      </c>
      <c r="E1170" s="55" t="s">
        <v>813</v>
      </c>
    </row>
    <row r="1171">
      <c r="A1171" s="1530" t="s">
        <v>199</v>
      </c>
      <c r="B1171" s="1530" t="s">
        <v>813</v>
      </c>
      <c r="C1171" s="1558">
        <v>22330.0</v>
      </c>
      <c r="D1171" s="1530">
        <v>52.0</v>
      </c>
      <c r="E1171" s="55" t="s">
        <v>813</v>
      </c>
    </row>
    <row r="1172">
      <c r="A1172" s="1530" t="s">
        <v>590</v>
      </c>
      <c r="B1172" s="1530" t="s">
        <v>813</v>
      </c>
      <c r="C1172" s="1558">
        <v>59830.0</v>
      </c>
      <c r="D1172" s="1530">
        <v>34.0</v>
      </c>
      <c r="E1172" s="55" t="s">
        <v>813</v>
      </c>
    </row>
    <row r="1173">
      <c r="A1173" s="1530" t="s">
        <v>855</v>
      </c>
      <c r="B1173" s="1530" t="s">
        <v>813</v>
      </c>
      <c r="C1173" s="1558">
        <v>48860.0</v>
      </c>
      <c r="D1173" s="1530">
        <v>86.0</v>
      </c>
      <c r="E1173" s="55" t="s">
        <v>813</v>
      </c>
    </row>
    <row r="1174">
      <c r="A1174" s="1530" t="s">
        <v>94</v>
      </c>
      <c r="B1174" s="1530" t="s">
        <v>813</v>
      </c>
      <c r="C1174" s="1558">
        <v>46582.0</v>
      </c>
      <c r="D1174" s="1530">
        <v>85.0</v>
      </c>
      <c r="E1174" s="55" t="s">
        <v>813</v>
      </c>
    </row>
    <row r="1175">
      <c r="A1175" s="1530" t="s">
        <v>495</v>
      </c>
      <c r="B1175" s="1530" t="s">
        <v>813</v>
      </c>
      <c r="C1175" s="1558">
        <v>38798.0</v>
      </c>
      <c r="D1175" s="1530">
        <v>90.0</v>
      </c>
      <c r="E1175" s="55" t="s">
        <v>813</v>
      </c>
    </row>
    <row r="1176">
      <c r="A1176" s="1530" t="s">
        <v>856</v>
      </c>
      <c r="B1176" s="1530" t="s">
        <v>813</v>
      </c>
      <c r="C1176" s="1558">
        <v>26427.0</v>
      </c>
      <c r="D1176" s="1530">
        <v>24.0</v>
      </c>
      <c r="E1176" s="55" t="s">
        <v>813</v>
      </c>
    </row>
    <row r="1177">
      <c r="A1177" s="1530" t="s">
        <v>857</v>
      </c>
      <c r="B1177" s="1530" t="s">
        <v>813</v>
      </c>
      <c r="C1177" s="1558">
        <v>10982.0</v>
      </c>
      <c r="D1177" s="1530">
        <v>34.0</v>
      </c>
      <c r="E1177" s="55" t="s">
        <v>813</v>
      </c>
    </row>
    <row r="1178">
      <c r="A1178" s="1530" t="s">
        <v>858</v>
      </c>
      <c r="B1178" s="1530" t="s">
        <v>813</v>
      </c>
      <c r="C1178" s="1558">
        <v>15460.0</v>
      </c>
      <c r="D1178" s="1530">
        <v>21.0</v>
      </c>
      <c r="E1178" s="55" t="s">
        <v>813</v>
      </c>
    </row>
    <row r="1179">
      <c r="A1179" s="1536" t="s">
        <v>859</v>
      </c>
      <c r="B1179" s="1536" t="s">
        <v>813</v>
      </c>
      <c r="C1179" s="1559">
        <v>14134.0</v>
      </c>
      <c r="D1179" s="1536">
        <v>37.0</v>
      </c>
      <c r="E1179" s="1560" t="s">
        <v>813</v>
      </c>
      <c r="F1179" s="1560"/>
      <c r="G1179" s="1560"/>
      <c r="N1179" s="1529"/>
      <c r="O1179" s="1529"/>
      <c r="P1179" s="1529"/>
      <c r="Q1179" s="1529"/>
      <c r="R1179" s="1529"/>
      <c r="S1179" s="1529"/>
      <c r="T1179" s="1529"/>
      <c r="U1179" s="1529"/>
      <c r="V1179" s="1529"/>
      <c r="W1179" s="1529"/>
      <c r="X1179" s="1529"/>
      <c r="Y1179" s="1529"/>
      <c r="Z1179" s="1529"/>
    </row>
    <row r="1180">
      <c r="A1180" s="1530" t="s">
        <v>862</v>
      </c>
      <c r="B1180" s="1530" t="s">
        <v>861</v>
      </c>
      <c r="C1180" s="1558">
        <v>107679.0</v>
      </c>
      <c r="D1180" s="1530">
        <v>63.0</v>
      </c>
      <c r="E1180" s="55" t="s">
        <v>861</v>
      </c>
    </row>
    <row r="1181">
      <c r="A1181" s="1530" t="s">
        <v>863</v>
      </c>
      <c r="B1181" s="1530" t="s">
        <v>861</v>
      </c>
      <c r="C1181" s="1558">
        <v>67111.0</v>
      </c>
      <c r="D1181" s="1530">
        <v>88.0</v>
      </c>
      <c r="E1181" s="55" t="s">
        <v>861</v>
      </c>
    </row>
    <row r="1182">
      <c r="A1182" s="1530" t="s">
        <v>552</v>
      </c>
      <c r="B1182" s="1530" t="s">
        <v>861</v>
      </c>
      <c r="C1182" s="1558">
        <v>293557.0</v>
      </c>
      <c r="D1182" s="1530">
        <v>172.0</v>
      </c>
      <c r="E1182" s="55" t="s">
        <v>861</v>
      </c>
    </row>
    <row r="1183">
      <c r="A1183" s="1530" t="s">
        <v>59</v>
      </c>
      <c r="B1183" s="1530" t="s">
        <v>861</v>
      </c>
      <c r="C1183" s="1558">
        <v>29897.0</v>
      </c>
      <c r="D1183" s="1530">
        <v>37.0</v>
      </c>
      <c r="E1183" s="55" t="s">
        <v>861</v>
      </c>
      <c r="H1183" s="1529"/>
      <c r="I1183" s="1529"/>
      <c r="J1183" s="1529"/>
      <c r="K1183" s="1529"/>
      <c r="L1183" s="1529"/>
      <c r="M1183" s="1529"/>
    </row>
    <row r="1184">
      <c r="A1184" s="1530" t="s">
        <v>444</v>
      </c>
      <c r="B1184" s="1530" t="s">
        <v>861</v>
      </c>
      <c r="C1184" s="1558">
        <v>54811.0</v>
      </c>
      <c r="D1184" s="1530">
        <v>68.0</v>
      </c>
      <c r="E1184" s="55" t="s">
        <v>861</v>
      </c>
    </row>
    <row r="1185">
      <c r="A1185" s="1530" t="s">
        <v>864</v>
      </c>
      <c r="B1185" s="1530" t="s">
        <v>861</v>
      </c>
      <c r="C1185" s="1558">
        <v>122083.0</v>
      </c>
      <c r="D1185" s="1530">
        <v>96.0</v>
      </c>
      <c r="E1185" s="55" t="s">
        <v>861</v>
      </c>
    </row>
    <row r="1186">
      <c r="A1186" s="1530" t="s">
        <v>568</v>
      </c>
      <c r="B1186" s="1530" t="s">
        <v>861</v>
      </c>
      <c r="C1186" s="1558">
        <v>39771.0</v>
      </c>
      <c r="D1186" s="1530">
        <v>44.0</v>
      </c>
      <c r="E1186" s="55" t="s">
        <v>861</v>
      </c>
    </row>
    <row r="1187">
      <c r="A1187" s="1530" t="s">
        <v>176</v>
      </c>
      <c r="B1187" s="1530" t="s">
        <v>861</v>
      </c>
      <c r="C1187" s="1558">
        <v>34342.0</v>
      </c>
      <c r="D1187" s="1530">
        <v>36.0</v>
      </c>
      <c r="E1187" s="55" t="s">
        <v>861</v>
      </c>
    </row>
    <row r="1188">
      <c r="A1188" s="1530" t="s">
        <v>865</v>
      </c>
      <c r="B1188" s="1530" t="s">
        <v>861</v>
      </c>
      <c r="C1188" s="1558">
        <v>57618.0</v>
      </c>
      <c r="D1188" s="1530">
        <v>51.0</v>
      </c>
      <c r="E1188" s="55" t="s">
        <v>861</v>
      </c>
    </row>
    <row r="1189">
      <c r="A1189" s="1530" t="s">
        <v>866</v>
      </c>
      <c r="B1189" s="1530" t="s">
        <v>861</v>
      </c>
      <c r="C1189" s="1558">
        <v>151096.0</v>
      </c>
      <c r="D1189" s="1530">
        <v>128.0</v>
      </c>
      <c r="E1189" s="55" t="s">
        <v>861</v>
      </c>
    </row>
    <row r="1190">
      <c r="A1190" s="1530" t="s">
        <v>867</v>
      </c>
      <c r="B1190" s="1530" t="s">
        <v>861</v>
      </c>
      <c r="C1190" s="1558">
        <v>16800.0</v>
      </c>
      <c r="D1190" s="1530">
        <v>24.0</v>
      </c>
      <c r="E1190" s="55" t="s">
        <v>861</v>
      </c>
    </row>
    <row r="1191">
      <c r="A1191" s="1530" t="s">
        <v>868</v>
      </c>
      <c r="B1191" s="1530" t="s">
        <v>861</v>
      </c>
      <c r="C1191" s="1558">
        <v>35634.0</v>
      </c>
      <c r="D1191" s="1530">
        <v>34.0</v>
      </c>
      <c r="E1191" s="55" t="s">
        <v>861</v>
      </c>
    </row>
    <row r="1192">
      <c r="A1192" s="1530" t="s">
        <v>869</v>
      </c>
      <c r="B1192" s="1530" t="s">
        <v>861</v>
      </c>
      <c r="C1192" s="1558">
        <v>50592.0</v>
      </c>
      <c r="D1192" s="1530">
        <v>47.0</v>
      </c>
      <c r="E1192" s="55" t="s">
        <v>861</v>
      </c>
    </row>
    <row r="1193">
      <c r="A1193" s="1530" t="s">
        <v>870</v>
      </c>
      <c r="B1193" s="1530" t="s">
        <v>861</v>
      </c>
      <c r="C1193" s="1558">
        <v>39694.0</v>
      </c>
      <c r="D1193" s="1530">
        <v>33.0</v>
      </c>
      <c r="E1193" s="55" t="s">
        <v>861</v>
      </c>
    </row>
    <row r="1194">
      <c r="A1194" s="1530" t="s">
        <v>94</v>
      </c>
      <c r="B1194" s="1530" t="s">
        <v>861</v>
      </c>
      <c r="C1194" s="1558">
        <v>31490.0</v>
      </c>
      <c r="D1194" s="1530">
        <v>50.0</v>
      </c>
      <c r="E1194" s="55" t="s">
        <v>861</v>
      </c>
    </row>
    <row r="1195">
      <c r="A1195" s="1536" t="s">
        <v>871</v>
      </c>
      <c r="B1195" s="1536" t="s">
        <v>861</v>
      </c>
      <c r="C1195" s="1559">
        <v>206229.0</v>
      </c>
      <c r="D1195" s="1536">
        <v>116.0</v>
      </c>
      <c r="E1195" s="1560" t="s">
        <v>861</v>
      </c>
      <c r="F1195" s="1560"/>
      <c r="G1195" s="1560"/>
      <c r="N1195" s="1529"/>
      <c r="O1195" s="1529"/>
      <c r="P1195" s="1529"/>
      <c r="Q1195" s="1529"/>
      <c r="R1195" s="1529"/>
      <c r="S1195" s="1529"/>
      <c r="T1195" s="1529"/>
      <c r="U1195" s="1529"/>
      <c r="V1195" s="1529"/>
      <c r="W1195" s="1529"/>
      <c r="X1195" s="1529"/>
      <c r="Y1195" s="1529"/>
      <c r="Z1195" s="1529"/>
    </row>
    <row r="1196">
      <c r="A1196" s="364" t="s">
        <v>874</v>
      </c>
      <c r="B1196" s="364" t="s">
        <v>873</v>
      </c>
      <c r="C1196" s="155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5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5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54">
        <v>92003.0</v>
      </c>
      <c r="D1199" s="364">
        <v>72.0</v>
      </c>
      <c r="E1199" s="55" t="s">
        <v>873</v>
      </c>
      <c r="H1199" s="1529"/>
      <c r="I1199" s="1529"/>
      <c r="J1199" s="1529"/>
      <c r="K1199" s="1529"/>
      <c r="L1199" s="1529"/>
      <c r="M1199" s="1529"/>
    </row>
    <row r="1200">
      <c r="A1200" s="364" t="s">
        <v>878</v>
      </c>
      <c r="B1200" s="364" t="s">
        <v>873</v>
      </c>
      <c r="C1200" s="155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5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5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5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5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5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5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5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5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5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5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5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5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5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5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5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5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5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54">
        <v>51823.0</v>
      </c>
      <c r="D1218" s="364">
        <v>80.0</v>
      </c>
      <c r="E1218" s="55" t="s">
        <v>873</v>
      </c>
    </row>
    <row r="1219">
      <c r="A1219" s="1541" t="s">
        <v>890</v>
      </c>
      <c r="B1219" s="1541" t="s">
        <v>873</v>
      </c>
      <c r="C1219" s="1555">
        <v>602495.0</v>
      </c>
      <c r="D1219" s="1541">
        <v>558.0</v>
      </c>
      <c r="E1219" s="1560" t="s">
        <v>873</v>
      </c>
      <c r="F1219" s="1560"/>
      <c r="G1219" s="1560"/>
      <c r="N1219" s="1529"/>
      <c r="O1219" s="1529"/>
      <c r="P1219" s="1529"/>
      <c r="Q1219" s="1529"/>
      <c r="R1219" s="1529"/>
      <c r="S1219" s="1529"/>
      <c r="T1219" s="1529"/>
      <c r="U1219" s="1529"/>
      <c r="V1219" s="1529"/>
      <c r="W1219" s="1529"/>
      <c r="X1219" s="1529"/>
      <c r="Y1219" s="1529"/>
      <c r="Z1219" s="1529"/>
    </row>
    <row r="1220">
      <c r="A1220" s="1530" t="s">
        <v>893</v>
      </c>
      <c r="B1220" s="1530" t="s">
        <v>892</v>
      </c>
      <c r="C1220" s="1558">
        <v>213413.0</v>
      </c>
      <c r="D1220" s="1530">
        <v>130.0</v>
      </c>
      <c r="E1220" s="55" t="s">
        <v>892</v>
      </c>
    </row>
    <row r="1221">
      <c r="A1221" s="1530" t="s">
        <v>894</v>
      </c>
      <c r="B1221" s="1530" t="s">
        <v>892</v>
      </c>
      <c r="C1221" s="1558">
        <v>126348.0</v>
      </c>
      <c r="D1221" s="1530">
        <v>81.0</v>
      </c>
      <c r="E1221" s="55" t="s">
        <v>892</v>
      </c>
    </row>
    <row r="1222">
      <c r="A1222" s="1530" t="s">
        <v>895</v>
      </c>
      <c r="B1222" s="1530" t="s">
        <v>892</v>
      </c>
      <c r="C1222" s="1558">
        <v>564022.0</v>
      </c>
      <c r="D1222" s="1530">
        <v>226.0</v>
      </c>
      <c r="E1222" s="55" t="s">
        <v>892</v>
      </c>
    </row>
    <row r="1223">
      <c r="A1223" s="1530" t="s">
        <v>896</v>
      </c>
      <c r="B1223" s="1530" t="s">
        <v>892</v>
      </c>
      <c r="C1223" s="1558">
        <v>17352.0</v>
      </c>
      <c r="D1223" s="1530">
        <v>19.0</v>
      </c>
      <c r="E1223" s="55" t="s">
        <v>892</v>
      </c>
      <c r="H1223" s="1529"/>
      <c r="I1223" s="1529"/>
      <c r="J1223" s="1529"/>
      <c r="K1223" s="1529"/>
      <c r="L1223" s="1529"/>
      <c r="M1223" s="1529"/>
    </row>
    <row r="1224">
      <c r="A1224" s="1530" t="s">
        <v>897</v>
      </c>
      <c r="B1224" s="1530" t="s">
        <v>892</v>
      </c>
      <c r="C1224" s="1558">
        <v>790638.0</v>
      </c>
      <c r="D1224" s="1530">
        <v>293.0</v>
      </c>
      <c r="E1224" s="55" t="s">
        <v>892</v>
      </c>
    </row>
    <row r="1225">
      <c r="A1225" s="1530" t="s">
        <v>59</v>
      </c>
      <c r="B1225" s="1530" t="s">
        <v>892</v>
      </c>
      <c r="C1225" s="1558">
        <v>70963.0</v>
      </c>
      <c r="D1225" s="1530">
        <v>49.0</v>
      </c>
      <c r="E1225" s="55" t="s">
        <v>892</v>
      </c>
    </row>
    <row r="1226">
      <c r="A1226" s="1530" t="s">
        <v>898</v>
      </c>
      <c r="B1226" s="1530" t="s">
        <v>892</v>
      </c>
      <c r="C1226" s="1558">
        <v>470406.0</v>
      </c>
      <c r="D1226" s="1530">
        <v>254.0</v>
      </c>
      <c r="E1226" s="55" t="s">
        <v>892</v>
      </c>
    </row>
    <row r="1227">
      <c r="A1227" s="1530" t="s">
        <v>899</v>
      </c>
      <c r="B1227" s="1530" t="s">
        <v>892</v>
      </c>
      <c r="C1227" s="1558">
        <v>161355.0</v>
      </c>
      <c r="D1227" s="1530">
        <v>69.0</v>
      </c>
      <c r="E1227" s="55" t="s">
        <v>892</v>
      </c>
    </row>
    <row r="1228">
      <c r="A1228" s="1530" t="s">
        <v>328</v>
      </c>
      <c r="B1228" s="1530" t="s">
        <v>892</v>
      </c>
      <c r="C1228" s="1558">
        <v>1614714.0</v>
      </c>
      <c r="D1228" s="1530">
        <v>580.0</v>
      </c>
      <c r="E1228" s="55" t="s">
        <v>892</v>
      </c>
    </row>
    <row r="1229">
      <c r="A1229" s="1530" t="s">
        <v>900</v>
      </c>
      <c r="B1229" s="1530" t="s">
        <v>892</v>
      </c>
      <c r="C1229" s="1558">
        <v>11327.0</v>
      </c>
      <c r="D1229" s="1530">
        <v>7.0</v>
      </c>
      <c r="E1229" s="55" t="s">
        <v>892</v>
      </c>
    </row>
    <row r="1230">
      <c r="A1230" s="1530" t="s">
        <v>901</v>
      </c>
      <c r="B1230" s="1530" t="s">
        <v>892</v>
      </c>
      <c r="C1230" s="1558">
        <v>705388.0</v>
      </c>
      <c r="D1230" s="1530">
        <v>216.0</v>
      </c>
      <c r="E1230" s="55" t="s">
        <v>892</v>
      </c>
    </row>
    <row r="1231">
      <c r="A1231" s="1530" t="s">
        <v>673</v>
      </c>
      <c r="B1231" s="1530" t="s">
        <v>892</v>
      </c>
      <c r="C1231" s="1558">
        <v>518132.0</v>
      </c>
      <c r="D1231" s="1530">
        <v>205.0</v>
      </c>
      <c r="E1231" s="55" t="s">
        <v>892</v>
      </c>
    </row>
    <row r="1232">
      <c r="A1232" s="1530" t="s">
        <v>902</v>
      </c>
      <c r="B1232" s="1530" t="s">
        <v>892</v>
      </c>
      <c r="C1232" s="1558">
        <v>807252.0</v>
      </c>
      <c r="D1232" s="1530">
        <v>298.0</v>
      </c>
      <c r="E1232" s="55" t="s">
        <v>892</v>
      </c>
    </row>
    <row r="1233">
      <c r="A1233" s="1536" t="s">
        <v>889</v>
      </c>
      <c r="B1233" s="1536" t="s">
        <v>892</v>
      </c>
      <c r="C1233" s="1559">
        <v>830839.0</v>
      </c>
      <c r="D1233" s="1536">
        <v>397.0</v>
      </c>
      <c r="E1233" s="1560" t="s">
        <v>892</v>
      </c>
      <c r="F1233" s="1560"/>
      <c r="G1233" s="1560"/>
      <c r="N1233" s="1529"/>
      <c r="O1233" s="1529"/>
      <c r="P1233" s="1529"/>
      <c r="Q1233" s="1529"/>
      <c r="R1233" s="1529"/>
      <c r="S1233" s="1529"/>
      <c r="T1233" s="1529"/>
      <c r="U1233" s="1529"/>
      <c r="V1233" s="1529"/>
      <c r="W1233" s="1529"/>
      <c r="X1233" s="1529"/>
      <c r="Y1233" s="1529"/>
      <c r="Z1233" s="1529"/>
    </row>
    <row r="1234">
      <c r="A1234" s="364" t="s">
        <v>905</v>
      </c>
      <c r="B1234" s="364" t="s">
        <v>904</v>
      </c>
      <c r="C1234" s="155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5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5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54">
        <v>28360.0</v>
      </c>
      <c r="D1237" s="364">
        <v>40.0</v>
      </c>
      <c r="E1237" s="55" t="s">
        <v>904</v>
      </c>
      <c r="H1237" s="1529"/>
      <c r="I1237" s="1529"/>
      <c r="J1237" s="1529"/>
      <c r="K1237" s="1529"/>
      <c r="L1237" s="1529"/>
      <c r="M1237" s="1529"/>
    </row>
    <row r="1238">
      <c r="A1238" s="364" t="s">
        <v>909</v>
      </c>
      <c r="B1238" s="364" t="s">
        <v>904</v>
      </c>
      <c r="C1238" s="155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5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5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5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5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5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5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5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5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5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5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5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5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5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5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5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5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5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5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5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5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5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5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5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5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5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5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5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5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5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5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5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5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5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5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5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5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5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5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5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5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5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5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5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5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5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5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5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5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5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5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5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5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5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5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5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5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5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5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5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5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5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5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5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5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5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5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5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5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5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5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5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5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5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5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5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5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54">
        <v>1753893.0</v>
      </c>
      <c r="D1315" s="370">
        <v>1155.0</v>
      </c>
      <c r="E1315" s="55" t="s">
        <v>904</v>
      </c>
      <c r="G1315" s="317"/>
    </row>
    <row r="1316">
      <c r="A1316" s="1541" t="s">
        <v>966</v>
      </c>
      <c r="B1316" s="1541" t="s">
        <v>904</v>
      </c>
      <c r="C1316" s="1555">
        <v>33466.0</v>
      </c>
      <c r="D1316" s="1541">
        <v>42.0</v>
      </c>
      <c r="E1316" s="1560" t="s">
        <v>904</v>
      </c>
      <c r="F1316" s="1560"/>
      <c r="G1316" s="1560"/>
      <c r="N1316" s="1529"/>
      <c r="O1316" s="1529"/>
      <c r="P1316" s="1529"/>
      <c r="Q1316" s="1529"/>
      <c r="R1316" s="1529"/>
      <c r="S1316" s="1529"/>
      <c r="T1316" s="1529"/>
      <c r="U1316" s="1529"/>
      <c r="V1316" s="1529"/>
      <c r="W1316" s="1529"/>
      <c r="X1316" s="1529"/>
      <c r="Y1316" s="1529"/>
      <c r="Z1316" s="1529"/>
    </row>
    <row r="1317">
      <c r="A1317" s="1530" t="s">
        <v>969</v>
      </c>
      <c r="B1317" s="1530" t="s">
        <v>968</v>
      </c>
      <c r="C1317" s="1558">
        <v>15902.0</v>
      </c>
      <c r="D1317" s="1530">
        <v>23.0</v>
      </c>
      <c r="E1317" s="55" t="s">
        <v>968</v>
      </c>
    </row>
    <row r="1318">
      <c r="A1318" s="1530" t="s">
        <v>970</v>
      </c>
      <c r="B1318" s="1530" t="s">
        <v>968</v>
      </c>
      <c r="C1318" s="1558">
        <v>353813.0</v>
      </c>
      <c r="D1318" s="1530">
        <v>127.0</v>
      </c>
      <c r="E1318" s="55" t="s">
        <v>968</v>
      </c>
    </row>
    <row r="1319">
      <c r="A1319" s="1530" t="s">
        <v>971</v>
      </c>
      <c r="B1319" s="1530" t="s">
        <v>968</v>
      </c>
      <c r="C1319" s="1558">
        <v>34371.0</v>
      </c>
      <c r="D1319" s="1530">
        <v>51.0</v>
      </c>
      <c r="E1319" s="55" t="s">
        <v>968</v>
      </c>
    </row>
    <row r="1320">
      <c r="A1320" s="1530" t="s">
        <v>972</v>
      </c>
      <c r="B1320" s="1530" t="s">
        <v>968</v>
      </c>
      <c r="C1320" s="1558">
        <v>46847.0</v>
      </c>
      <c r="D1320" s="1530">
        <v>45.0</v>
      </c>
      <c r="E1320" s="55" t="s">
        <v>968</v>
      </c>
      <c r="H1320" s="1529"/>
      <c r="I1320" s="1529"/>
      <c r="J1320" s="1529"/>
      <c r="K1320" s="1529"/>
      <c r="L1320" s="1529"/>
      <c r="M1320" s="1529"/>
    </row>
    <row r="1321">
      <c r="A1321" s="1530" t="s">
        <v>150</v>
      </c>
      <c r="B1321" s="1530" t="s">
        <v>968</v>
      </c>
      <c r="C1321" s="1558">
        <v>40545.0</v>
      </c>
      <c r="D1321" s="1530">
        <v>29.0</v>
      </c>
      <c r="E1321" s="55" t="s">
        <v>968</v>
      </c>
    </row>
    <row r="1322">
      <c r="A1322" s="1530" t="s">
        <v>973</v>
      </c>
      <c r="B1322" s="1530" t="s">
        <v>968</v>
      </c>
      <c r="C1322" s="1558">
        <v>4989.0</v>
      </c>
      <c r="D1322" s="1530">
        <v>11.0</v>
      </c>
      <c r="E1322" s="55" t="s">
        <v>968</v>
      </c>
    </row>
    <row r="1323">
      <c r="A1323" s="1530" t="s">
        <v>974</v>
      </c>
      <c r="B1323" s="1530" t="s">
        <v>968</v>
      </c>
      <c r="C1323" s="1558">
        <v>67427.0</v>
      </c>
      <c r="D1323" s="1530">
        <v>66.0</v>
      </c>
      <c r="E1323" s="55" t="s">
        <v>968</v>
      </c>
    </row>
    <row r="1324">
      <c r="A1324" s="1530" t="s">
        <v>545</v>
      </c>
      <c r="B1324" s="1530" t="s">
        <v>968</v>
      </c>
      <c r="C1324" s="1558">
        <v>25111.0</v>
      </c>
      <c r="D1324" s="1530">
        <v>38.0</v>
      </c>
      <c r="E1324" s="55" t="s">
        <v>968</v>
      </c>
    </row>
    <row r="1325">
      <c r="A1325" s="1530" t="s">
        <v>975</v>
      </c>
      <c r="B1325" s="1530" t="s">
        <v>968</v>
      </c>
      <c r="C1325" s="1558">
        <v>35837.0</v>
      </c>
      <c r="D1325" s="1530">
        <v>39.0</v>
      </c>
      <c r="E1325" s="55" t="s">
        <v>968</v>
      </c>
    </row>
    <row r="1326">
      <c r="A1326" s="1530" t="s">
        <v>976</v>
      </c>
      <c r="B1326" s="1530" t="s">
        <v>968</v>
      </c>
      <c r="C1326" s="1558">
        <v>103551.0</v>
      </c>
      <c r="D1326" s="1530">
        <v>55.0</v>
      </c>
      <c r="E1326" s="55" t="s">
        <v>968</v>
      </c>
    </row>
    <row r="1327">
      <c r="A1327" s="1530" t="s">
        <v>547</v>
      </c>
      <c r="B1327" s="1530" t="s">
        <v>968</v>
      </c>
      <c r="C1327" s="1558">
        <v>29519.0</v>
      </c>
      <c r="D1327" s="1530">
        <v>50.0</v>
      </c>
      <c r="E1327" s="55" t="s">
        <v>968</v>
      </c>
    </row>
    <row r="1328">
      <c r="A1328" s="1530" t="s">
        <v>917</v>
      </c>
      <c r="B1328" s="1530" t="s">
        <v>968</v>
      </c>
      <c r="C1328" s="1558">
        <v>11924.0</v>
      </c>
      <c r="D1328" s="1530">
        <v>28.0</v>
      </c>
      <c r="E1328" s="55" t="s">
        <v>968</v>
      </c>
    </row>
    <row r="1329">
      <c r="A1329" s="1530" t="s">
        <v>977</v>
      </c>
      <c r="B1329" s="1530" t="s">
        <v>968</v>
      </c>
      <c r="C1329" s="1558">
        <v>55922.0</v>
      </c>
      <c r="D1329" s="1530">
        <v>44.0</v>
      </c>
      <c r="E1329" s="55" t="s">
        <v>968</v>
      </c>
    </row>
    <row r="1330">
      <c r="A1330" s="1530" t="s">
        <v>43</v>
      </c>
      <c r="B1330" s="1530" t="s">
        <v>968</v>
      </c>
      <c r="C1330" s="1558">
        <v>63955.0</v>
      </c>
      <c r="D1330" s="1530">
        <v>55.0</v>
      </c>
      <c r="E1330" s="55" t="s">
        <v>968</v>
      </c>
    </row>
    <row r="1331">
      <c r="A1331" s="1530" t="s">
        <v>523</v>
      </c>
      <c r="B1331" s="1530" t="s">
        <v>968</v>
      </c>
      <c r="C1331" s="1558">
        <v>8810.0</v>
      </c>
      <c r="D1331" s="1530">
        <v>27.0</v>
      </c>
      <c r="E1331" s="55" t="s">
        <v>968</v>
      </c>
    </row>
    <row r="1332">
      <c r="A1332" s="1530" t="s">
        <v>419</v>
      </c>
      <c r="B1332" s="1530" t="s">
        <v>968</v>
      </c>
      <c r="C1332" s="1558">
        <v>5393.0</v>
      </c>
      <c r="D1332" s="1530">
        <v>9.0</v>
      </c>
      <c r="E1332" s="55" t="s">
        <v>968</v>
      </c>
    </row>
    <row r="1333">
      <c r="A1333" s="1530" t="s">
        <v>978</v>
      </c>
      <c r="B1333" s="1530" t="s">
        <v>968</v>
      </c>
      <c r="C1333" s="1558">
        <v>11277.0</v>
      </c>
      <c r="D1333" s="1530">
        <v>28.0</v>
      </c>
      <c r="E1333" s="55" t="s">
        <v>968</v>
      </c>
    </row>
    <row r="1334">
      <c r="A1334" s="1530" t="s">
        <v>979</v>
      </c>
      <c r="B1334" s="1530" t="s">
        <v>968</v>
      </c>
      <c r="C1334" s="1558">
        <v>64889.0</v>
      </c>
      <c r="D1334" s="1530">
        <v>67.0</v>
      </c>
      <c r="E1334" s="55" t="s">
        <v>968</v>
      </c>
    </row>
    <row r="1335">
      <c r="A1335" s="1530" t="s">
        <v>980</v>
      </c>
      <c r="B1335" s="1530" t="s">
        <v>968</v>
      </c>
      <c r="C1335" s="1558">
        <v>425423.0</v>
      </c>
      <c r="D1335" s="1530">
        <v>175.0</v>
      </c>
      <c r="E1335" s="55" t="s">
        <v>968</v>
      </c>
    </row>
    <row r="1336">
      <c r="A1336" s="1530" t="s">
        <v>425</v>
      </c>
      <c r="B1336" s="1530" t="s">
        <v>968</v>
      </c>
      <c r="C1336" s="1558">
        <v>20822.0</v>
      </c>
      <c r="D1336" s="1530">
        <v>28.0</v>
      </c>
      <c r="E1336" s="55" t="s">
        <v>968</v>
      </c>
    </row>
    <row r="1337">
      <c r="A1337" s="1530" t="s">
        <v>286</v>
      </c>
      <c r="B1337" s="1530" t="s">
        <v>968</v>
      </c>
      <c r="C1337" s="1558">
        <v>37964.0</v>
      </c>
      <c r="D1337" s="1530">
        <v>44.0</v>
      </c>
      <c r="E1337" s="55" t="s">
        <v>968</v>
      </c>
    </row>
    <row r="1338">
      <c r="A1338" s="1530" t="s">
        <v>981</v>
      </c>
      <c r="B1338" s="1530" t="s">
        <v>968</v>
      </c>
      <c r="C1338" s="1558">
        <v>13758.0</v>
      </c>
      <c r="D1338" s="1530">
        <v>39.0</v>
      </c>
      <c r="E1338" s="55" t="s">
        <v>968</v>
      </c>
    </row>
    <row r="1339">
      <c r="A1339" s="1530" t="s">
        <v>982</v>
      </c>
      <c r="B1339" s="1530" t="s">
        <v>968</v>
      </c>
      <c r="C1339" s="1558">
        <v>21058.0</v>
      </c>
      <c r="D1339" s="1530">
        <v>54.0</v>
      </c>
      <c r="E1339" s="55" t="s">
        <v>968</v>
      </c>
    </row>
    <row r="1340">
      <c r="A1340" s="1530" t="s">
        <v>983</v>
      </c>
      <c r="B1340" s="1530" t="s">
        <v>968</v>
      </c>
      <c r="C1340" s="1558">
        <v>30444.0</v>
      </c>
      <c r="D1340" s="1530">
        <v>50.0</v>
      </c>
      <c r="E1340" s="55" t="s">
        <v>968</v>
      </c>
    </row>
    <row r="1341">
      <c r="A1341" s="1530" t="s">
        <v>984</v>
      </c>
      <c r="B1341" s="1530" t="s">
        <v>968</v>
      </c>
      <c r="C1341" s="1558">
        <v>46403.0</v>
      </c>
      <c r="D1341" s="1530">
        <v>76.0</v>
      </c>
      <c r="E1341" s="55" t="s">
        <v>968</v>
      </c>
    </row>
    <row r="1342">
      <c r="A1342" s="1530" t="s">
        <v>168</v>
      </c>
      <c r="B1342" s="1530" t="s">
        <v>968</v>
      </c>
      <c r="C1342" s="1558">
        <v>6021.0</v>
      </c>
      <c r="D1342" s="1530">
        <v>21.0</v>
      </c>
      <c r="E1342" s="55" t="s">
        <v>968</v>
      </c>
    </row>
    <row r="1343">
      <c r="A1343" s="1530" t="s">
        <v>985</v>
      </c>
      <c r="B1343" s="1530" t="s">
        <v>968</v>
      </c>
      <c r="C1343" s="1558">
        <v>1259428.0</v>
      </c>
      <c r="D1343" s="1530">
        <v>580.0</v>
      </c>
      <c r="E1343" s="55" t="s">
        <v>968</v>
      </c>
    </row>
    <row r="1344">
      <c r="A1344" s="1530" t="s">
        <v>64</v>
      </c>
      <c r="B1344" s="1530" t="s">
        <v>968</v>
      </c>
      <c r="C1344" s="1558">
        <v>18578.0</v>
      </c>
      <c r="D1344" s="1530">
        <v>30.0</v>
      </c>
      <c r="E1344" s="55" t="s">
        <v>968</v>
      </c>
    </row>
    <row r="1345">
      <c r="A1345" s="1530" t="s">
        <v>986</v>
      </c>
      <c r="B1345" s="1530" t="s">
        <v>968</v>
      </c>
      <c r="C1345" s="1558">
        <v>21332.0</v>
      </c>
      <c r="D1345" s="1530">
        <v>34.0</v>
      </c>
      <c r="E1345" s="55" t="s">
        <v>968</v>
      </c>
    </row>
    <row r="1346">
      <c r="A1346" s="1530" t="s">
        <v>987</v>
      </c>
      <c r="B1346" s="1530" t="s">
        <v>968</v>
      </c>
      <c r="C1346" s="1558">
        <v>39966.0</v>
      </c>
      <c r="D1346" s="1530">
        <v>36.0</v>
      </c>
      <c r="E1346" s="55" t="s">
        <v>968</v>
      </c>
    </row>
    <row r="1347">
      <c r="A1347" s="1530" t="s">
        <v>988</v>
      </c>
      <c r="B1347" s="1530" t="s">
        <v>968</v>
      </c>
      <c r="C1347" s="1558">
        <v>45108.0</v>
      </c>
      <c r="D1347" s="1530">
        <v>67.0</v>
      </c>
      <c r="E1347" s="55" t="s">
        <v>968</v>
      </c>
    </row>
    <row r="1348">
      <c r="A1348" s="1530" t="s">
        <v>65</v>
      </c>
      <c r="B1348" s="1530" t="s">
        <v>968</v>
      </c>
      <c r="C1348" s="1558">
        <v>9911.0</v>
      </c>
      <c r="D1348" s="1530">
        <v>22.0</v>
      </c>
      <c r="E1348" s="55" t="s">
        <v>968</v>
      </c>
    </row>
    <row r="1349">
      <c r="A1349" s="1530" t="s">
        <v>989</v>
      </c>
      <c r="B1349" s="1530" t="s">
        <v>968</v>
      </c>
      <c r="C1349" s="1558">
        <v>16207.0</v>
      </c>
      <c r="D1349" s="1530">
        <v>20.0</v>
      </c>
      <c r="E1349" s="55" t="s">
        <v>968</v>
      </c>
    </row>
    <row r="1350">
      <c r="A1350" s="1530" t="s">
        <v>990</v>
      </c>
      <c r="B1350" s="1530" t="s">
        <v>968</v>
      </c>
      <c r="C1350" s="1558">
        <v>42855.0</v>
      </c>
      <c r="D1350" s="1530">
        <v>56.0</v>
      </c>
      <c r="E1350" s="55" t="s">
        <v>968</v>
      </c>
    </row>
    <row r="1351">
      <c r="A1351" s="1530" t="s">
        <v>991</v>
      </c>
      <c r="B1351" s="1530" t="s">
        <v>968</v>
      </c>
      <c r="C1351" s="1558">
        <v>4248.0</v>
      </c>
      <c r="D1351" s="1530">
        <v>11.0</v>
      </c>
      <c r="E1351" s="55" t="s">
        <v>968</v>
      </c>
    </row>
    <row r="1352">
      <c r="A1352" s="1530" t="s">
        <v>992</v>
      </c>
      <c r="B1352" s="1530" t="s">
        <v>968</v>
      </c>
      <c r="C1352" s="1558">
        <v>12440.0</v>
      </c>
      <c r="D1352" s="1530">
        <v>20.0</v>
      </c>
      <c r="E1352" s="55" t="s">
        <v>968</v>
      </c>
    </row>
    <row r="1353">
      <c r="A1353" s="1530" t="s">
        <v>993</v>
      </c>
      <c r="B1353" s="1530" t="s">
        <v>968</v>
      </c>
      <c r="C1353" s="1558">
        <v>6658.0</v>
      </c>
      <c r="D1353" s="1530">
        <v>16.0</v>
      </c>
      <c r="E1353" s="55" t="s">
        <v>968</v>
      </c>
    </row>
    <row r="1354">
      <c r="A1354" s="1530" t="s">
        <v>224</v>
      </c>
      <c r="B1354" s="1530" t="s">
        <v>968</v>
      </c>
      <c r="C1354" s="1558">
        <v>10658.0</v>
      </c>
      <c r="D1354" s="1530">
        <v>17.0</v>
      </c>
      <c r="E1354" s="55" t="s">
        <v>968</v>
      </c>
    </row>
    <row r="1355">
      <c r="A1355" s="1530" t="s">
        <v>4314</v>
      </c>
      <c r="B1355" s="1530" t="s">
        <v>968</v>
      </c>
      <c r="C1355" s="1558">
        <v>3758.0</v>
      </c>
      <c r="D1355" s="1530">
        <v>10.0</v>
      </c>
      <c r="E1355" s="55" t="s">
        <v>968</v>
      </c>
    </row>
    <row r="1356">
      <c r="A1356" s="1530" t="s">
        <v>995</v>
      </c>
      <c r="B1356" s="1530" t="s">
        <v>968</v>
      </c>
      <c r="C1356" s="1558">
        <v>28494.0</v>
      </c>
      <c r="D1356" s="1530">
        <v>27.0</v>
      </c>
      <c r="E1356" s="55" t="s">
        <v>968</v>
      </c>
    </row>
    <row r="1357">
      <c r="A1357" s="1530" t="s">
        <v>176</v>
      </c>
      <c r="B1357" s="1530" t="s">
        <v>968</v>
      </c>
      <c r="C1357" s="1558">
        <v>5673.0</v>
      </c>
      <c r="D1357" s="1530">
        <v>16.0</v>
      </c>
      <c r="E1357" s="55" t="s">
        <v>968</v>
      </c>
    </row>
    <row r="1358">
      <c r="A1358" s="1530" t="s">
        <v>665</v>
      </c>
      <c r="B1358" s="1530" t="s">
        <v>968</v>
      </c>
      <c r="C1358" s="1558">
        <v>25629.0</v>
      </c>
      <c r="D1358" s="1530">
        <v>40.0</v>
      </c>
      <c r="E1358" s="55" t="s">
        <v>968</v>
      </c>
    </row>
    <row r="1359">
      <c r="A1359" s="1530" t="s">
        <v>996</v>
      </c>
      <c r="B1359" s="1530" t="s">
        <v>968</v>
      </c>
      <c r="C1359" s="1558">
        <v>35873.0</v>
      </c>
      <c r="D1359" s="1530">
        <v>47.0</v>
      </c>
      <c r="E1359" s="55" t="s">
        <v>968</v>
      </c>
    </row>
    <row r="1360">
      <c r="A1360" s="1530" t="s">
        <v>997</v>
      </c>
      <c r="B1360" s="1530" t="s">
        <v>968</v>
      </c>
      <c r="C1360" s="1558">
        <v>5519.0</v>
      </c>
      <c r="D1360" s="1530">
        <v>7.0</v>
      </c>
      <c r="E1360" s="55" t="s">
        <v>968</v>
      </c>
    </row>
    <row r="1361">
      <c r="A1361" s="1530" t="s">
        <v>77</v>
      </c>
      <c r="B1361" s="1530" t="s">
        <v>968</v>
      </c>
      <c r="C1361" s="1558">
        <v>9390.0</v>
      </c>
      <c r="D1361" s="1530">
        <v>31.0</v>
      </c>
      <c r="E1361" s="55" t="s">
        <v>968</v>
      </c>
    </row>
    <row r="1362">
      <c r="A1362" s="1530" t="s">
        <v>371</v>
      </c>
      <c r="B1362" s="1530" t="s">
        <v>968</v>
      </c>
      <c r="C1362" s="1558">
        <v>19785.0</v>
      </c>
      <c r="D1362" s="1530">
        <v>39.0</v>
      </c>
      <c r="E1362" s="55" t="s">
        <v>968</v>
      </c>
    </row>
    <row r="1363">
      <c r="A1363" s="1530" t="s">
        <v>998</v>
      </c>
      <c r="B1363" s="1530" t="s">
        <v>968</v>
      </c>
      <c r="C1363" s="1558">
        <v>23141.0</v>
      </c>
      <c r="D1363" s="1530">
        <v>37.0</v>
      </c>
      <c r="E1363" s="55" t="s">
        <v>968</v>
      </c>
    </row>
    <row r="1364">
      <c r="A1364" s="1530" t="s">
        <v>999</v>
      </c>
      <c r="B1364" s="1530" t="s">
        <v>968</v>
      </c>
      <c r="C1364" s="1558">
        <v>26139.0</v>
      </c>
      <c r="D1364" s="1530">
        <v>43.0</v>
      </c>
      <c r="E1364" s="55" t="s">
        <v>968</v>
      </c>
    </row>
    <row r="1365">
      <c r="A1365" s="1530" t="s">
        <v>1000</v>
      </c>
      <c r="B1365" s="1530" t="s">
        <v>968</v>
      </c>
      <c r="C1365" s="1558">
        <v>33169.0</v>
      </c>
      <c r="D1365" s="1530">
        <v>44.0</v>
      </c>
      <c r="E1365" s="55" t="s">
        <v>968</v>
      </c>
    </row>
    <row r="1366">
      <c r="A1366" s="1530" t="s">
        <v>1001</v>
      </c>
      <c r="B1366" s="1530" t="s">
        <v>968</v>
      </c>
      <c r="C1366" s="1558">
        <v>40011.0</v>
      </c>
      <c r="D1366" s="1530">
        <v>49.0</v>
      </c>
      <c r="E1366" s="55" t="s">
        <v>968</v>
      </c>
    </row>
    <row r="1367">
      <c r="A1367" s="1530" t="s">
        <v>462</v>
      </c>
      <c r="B1367" s="1530" t="s">
        <v>968</v>
      </c>
      <c r="C1367" s="1558">
        <v>8276.0</v>
      </c>
      <c r="D1367" s="1530">
        <v>20.0</v>
      </c>
      <c r="E1367" s="55" t="s">
        <v>968</v>
      </c>
    </row>
    <row r="1368">
      <c r="A1368" s="1530" t="s">
        <v>1002</v>
      </c>
      <c r="B1368" s="1530" t="s">
        <v>968</v>
      </c>
      <c r="C1368" s="1558">
        <v>34220.0</v>
      </c>
      <c r="D1368" s="1530">
        <v>30.0</v>
      </c>
      <c r="E1368" s="55" t="s">
        <v>968</v>
      </c>
    </row>
    <row r="1369">
      <c r="A1369" s="1530" t="s">
        <v>1003</v>
      </c>
      <c r="B1369" s="1530" t="s">
        <v>968</v>
      </c>
      <c r="C1369" s="1558">
        <v>21924.0</v>
      </c>
      <c r="D1369" s="1530">
        <v>34.0</v>
      </c>
      <c r="E1369" s="55" t="s">
        <v>968</v>
      </c>
    </row>
    <row r="1370">
      <c r="A1370" s="1530" t="s">
        <v>1004</v>
      </c>
      <c r="B1370" s="1530" t="s">
        <v>968</v>
      </c>
      <c r="C1370" s="1558">
        <v>6475.0</v>
      </c>
      <c r="D1370" s="1530">
        <v>18.0</v>
      </c>
      <c r="E1370" s="55" t="s">
        <v>968</v>
      </c>
    </row>
    <row r="1371">
      <c r="A1371" s="1530" t="s">
        <v>1005</v>
      </c>
      <c r="B1371" s="1530" t="s">
        <v>968</v>
      </c>
      <c r="C1371" s="1558">
        <v>156277.0</v>
      </c>
      <c r="D1371" s="1530">
        <v>110.0</v>
      </c>
      <c r="E1371" s="55" t="s">
        <v>968</v>
      </c>
    </row>
    <row r="1372">
      <c r="A1372" s="1530" t="s">
        <v>1006</v>
      </c>
      <c r="B1372" s="1530" t="s">
        <v>968</v>
      </c>
      <c r="C1372" s="1558">
        <v>58812.0</v>
      </c>
      <c r="D1372" s="1530">
        <v>100.0</v>
      </c>
      <c r="E1372" s="55" t="s">
        <v>968</v>
      </c>
    </row>
    <row r="1373">
      <c r="A1373" s="1530" t="s">
        <v>1007</v>
      </c>
      <c r="B1373" s="1530" t="s">
        <v>968</v>
      </c>
      <c r="C1373" s="1558">
        <v>14178.0</v>
      </c>
      <c r="D1373" s="1530">
        <v>27.0</v>
      </c>
      <c r="E1373" s="55" t="s">
        <v>968</v>
      </c>
    </row>
    <row r="1374">
      <c r="A1374" s="1530" t="s">
        <v>1008</v>
      </c>
      <c r="B1374" s="1530" t="s">
        <v>968</v>
      </c>
      <c r="C1374" s="1558">
        <v>29483.0</v>
      </c>
      <c r="D1374" s="1530">
        <v>39.0</v>
      </c>
      <c r="E1374" s="55" t="s">
        <v>968</v>
      </c>
    </row>
    <row r="1375">
      <c r="A1375" s="1530" t="s">
        <v>1009</v>
      </c>
      <c r="B1375" s="1530" t="s">
        <v>968</v>
      </c>
      <c r="C1375" s="1558">
        <v>9047.0</v>
      </c>
      <c r="D1375" s="1530">
        <v>24.0</v>
      </c>
      <c r="E1375" s="55" t="s">
        <v>968</v>
      </c>
    </row>
    <row r="1376">
      <c r="A1376" s="1530" t="s">
        <v>187</v>
      </c>
      <c r="B1376" s="1530" t="s">
        <v>968</v>
      </c>
      <c r="C1376" s="1558">
        <v>31529.0</v>
      </c>
      <c r="D1376" s="1530">
        <v>63.0</v>
      </c>
      <c r="E1376" s="55" t="s">
        <v>968</v>
      </c>
    </row>
    <row r="1377">
      <c r="A1377" s="1530" t="s">
        <v>188</v>
      </c>
      <c r="B1377" s="1530" t="s">
        <v>968</v>
      </c>
      <c r="C1377" s="1558">
        <v>11097.0</v>
      </c>
      <c r="D1377" s="1530">
        <v>21.0</v>
      </c>
      <c r="E1377" s="55" t="s">
        <v>968</v>
      </c>
    </row>
    <row r="1378">
      <c r="A1378" s="1530" t="s">
        <v>1010</v>
      </c>
      <c r="B1378" s="1530" t="s">
        <v>968</v>
      </c>
      <c r="C1378" s="1558">
        <v>550210.0</v>
      </c>
      <c r="D1378" s="1530">
        <v>255.0</v>
      </c>
      <c r="E1378" s="55" t="s">
        <v>968</v>
      </c>
    </row>
    <row r="1379">
      <c r="A1379" s="1530" t="s">
        <v>1011</v>
      </c>
      <c r="B1379" s="1530" t="s">
        <v>968</v>
      </c>
      <c r="C1379" s="1558">
        <v>3999.0</v>
      </c>
      <c r="D1379" s="1530">
        <v>8.0</v>
      </c>
      <c r="E1379" s="55" t="s">
        <v>968</v>
      </c>
    </row>
    <row r="1380">
      <c r="A1380" s="1530" t="s">
        <v>1012</v>
      </c>
      <c r="B1380" s="1530" t="s">
        <v>968</v>
      </c>
      <c r="C1380" s="1558">
        <v>15249.0</v>
      </c>
      <c r="D1380" s="1530">
        <v>41.0</v>
      </c>
      <c r="E1380" s="55" t="s">
        <v>968</v>
      </c>
    </row>
    <row r="1381">
      <c r="A1381" s="1530" t="s">
        <v>1013</v>
      </c>
      <c r="B1381" s="1530" t="s">
        <v>968</v>
      </c>
      <c r="C1381" s="1558">
        <v>14612.0</v>
      </c>
      <c r="D1381" s="1530">
        <v>32.0</v>
      </c>
      <c r="E1381" s="55" t="s">
        <v>968</v>
      </c>
    </row>
    <row r="1382">
      <c r="A1382" s="1530" t="s">
        <v>736</v>
      </c>
      <c r="B1382" s="1530" t="s">
        <v>968</v>
      </c>
      <c r="C1382" s="1558">
        <v>66523.0</v>
      </c>
      <c r="D1382" s="1530">
        <v>54.0</v>
      </c>
      <c r="E1382" s="55" t="s">
        <v>968</v>
      </c>
    </row>
    <row r="1383">
      <c r="A1383" s="1530" t="s">
        <v>1014</v>
      </c>
      <c r="B1383" s="1530" t="s">
        <v>968</v>
      </c>
      <c r="C1383" s="1558">
        <v>9414.0</v>
      </c>
      <c r="D1383" s="1530">
        <v>21.0</v>
      </c>
      <c r="E1383" s="55" t="s">
        <v>968</v>
      </c>
    </row>
    <row r="1384">
      <c r="A1384" s="1530" t="s">
        <v>1015</v>
      </c>
      <c r="B1384" s="1530" t="s">
        <v>968</v>
      </c>
      <c r="C1384" s="1558">
        <v>15150.0</v>
      </c>
      <c r="D1384" s="1530">
        <v>28.0</v>
      </c>
      <c r="E1384" s="55" t="s">
        <v>968</v>
      </c>
    </row>
    <row r="1385">
      <c r="A1385" s="1530" t="s">
        <v>2100</v>
      </c>
      <c r="B1385" s="1530" t="s">
        <v>968</v>
      </c>
      <c r="C1385" s="1558">
        <v>199754.0</v>
      </c>
      <c r="D1385" s="1530">
        <v>205.0</v>
      </c>
      <c r="E1385" s="55" t="s">
        <v>968</v>
      </c>
    </row>
    <row r="1386">
      <c r="A1386" s="1530" t="s">
        <v>193</v>
      </c>
      <c r="B1386" s="1530" t="s">
        <v>968</v>
      </c>
      <c r="C1386" s="1558">
        <v>147381.0</v>
      </c>
      <c r="D1386" s="1530">
        <v>54.0</v>
      </c>
      <c r="E1386" s="55" t="s">
        <v>968</v>
      </c>
    </row>
    <row r="1387">
      <c r="A1387" s="1530" t="s">
        <v>1017</v>
      </c>
      <c r="B1387" s="1530" t="s">
        <v>968</v>
      </c>
      <c r="C1387" s="1558">
        <v>96036.0</v>
      </c>
      <c r="D1387" s="1530">
        <v>42.0</v>
      </c>
      <c r="E1387" s="55" t="s">
        <v>968</v>
      </c>
    </row>
    <row r="1388">
      <c r="A1388" s="1530" t="s">
        <v>1018</v>
      </c>
      <c r="B1388" s="1530" t="s">
        <v>968</v>
      </c>
      <c r="C1388" s="1558">
        <v>15028.0</v>
      </c>
      <c r="D1388" s="1530">
        <v>33.0</v>
      </c>
      <c r="E1388" s="55" t="s">
        <v>968</v>
      </c>
    </row>
    <row r="1389">
      <c r="A1389" s="1530" t="s">
        <v>1019</v>
      </c>
      <c r="B1389" s="1530" t="s">
        <v>968</v>
      </c>
      <c r="C1389" s="1558">
        <v>159256.0</v>
      </c>
      <c r="D1389" s="1530">
        <v>114.0</v>
      </c>
      <c r="E1389" s="55" t="s">
        <v>968</v>
      </c>
    </row>
    <row r="1390">
      <c r="A1390" s="1530" t="s">
        <v>1020</v>
      </c>
      <c r="B1390" s="1530" t="s">
        <v>968</v>
      </c>
      <c r="C1390" s="1558">
        <v>36803.0</v>
      </c>
      <c r="D1390" s="1530">
        <v>33.0</v>
      </c>
      <c r="E1390" s="55" t="s">
        <v>968</v>
      </c>
    </row>
    <row r="1391">
      <c r="A1391" s="1530" t="s">
        <v>746</v>
      </c>
      <c r="B1391" s="1530" t="s">
        <v>968</v>
      </c>
      <c r="C1391" s="1558">
        <v>9753.0</v>
      </c>
      <c r="D1391" s="1530">
        <v>20.0</v>
      </c>
      <c r="E1391" s="55" t="s">
        <v>968</v>
      </c>
    </row>
    <row r="1392">
      <c r="A1392" s="1530" t="s">
        <v>1021</v>
      </c>
      <c r="B1392" s="1530" t="s">
        <v>968</v>
      </c>
      <c r="C1392" s="1558">
        <v>9345.0</v>
      </c>
      <c r="D1392" s="1530">
        <v>21.0</v>
      </c>
      <c r="E1392" s="55" t="s">
        <v>968</v>
      </c>
    </row>
    <row r="1393">
      <c r="A1393" s="1530" t="s">
        <v>808</v>
      </c>
      <c r="B1393" s="1530" t="s">
        <v>968</v>
      </c>
      <c r="C1393" s="1558">
        <v>24582.0</v>
      </c>
      <c r="D1393" s="1530">
        <v>45.0</v>
      </c>
      <c r="E1393" s="55" t="s">
        <v>968</v>
      </c>
    </row>
    <row r="1394">
      <c r="A1394" s="1530" t="s">
        <v>1022</v>
      </c>
      <c r="B1394" s="1530" t="s">
        <v>968</v>
      </c>
      <c r="C1394" s="1558">
        <v>3308.0</v>
      </c>
      <c r="D1394" s="1530">
        <v>11.0</v>
      </c>
      <c r="E1394" s="55" t="s">
        <v>968</v>
      </c>
    </row>
    <row r="1395">
      <c r="A1395" s="1530" t="s">
        <v>1023</v>
      </c>
      <c r="B1395" s="1530" t="s">
        <v>968</v>
      </c>
      <c r="C1395" s="1558">
        <v>21645.0</v>
      </c>
      <c r="D1395" s="1530">
        <v>33.0</v>
      </c>
      <c r="E1395" s="55" t="s">
        <v>968</v>
      </c>
    </row>
    <row r="1396">
      <c r="A1396" s="1530" t="s">
        <v>1024</v>
      </c>
      <c r="B1396" s="1530" t="s">
        <v>968</v>
      </c>
      <c r="C1396" s="1558">
        <v>13773.0</v>
      </c>
      <c r="D1396" s="1530">
        <v>34.0</v>
      </c>
      <c r="E1396" s="55" t="s">
        <v>968</v>
      </c>
    </row>
    <row r="1397">
      <c r="A1397" s="1530" t="s">
        <v>1025</v>
      </c>
      <c r="B1397" s="1530" t="s">
        <v>968</v>
      </c>
      <c r="C1397" s="1558">
        <v>18691.0</v>
      </c>
      <c r="D1397" s="1530">
        <v>32.0</v>
      </c>
      <c r="E1397" s="55" t="s">
        <v>968</v>
      </c>
    </row>
    <row r="1398">
      <c r="A1398" s="1530" t="s">
        <v>94</v>
      </c>
      <c r="B1398" s="1530" t="s">
        <v>968</v>
      </c>
      <c r="C1398" s="1558">
        <v>259201.0</v>
      </c>
      <c r="D1398" s="1530">
        <v>95.0</v>
      </c>
      <c r="E1398" s="55" t="s">
        <v>968</v>
      </c>
    </row>
    <row r="1399">
      <c r="A1399" s="1530" t="s">
        <v>1026</v>
      </c>
      <c r="B1399" s="1530" t="s">
        <v>968</v>
      </c>
      <c r="C1399" s="1558">
        <v>10980.0</v>
      </c>
      <c r="D1399" s="1530">
        <v>23.0</v>
      </c>
      <c r="E1399" s="55" t="s">
        <v>968</v>
      </c>
    </row>
    <row r="1400">
      <c r="A1400" s="1530" t="s">
        <v>1027</v>
      </c>
      <c r="B1400" s="1530" t="s">
        <v>968</v>
      </c>
      <c r="C1400" s="1558">
        <v>6254.0</v>
      </c>
      <c r="D1400" s="1530">
        <v>11.0</v>
      </c>
      <c r="E1400" s="55" t="s">
        <v>968</v>
      </c>
    </row>
    <row r="1401">
      <c r="A1401" s="1530" t="s">
        <v>1028</v>
      </c>
      <c r="B1401" s="1530" t="s">
        <v>968</v>
      </c>
      <c r="C1401" s="1558">
        <v>50825.0</v>
      </c>
      <c r="D1401" s="1530">
        <v>46.0</v>
      </c>
      <c r="E1401" s="55" t="s">
        <v>968</v>
      </c>
    </row>
    <row r="1402">
      <c r="A1402" s="1530" t="s">
        <v>685</v>
      </c>
      <c r="B1402" s="1530" t="s">
        <v>968</v>
      </c>
      <c r="C1402" s="1558">
        <v>136349.0</v>
      </c>
      <c r="D1402" s="1530">
        <v>84.0</v>
      </c>
      <c r="E1402" s="55" t="s">
        <v>968</v>
      </c>
    </row>
    <row r="1403">
      <c r="A1403" s="1536" t="s">
        <v>1029</v>
      </c>
      <c r="B1403" s="1536" t="s">
        <v>968</v>
      </c>
      <c r="C1403" s="1559">
        <v>9795.0</v>
      </c>
      <c r="D1403" s="1536">
        <v>25.0</v>
      </c>
      <c r="E1403" s="1560" t="s">
        <v>968</v>
      </c>
      <c r="F1403" s="1560"/>
      <c r="G1403" s="1560"/>
      <c r="N1403" s="1529"/>
      <c r="O1403" s="1529"/>
      <c r="P1403" s="1529"/>
      <c r="Q1403" s="1529"/>
      <c r="R1403" s="1529"/>
      <c r="S1403" s="1529"/>
      <c r="T1403" s="1529"/>
      <c r="U1403" s="1529"/>
      <c r="V1403" s="1529"/>
      <c r="W1403" s="1529"/>
      <c r="X1403" s="1529"/>
      <c r="Y1403" s="1529"/>
      <c r="Z1403" s="1529"/>
    </row>
    <row r="1404">
      <c r="A1404" s="364" t="s">
        <v>267</v>
      </c>
      <c r="B1404" s="364" t="s">
        <v>1030</v>
      </c>
      <c r="C1404" s="155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5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5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54">
        <v>18365.0</v>
      </c>
      <c r="D1407" s="364">
        <v>31.0</v>
      </c>
      <c r="E1407" s="55" t="s">
        <v>1030</v>
      </c>
      <c r="H1407" s="1529"/>
      <c r="I1407" s="1529"/>
      <c r="J1407" s="1529"/>
      <c r="K1407" s="1529"/>
      <c r="L1407" s="1529"/>
      <c r="M1407" s="1529"/>
    </row>
    <row r="1408">
      <c r="A1408" s="364" t="s">
        <v>150</v>
      </c>
      <c r="B1408" s="364" t="s">
        <v>1030</v>
      </c>
      <c r="C1408" s="155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5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5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5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5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5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5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5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5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5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5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5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5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5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5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5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5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5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5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5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5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5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5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5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5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5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5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5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5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5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5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5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5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5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5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5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5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5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5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5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5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5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5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5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5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5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5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5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5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5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5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5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5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5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5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5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5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5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5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5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5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5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5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5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5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5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5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5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5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5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5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5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5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5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5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5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54">
        <v>12392.0</v>
      </c>
      <c r="D1484" s="364">
        <v>25.0</v>
      </c>
      <c r="E1484" s="55" t="s">
        <v>1030</v>
      </c>
    </row>
    <row r="1485">
      <c r="A1485" s="1541" t="s">
        <v>1104</v>
      </c>
      <c r="B1485" s="1541" t="s">
        <v>1030</v>
      </c>
      <c r="C1485" s="1555">
        <v>28248.0</v>
      </c>
      <c r="D1485" s="1541">
        <v>44.0</v>
      </c>
      <c r="E1485" s="55" t="s">
        <v>1030</v>
      </c>
      <c r="N1485" s="1529"/>
      <c r="O1485" s="1529"/>
      <c r="P1485" s="1529"/>
      <c r="Q1485" s="1529"/>
      <c r="R1485" s="1529"/>
      <c r="S1485" s="1529"/>
      <c r="T1485" s="1529"/>
      <c r="U1485" s="1529"/>
      <c r="V1485" s="1529"/>
      <c r="W1485" s="1529"/>
      <c r="X1485" s="1529"/>
      <c r="Y1485" s="1529"/>
      <c r="Z1485" s="1529"/>
    </row>
    <row r="1486">
      <c r="A1486" s="1530" t="s">
        <v>641</v>
      </c>
      <c r="B1486" s="1530" t="s">
        <v>1106</v>
      </c>
      <c r="C1486" s="1558">
        <v>25339.0</v>
      </c>
      <c r="D1486" s="1530">
        <v>36.0</v>
      </c>
      <c r="E1486" s="55" t="s">
        <v>1106</v>
      </c>
    </row>
    <row r="1487">
      <c r="A1487" s="1530" t="s">
        <v>1107</v>
      </c>
      <c r="B1487" s="1530" t="s">
        <v>1106</v>
      </c>
      <c r="C1487" s="1558">
        <v>17607.0</v>
      </c>
      <c r="D1487" s="1530">
        <v>11.0</v>
      </c>
      <c r="E1487" s="55" t="s">
        <v>1106</v>
      </c>
    </row>
    <row r="1488">
      <c r="A1488" s="1530" t="s">
        <v>689</v>
      </c>
      <c r="B1488" s="1530" t="s">
        <v>1106</v>
      </c>
      <c r="C1488" s="1558">
        <v>5171.0</v>
      </c>
      <c r="D1488" s="1530">
        <v>16.0</v>
      </c>
      <c r="E1488" s="55" t="s">
        <v>1106</v>
      </c>
    </row>
    <row r="1489">
      <c r="A1489" s="1530" t="s">
        <v>1108</v>
      </c>
      <c r="B1489" s="1530" t="s">
        <v>1106</v>
      </c>
      <c r="C1489" s="1558">
        <v>25473.0</v>
      </c>
      <c r="D1489" s="1530">
        <v>38.0</v>
      </c>
      <c r="E1489" s="55" t="s">
        <v>1106</v>
      </c>
      <c r="H1489" s="1529"/>
      <c r="I1489" s="1529"/>
      <c r="J1489" s="1529"/>
      <c r="K1489" s="1529"/>
      <c r="L1489" s="1529"/>
      <c r="M1489" s="1529"/>
    </row>
    <row r="1490">
      <c r="A1490" s="1530" t="s">
        <v>912</v>
      </c>
      <c r="B1490" s="1530" t="s">
        <v>1106</v>
      </c>
      <c r="C1490" s="1558">
        <v>35886.0</v>
      </c>
      <c r="D1490" s="1530">
        <v>70.0</v>
      </c>
      <c r="E1490" s="55" t="s">
        <v>1106</v>
      </c>
    </row>
    <row r="1491">
      <c r="A1491" s="1530" t="s">
        <v>691</v>
      </c>
      <c r="B1491" s="1530" t="s">
        <v>1106</v>
      </c>
      <c r="C1491" s="1558">
        <v>11798.0</v>
      </c>
      <c r="D1491" s="1530">
        <v>25.0</v>
      </c>
      <c r="E1491" s="55" t="s">
        <v>1106</v>
      </c>
    </row>
    <row r="1492">
      <c r="A1492" s="1530" t="s">
        <v>1109</v>
      </c>
      <c r="B1492" s="1530" t="s">
        <v>1106</v>
      </c>
      <c r="C1492" s="1558">
        <v>16320.0</v>
      </c>
      <c r="D1492" s="1530">
        <v>34.0</v>
      </c>
      <c r="E1492" s="55" t="s">
        <v>1106</v>
      </c>
    </row>
    <row r="1493">
      <c r="A1493" s="1530" t="s">
        <v>150</v>
      </c>
      <c r="B1493" s="1530" t="s">
        <v>1106</v>
      </c>
      <c r="C1493" s="1558">
        <v>19278.0</v>
      </c>
      <c r="D1493" s="1530">
        <v>27.0</v>
      </c>
      <c r="E1493" s="55" t="s">
        <v>1106</v>
      </c>
    </row>
    <row r="1494">
      <c r="A1494" s="1530" t="s">
        <v>1110</v>
      </c>
      <c r="B1494" s="1530" t="s">
        <v>1106</v>
      </c>
      <c r="C1494" s="1558">
        <v>12169.0</v>
      </c>
      <c r="D1494" s="1530">
        <v>13.0</v>
      </c>
      <c r="E1494" s="55" t="s">
        <v>1106</v>
      </c>
    </row>
    <row r="1495">
      <c r="A1495" s="1530" t="s">
        <v>151</v>
      </c>
      <c r="B1495" s="1530" t="s">
        <v>1106</v>
      </c>
      <c r="C1495" s="1558">
        <v>180005.0</v>
      </c>
      <c r="D1495" s="1530">
        <v>128.0</v>
      </c>
      <c r="E1495" s="55" t="s">
        <v>1106</v>
      </c>
    </row>
    <row r="1496">
      <c r="A1496" s="1530" t="s">
        <v>648</v>
      </c>
      <c r="B1496" s="1530" t="s">
        <v>1106</v>
      </c>
      <c r="C1496" s="1558">
        <v>88571.0</v>
      </c>
      <c r="D1496" s="1530">
        <v>92.0</v>
      </c>
      <c r="E1496" s="55" t="s">
        <v>1106</v>
      </c>
    </row>
    <row r="1497">
      <c r="A1497" s="1530" t="s">
        <v>36</v>
      </c>
      <c r="B1497" s="1530" t="s">
        <v>1106</v>
      </c>
      <c r="C1497" s="1558">
        <v>42639.0</v>
      </c>
      <c r="D1497" s="1530">
        <v>50.0</v>
      </c>
      <c r="E1497" s="55" t="s">
        <v>1106</v>
      </c>
    </row>
    <row r="1498">
      <c r="A1498" s="1530" t="s">
        <v>767</v>
      </c>
      <c r="B1498" s="1530" t="s">
        <v>1106</v>
      </c>
      <c r="C1498" s="1558">
        <v>9108.0</v>
      </c>
      <c r="D1498" s="1530">
        <v>16.0</v>
      </c>
      <c r="E1498" s="55" t="s">
        <v>1106</v>
      </c>
    </row>
    <row r="1499">
      <c r="A1499" s="1530" t="s">
        <v>1111</v>
      </c>
      <c r="B1499" s="1530" t="s">
        <v>1106</v>
      </c>
      <c r="C1499" s="1558">
        <v>44889.0</v>
      </c>
      <c r="D1499" s="1530">
        <v>45.0</v>
      </c>
      <c r="E1499" s="55" t="s">
        <v>1106</v>
      </c>
    </row>
    <row r="1500">
      <c r="A1500" s="1530" t="s">
        <v>408</v>
      </c>
      <c r="B1500" s="1530" t="s">
        <v>1106</v>
      </c>
      <c r="C1500" s="1558">
        <v>45815.0</v>
      </c>
      <c r="D1500" s="1530">
        <v>39.0</v>
      </c>
      <c r="E1500" s="55" t="s">
        <v>1106</v>
      </c>
    </row>
    <row r="1501">
      <c r="A1501" s="1530" t="s">
        <v>1112</v>
      </c>
      <c r="B1501" s="1530" t="s">
        <v>1106</v>
      </c>
      <c r="C1501" s="1558">
        <v>78753.0</v>
      </c>
      <c r="D1501" s="1530">
        <v>83.0</v>
      </c>
      <c r="E1501" s="55" t="s">
        <v>1106</v>
      </c>
    </row>
    <row r="1502">
      <c r="A1502" s="1530" t="s">
        <v>153</v>
      </c>
      <c r="B1502" s="1530" t="s">
        <v>1106</v>
      </c>
      <c r="C1502" s="1558">
        <v>8743.0</v>
      </c>
      <c r="D1502" s="1530">
        <v>14.0</v>
      </c>
      <c r="E1502" s="55" t="s">
        <v>1106</v>
      </c>
    </row>
    <row r="1503">
      <c r="A1503" s="1530" t="s">
        <v>771</v>
      </c>
      <c r="B1503" s="1530" t="s">
        <v>1106</v>
      </c>
      <c r="C1503" s="1558">
        <v>6054.0</v>
      </c>
      <c r="D1503" s="1530">
        <v>8.0</v>
      </c>
      <c r="E1503" s="55" t="s">
        <v>1106</v>
      </c>
    </row>
    <row r="1504">
      <c r="A1504" s="1530" t="s">
        <v>547</v>
      </c>
      <c r="B1504" s="1530" t="s">
        <v>1106</v>
      </c>
      <c r="C1504" s="1558">
        <v>104954.0</v>
      </c>
      <c r="D1504" s="1530">
        <v>102.0</v>
      </c>
      <c r="E1504" s="55" t="s">
        <v>1106</v>
      </c>
    </row>
    <row r="1505">
      <c r="A1505" s="1530" t="s">
        <v>650</v>
      </c>
      <c r="B1505" s="1530" t="s">
        <v>1106</v>
      </c>
      <c r="C1505" s="1558">
        <v>14165.0</v>
      </c>
      <c r="D1505" s="1530">
        <v>21.0</v>
      </c>
      <c r="E1505" s="55" t="s">
        <v>1106</v>
      </c>
    </row>
    <row r="1506">
      <c r="A1506" s="1530" t="s">
        <v>1113</v>
      </c>
      <c r="B1506" s="1530" t="s">
        <v>1106</v>
      </c>
      <c r="C1506" s="1558">
        <v>7451.0</v>
      </c>
      <c r="D1506" s="1530">
        <v>16.0</v>
      </c>
      <c r="E1506" s="55" t="s">
        <v>1106</v>
      </c>
    </row>
    <row r="1507">
      <c r="A1507" s="1530" t="s">
        <v>549</v>
      </c>
      <c r="B1507" s="1530" t="s">
        <v>1106</v>
      </c>
      <c r="C1507" s="1558">
        <v>86983.0</v>
      </c>
      <c r="D1507" s="1530">
        <v>73.0</v>
      </c>
      <c r="E1507" s="55" t="s">
        <v>1106</v>
      </c>
    </row>
    <row r="1508">
      <c r="A1508" s="1530" t="s">
        <v>155</v>
      </c>
      <c r="B1508" s="1530" t="s">
        <v>1106</v>
      </c>
      <c r="C1508" s="1558">
        <v>6842.0</v>
      </c>
      <c r="D1508" s="1530">
        <v>15.0</v>
      </c>
      <c r="E1508" s="55" t="s">
        <v>1106</v>
      </c>
    </row>
    <row r="1509">
      <c r="A1509" s="1530" t="s">
        <v>43</v>
      </c>
      <c r="B1509" s="1530" t="s">
        <v>1106</v>
      </c>
      <c r="C1509" s="1558">
        <v>246365.0</v>
      </c>
      <c r="D1509" s="1530">
        <v>175.0</v>
      </c>
      <c r="E1509" s="55" t="s">
        <v>1106</v>
      </c>
    </row>
    <row r="1510">
      <c r="A1510" s="1530" t="s">
        <v>550</v>
      </c>
      <c r="B1510" s="1530" t="s">
        <v>1106</v>
      </c>
      <c r="C1510" s="1558">
        <v>20470.0</v>
      </c>
      <c r="D1510" s="1530">
        <v>21.0</v>
      </c>
      <c r="E1510" s="55" t="s">
        <v>1106</v>
      </c>
    </row>
    <row r="1511">
      <c r="A1511" s="1530" t="s">
        <v>1114</v>
      </c>
      <c r="B1511" s="1530" t="s">
        <v>1106</v>
      </c>
      <c r="C1511" s="1558">
        <v>76796.0</v>
      </c>
      <c r="D1511" s="1530">
        <v>72.0</v>
      </c>
      <c r="E1511" s="55" t="s">
        <v>1106</v>
      </c>
    </row>
    <row r="1512">
      <c r="A1512" s="1530" t="s">
        <v>1115</v>
      </c>
      <c r="B1512" s="1530" t="s">
        <v>1106</v>
      </c>
      <c r="C1512" s="1558">
        <v>17603.0</v>
      </c>
      <c r="D1512" s="1530">
        <v>21.0</v>
      </c>
      <c r="E1512" s="55" t="s">
        <v>1106</v>
      </c>
    </row>
    <row r="1513">
      <c r="A1513" s="1530" t="s">
        <v>160</v>
      </c>
      <c r="B1513" s="1530" t="s">
        <v>1106</v>
      </c>
      <c r="C1513" s="1558">
        <v>23957.0</v>
      </c>
      <c r="D1513" s="1530">
        <v>46.0</v>
      </c>
      <c r="E1513" s="55" t="s">
        <v>1106</v>
      </c>
    </row>
    <row r="1514">
      <c r="A1514" s="1530" t="s">
        <v>422</v>
      </c>
      <c r="B1514" s="1530" t="s">
        <v>1106</v>
      </c>
      <c r="C1514" s="1558">
        <v>7569.0</v>
      </c>
      <c r="D1514" s="1530">
        <v>17.0</v>
      </c>
      <c r="E1514" s="55" t="s">
        <v>1106</v>
      </c>
    </row>
    <row r="1515">
      <c r="A1515" s="1530" t="s">
        <v>53</v>
      </c>
      <c r="B1515" s="1530" t="s">
        <v>1106</v>
      </c>
      <c r="C1515" s="1558">
        <v>16762.0</v>
      </c>
      <c r="D1515" s="1530">
        <v>19.0</v>
      </c>
      <c r="E1515" s="55" t="s">
        <v>1106</v>
      </c>
    </row>
    <row r="1516">
      <c r="A1516" s="1530" t="s">
        <v>602</v>
      </c>
      <c r="B1516" s="1530" t="s">
        <v>1106</v>
      </c>
      <c r="C1516" s="1558">
        <v>8313.0</v>
      </c>
      <c r="D1516" s="1530">
        <v>13.0</v>
      </c>
      <c r="E1516" s="55" t="s">
        <v>1106</v>
      </c>
    </row>
    <row r="1517">
      <c r="A1517" s="1530" t="s">
        <v>54</v>
      </c>
      <c r="B1517" s="1530" t="s">
        <v>1106</v>
      </c>
      <c r="C1517" s="1558">
        <v>12630.0</v>
      </c>
      <c r="D1517" s="1530">
        <v>14.0</v>
      </c>
      <c r="E1517" s="55" t="s">
        <v>1106</v>
      </c>
    </row>
    <row r="1518">
      <c r="A1518" s="1530" t="s">
        <v>1117</v>
      </c>
      <c r="B1518" s="1530" t="s">
        <v>1106</v>
      </c>
      <c r="C1518" s="1558">
        <v>15441.0</v>
      </c>
      <c r="D1518" s="1530">
        <v>32.0</v>
      </c>
      <c r="E1518" s="55" t="s">
        <v>1106</v>
      </c>
    </row>
    <row r="1519">
      <c r="A1519" s="1530" t="s">
        <v>286</v>
      </c>
      <c r="B1519" s="1530" t="s">
        <v>1106</v>
      </c>
      <c r="C1519" s="1558">
        <v>13373.0</v>
      </c>
      <c r="D1519" s="1530">
        <v>15.0</v>
      </c>
      <c r="E1519" s="55" t="s">
        <v>1106</v>
      </c>
    </row>
    <row r="1520">
      <c r="A1520" s="1530" t="s">
        <v>1118</v>
      </c>
      <c r="B1520" s="1530" t="s">
        <v>1106</v>
      </c>
      <c r="C1520" s="1558">
        <v>29423.0</v>
      </c>
      <c r="D1520" s="1530">
        <v>49.0</v>
      </c>
      <c r="E1520" s="55" t="s">
        <v>1106</v>
      </c>
    </row>
    <row r="1521">
      <c r="A1521" s="1530" t="s">
        <v>59</v>
      </c>
      <c r="B1521" s="1530" t="s">
        <v>1106</v>
      </c>
      <c r="C1521" s="1558">
        <v>103670.0</v>
      </c>
      <c r="D1521" s="1530">
        <v>129.0</v>
      </c>
      <c r="E1521" s="55" t="s">
        <v>1106</v>
      </c>
    </row>
    <row r="1522">
      <c r="A1522" s="1530" t="s">
        <v>1119</v>
      </c>
      <c r="B1522" s="1530" t="s">
        <v>1106</v>
      </c>
      <c r="C1522" s="1558">
        <v>14705.0</v>
      </c>
      <c r="D1522" s="1530">
        <v>38.0</v>
      </c>
      <c r="E1522" s="55" t="s">
        <v>1106</v>
      </c>
    </row>
    <row r="1523">
      <c r="A1523" s="1530" t="s">
        <v>1120</v>
      </c>
      <c r="B1523" s="1530" t="s">
        <v>1106</v>
      </c>
      <c r="C1523" s="1558">
        <v>6628.0</v>
      </c>
      <c r="D1523" s="1530">
        <v>12.0</v>
      </c>
      <c r="E1523" s="55" t="s">
        <v>1106</v>
      </c>
    </row>
    <row r="1524">
      <c r="A1524" s="1530" t="s">
        <v>61</v>
      </c>
      <c r="B1524" s="1530" t="s">
        <v>1106</v>
      </c>
      <c r="C1524" s="1558">
        <v>291923.0</v>
      </c>
      <c r="D1524" s="1530">
        <v>279.0</v>
      </c>
      <c r="E1524" s="55" t="s">
        <v>1106</v>
      </c>
    </row>
    <row r="1525">
      <c r="A1525" s="1530" t="s">
        <v>559</v>
      </c>
      <c r="B1525" s="1530" t="s">
        <v>1106</v>
      </c>
      <c r="C1525" s="1558">
        <v>9914.0</v>
      </c>
      <c r="D1525" s="1530">
        <v>21.0</v>
      </c>
      <c r="E1525" s="55" t="s">
        <v>1106</v>
      </c>
    </row>
    <row r="1526">
      <c r="A1526" s="1530" t="s">
        <v>608</v>
      </c>
      <c r="B1526" s="1530" t="s">
        <v>1106</v>
      </c>
      <c r="C1526" s="1558">
        <v>8414.0</v>
      </c>
      <c r="D1526" s="1530">
        <v>25.0</v>
      </c>
      <c r="E1526" s="55" t="s">
        <v>1106</v>
      </c>
    </row>
    <row r="1527">
      <c r="A1527" s="1530" t="s">
        <v>63</v>
      </c>
      <c r="B1527" s="1530" t="s">
        <v>1106</v>
      </c>
      <c r="C1527" s="1558">
        <v>21792.0</v>
      </c>
      <c r="D1527" s="1530">
        <v>32.0</v>
      </c>
      <c r="E1527" s="55" t="s">
        <v>1106</v>
      </c>
    </row>
    <row r="1528">
      <c r="A1528" s="1530" t="s">
        <v>1121</v>
      </c>
      <c r="B1528" s="1530" t="s">
        <v>1106</v>
      </c>
      <c r="C1528" s="1558">
        <v>9509.0</v>
      </c>
      <c r="D1528" s="1530">
        <v>13.0</v>
      </c>
      <c r="E1528" s="55" t="s">
        <v>1106</v>
      </c>
    </row>
    <row r="1529">
      <c r="A1529" s="1530" t="s">
        <v>1122</v>
      </c>
      <c r="B1529" s="1530" t="s">
        <v>1106</v>
      </c>
      <c r="C1529" s="1558">
        <v>4404.0</v>
      </c>
      <c r="D1529" s="1530">
        <v>13.0</v>
      </c>
      <c r="E1529" s="55" t="s">
        <v>1106</v>
      </c>
    </row>
    <row r="1530">
      <c r="A1530" s="1530" t="s">
        <v>171</v>
      </c>
      <c r="B1530" s="1530" t="s">
        <v>1106</v>
      </c>
      <c r="C1530" s="1558">
        <v>10137.0</v>
      </c>
      <c r="D1530" s="1530">
        <v>14.0</v>
      </c>
      <c r="E1530" s="55" t="s">
        <v>1106</v>
      </c>
    </row>
    <row r="1531">
      <c r="A1531" s="1530" t="s">
        <v>1123</v>
      </c>
      <c r="B1531" s="1530" t="s">
        <v>1106</v>
      </c>
      <c r="C1531" s="1558">
        <v>40076.0</v>
      </c>
      <c r="D1531" s="1530">
        <v>56.0</v>
      </c>
      <c r="E1531" s="55" t="s">
        <v>1106</v>
      </c>
    </row>
    <row r="1532">
      <c r="A1532" s="1530" t="s">
        <v>931</v>
      </c>
      <c r="B1532" s="1530" t="s">
        <v>1106</v>
      </c>
      <c r="C1532" s="1558">
        <v>10177.0</v>
      </c>
      <c r="D1532" s="1530">
        <v>28.0</v>
      </c>
      <c r="E1532" s="55" t="s">
        <v>1106</v>
      </c>
    </row>
    <row r="1533">
      <c r="A1533" s="1530" t="s">
        <v>65</v>
      </c>
      <c r="B1533" s="1530" t="s">
        <v>1106</v>
      </c>
      <c r="C1533" s="1558">
        <v>700307.0</v>
      </c>
      <c r="D1533" s="1530">
        <v>629.0</v>
      </c>
      <c r="E1533" s="55" t="s">
        <v>1106</v>
      </c>
    </row>
    <row r="1534">
      <c r="A1534" s="1530" t="s">
        <v>450</v>
      </c>
      <c r="B1534" s="1530" t="s">
        <v>1106</v>
      </c>
      <c r="C1534" s="1558">
        <v>120636.0</v>
      </c>
      <c r="D1534" s="1530">
        <v>131.0</v>
      </c>
      <c r="E1534" s="55" t="s">
        <v>1106</v>
      </c>
    </row>
    <row r="1535">
      <c r="A1535" s="1530" t="s">
        <v>66</v>
      </c>
      <c r="B1535" s="1530" t="s">
        <v>1106</v>
      </c>
      <c r="C1535" s="1558">
        <v>224347.0</v>
      </c>
      <c r="D1535" s="1530">
        <v>126.0</v>
      </c>
      <c r="E1535" s="55" t="s">
        <v>1106</v>
      </c>
    </row>
    <row r="1536">
      <c r="A1536" s="1530" t="s">
        <v>174</v>
      </c>
      <c r="B1536" s="1530" t="s">
        <v>1106</v>
      </c>
      <c r="C1536" s="1558">
        <v>53652.0</v>
      </c>
      <c r="D1536" s="1530">
        <v>50.0</v>
      </c>
      <c r="E1536" s="55" t="s">
        <v>1106</v>
      </c>
    </row>
    <row r="1537">
      <c r="A1537" s="1530" t="s">
        <v>568</v>
      </c>
      <c r="B1537" s="1530" t="s">
        <v>1106</v>
      </c>
      <c r="C1537" s="1558">
        <v>3947.0</v>
      </c>
      <c r="D1537" s="1530">
        <v>6.0</v>
      </c>
      <c r="E1537" s="55" t="s">
        <v>1106</v>
      </c>
    </row>
    <row r="1538">
      <c r="A1538" s="1530" t="s">
        <v>1124</v>
      </c>
      <c r="B1538" s="1530" t="s">
        <v>1106</v>
      </c>
      <c r="C1538" s="1558">
        <v>35713.0</v>
      </c>
      <c r="D1538" s="1530">
        <v>56.0</v>
      </c>
      <c r="E1538" s="55" t="s">
        <v>1106</v>
      </c>
    </row>
    <row r="1539">
      <c r="A1539" s="1530" t="s">
        <v>175</v>
      </c>
      <c r="B1539" s="1530" t="s">
        <v>1106</v>
      </c>
      <c r="C1539" s="1558">
        <v>32598.0</v>
      </c>
      <c r="D1539" s="1530">
        <v>58.0</v>
      </c>
      <c r="E1539" s="55" t="s">
        <v>1106</v>
      </c>
    </row>
    <row r="1540">
      <c r="A1540" s="1530" t="s">
        <v>69</v>
      </c>
      <c r="B1540" s="1530" t="s">
        <v>1106</v>
      </c>
      <c r="C1540" s="1558">
        <v>38359.0</v>
      </c>
      <c r="D1540" s="1530">
        <v>74.0</v>
      </c>
      <c r="E1540" s="55" t="s">
        <v>1106</v>
      </c>
    </row>
    <row r="1541">
      <c r="A1541" s="1530" t="s">
        <v>530</v>
      </c>
      <c r="B1541" s="1530" t="s">
        <v>1106</v>
      </c>
      <c r="C1541" s="1558">
        <v>9855.0</v>
      </c>
      <c r="D1541" s="1530">
        <v>21.0</v>
      </c>
      <c r="E1541" s="55" t="s">
        <v>1106</v>
      </c>
    </row>
    <row r="1542">
      <c r="A1542" s="1530" t="s">
        <v>176</v>
      </c>
      <c r="B1542" s="1530" t="s">
        <v>1106</v>
      </c>
      <c r="C1542" s="1558">
        <v>57686.0</v>
      </c>
      <c r="D1542" s="1530">
        <v>52.0</v>
      </c>
      <c r="E1542" s="55" t="s">
        <v>1106</v>
      </c>
    </row>
    <row r="1543">
      <c r="A1543" s="1530" t="s">
        <v>662</v>
      </c>
      <c r="B1543" s="1530" t="s">
        <v>1106</v>
      </c>
      <c r="C1543" s="1558">
        <v>12037.0</v>
      </c>
      <c r="D1543" s="1530">
        <v>31.0</v>
      </c>
      <c r="E1543" s="55" t="s">
        <v>1106</v>
      </c>
    </row>
    <row r="1544">
      <c r="A1544" s="1530" t="s">
        <v>570</v>
      </c>
      <c r="B1544" s="1530" t="s">
        <v>1106</v>
      </c>
      <c r="C1544" s="1558">
        <v>15146.0</v>
      </c>
      <c r="D1544" s="1530">
        <v>20.0</v>
      </c>
      <c r="E1544" s="55" t="s">
        <v>1106</v>
      </c>
    </row>
    <row r="1545">
      <c r="A1545" s="1530" t="s">
        <v>3667</v>
      </c>
      <c r="B1545" s="1530" t="s">
        <v>1106</v>
      </c>
      <c r="C1545" s="1558">
        <v>23078.0</v>
      </c>
      <c r="D1545" s="1530">
        <v>34.0</v>
      </c>
      <c r="E1545" s="55" t="s">
        <v>1106</v>
      </c>
    </row>
    <row r="1546">
      <c r="A1546" s="1530" t="s">
        <v>73</v>
      </c>
      <c r="B1546" s="1530" t="s">
        <v>1106</v>
      </c>
      <c r="C1546" s="1558">
        <v>15153.0</v>
      </c>
      <c r="D1546" s="1530">
        <v>37.0</v>
      </c>
      <c r="E1546" s="55" t="s">
        <v>1106</v>
      </c>
    </row>
    <row r="1547">
      <c r="A1547" s="1530" t="s">
        <v>74</v>
      </c>
      <c r="B1547" s="1530" t="s">
        <v>1106</v>
      </c>
      <c r="C1547" s="1558">
        <v>12188.0</v>
      </c>
      <c r="D1547" s="1530">
        <v>21.0</v>
      </c>
      <c r="E1547" s="55" t="s">
        <v>1106</v>
      </c>
    </row>
    <row r="1548">
      <c r="A1548" s="1530" t="s">
        <v>1126</v>
      </c>
      <c r="B1548" s="1530" t="s">
        <v>1106</v>
      </c>
      <c r="C1548" s="1558">
        <v>8769.0</v>
      </c>
      <c r="D1548" s="1530">
        <v>15.0</v>
      </c>
      <c r="E1548" s="55" t="s">
        <v>1106</v>
      </c>
    </row>
    <row r="1549">
      <c r="A1549" s="1530" t="s">
        <v>76</v>
      </c>
      <c r="B1549" s="1530" t="s">
        <v>1106</v>
      </c>
      <c r="C1549" s="1558">
        <v>28592.0</v>
      </c>
      <c r="D1549" s="1530">
        <v>47.0</v>
      </c>
      <c r="E1549" s="55" t="s">
        <v>1106</v>
      </c>
    </row>
    <row r="1550">
      <c r="A1550" s="1530" t="s">
        <v>578</v>
      </c>
      <c r="B1550" s="1530" t="s">
        <v>1106</v>
      </c>
      <c r="C1550" s="1558">
        <v>3641.0</v>
      </c>
      <c r="D1550" s="1530">
        <v>9.0</v>
      </c>
      <c r="E1550" s="55" t="s">
        <v>1106</v>
      </c>
    </row>
    <row r="1551">
      <c r="A1551" s="1530" t="s">
        <v>180</v>
      </c>
      <c r="B1551" s="1530" t="s">
        <v>1106</v>
      </c>
      <c r="C1551" s="1558">
        <v>25336.0</v>
      </c>
      <c r="D1551" s="1530">
        <v>35.0</v>
      </c>
      <c r="E1551" s="55" t="s">
        <v>1106</v>
      </c>
    </row>
    <row r="1552">
      <c r="A1552" s="1530" t="s">
        <v>181</v>
      </c>
      <c r="B1552" s="1530" t="s">
        <v>1106</v>
      </c>
      <c r="C1552" s="1558">
        <v>13336.0</v>
      </c>
      <c r="D1552" s="1530">
        <v>26.0</v>
      </c>
      <c r="E1552" s="55" t="s">
        <v>1106</v>
      </c>
    </row>
    <row r="1553">
      <c r="A1553" s="1530" t="s">
        <v>1127</v>
      </c>
      <c r="B1553" s="1530" t="s">
        <v>1106</v>
      </c>
      <c r="C1553" s="1558">
        <v>16121.0</v>
      </c>
      <c r="D1553" s="1530">
        <v>28.0</v>
      </c>
      <c r="E1553" s="55" t="s">
        <v>1106</v>
      </c>
    </row>
    <row r="1554">
      <c r="A1554" s="1530" t="s">
        <v>79</v>
      </c>
      <c r="B1554" s="1530" t="s">
        <v>1106</v>
      </c>
      <c r="C1554" s="1558">
        <v>8664.0</v>
      </c>
      <c r="D1554" s="1530">
        <v>18.0</v>
      </c>
      <c r="E1554" s="55" t="s">
        <v>1106</v>
      </c>
    </row>
    <row r="1555">
      <c r="A1555" s="1530" t="s">
        <v>80</v>
      </c>
      <c r="B1555" s="1530" t="s">
        <v>1106</v>
      </c>
      <c r="C1555" s="1558">
        <v>11534.0</v>
      </c>
      <c r="D1555" s="1530">
        <v>20.0</v>
      </c>
      <c r="E1555" s="55" t="s">
        <v>1106</v>
      </c>
    </row>
    <row r="1556">
      <c r="A1556" s="1530" t="s">
        <v>81</v>
      </c>
      <c r="B1556" s="1530" t="s">
        <v>1106</v>
      </c>
      <c r="C1556" s="1558">
        <v>20358.0</v>
      </c>
      <c r="D1556" s="1530">
        <v>37.0</v>
      </c>
      <c r="E1556" s="55" t="s">
        <v>1106</v>
      </c>
    </row>
    <row r="1557">
      <c r="A1557" s="1530" t="s">
        <v>1128</v>
      </c>
      <c r="B1557" s="1530" t="s">
        <v>1106</v>
      </c>
      <c r="C1557" s="1558">
        <v>17296.0</v>
      </c>
      <c r="D1557" s="1530">
        <v>29.0</v>
      </c>
      <c r="E1557" s="55" t="s">
        <v>1106</v>
      </c>
    </row>
    <row r="1558">
      <c r="A1558" s="1530" t="s">
        <v>183</v>
      </c>
      <c r="B1558" s="1530" t="s">
        <v>1106</v>
      </c>
      <c r="C1558" s="1558">
        <v>58266.0</v>
      </c>
      <c r="D1558" s="1530">
        <v>73.0</v>
      </c>
      <c r="E1558" s="55" t="s">
        <v>1106</v>
      </c>
    </row>
    <row r="1559">
      <c r="A1559" s="1530" t="s">
        <v>1129</v>
      </c>
      <c r="B1559" s="1530" t="s">
        <v>1106</v>
      </c>
      <c r="C1559" s="1558">
        <v>22304.0</v>
      </c>
      <c r="D1559" s="1530">
        <v>24.0</v>
      </c>
      <c r="E1559" s="55" t="s">
        <v>1106</v>
      </c>
    </row>
    <row r="1560">
      <c r="A1560" s="1530" t="s">
        <v>1130</v>
      </c>
      <c r="B1560" s="1530" t="s">
        <v>1106</v>
      </c>
      <c r="C1560" s="1558">
        <v>10541.0</v>
      </c>
      <c r="D1560" s="1530">
        <v>18.0</v>
      </c>
      <c r="E1560" s="55" t="s">
        <v>1106</v>
      </c>
    </row>
    <row r="1561">
      <c r="A1561" s="1530" t="s">
        <v>727</v>
      </c>
      <c r="B1561" s="1530" t="s">
        <v>1106</v>
      </c>
      <c r="C1561" s="1558">
        <v>13714.0</v>
      </c>
      <c r="D1561" s="1530">
        <v>13.0</v>
      </c>
      <c r="E1561" s="55" t="s">
        <v>1106</v>
      </c>
    </row>
    <row r="1562">
      <c r="A1562" s="1530" t="s">
        <v>1131</v>
      </c>
      <c r="B1562" s="1530" t="s">
        <v>1106</v>
      </c>
      <c r="C1562" s="1558">
        <v>9017.0</v>
      </c>
      <c r="D1562" s="1530">
        <v>13.0</v>
      </c>
      <c r="E1562" s="55" t="s">
        <v>1106</v>
      </c>
    </row>
    <row r="1563">
      <c r="A1563" s="1530" t="s">
        <v>1132</v>
      </c>
      <c r="B1563" s="1530" t="s">
        <v>1106</v>
      </c>
      <c r="C1563" s="1558">
        <v>16272.0</v>
      </c>
      <c r="D1563" s="1530">
        <v>35.0</v>
      </c>
      <c r="E1563" s="55" t="s">
        <v>1106</v>
      </c>
    </row>
    <row r="1564">
      <c r="A1564" s="1530" t="s">
        <v>82</v>
      </c>
      <c r="B1564" s="1530" t="s">
        <v>1106</v>
      </c>
      <c r="C1564" s="1558">
        <v>19150.0</v>
      </c>
      <c r="D1564" s="1530">
        <v>16.0</v>
      </c>
      <c r="E1564" s="55" t="s">
        <v>1106</v>
      </c>
    </row>
    <row r="1565">
      <c r="A1565" s="1530" t="s">
        <v>1133</v>
      </c>
      <c r="B1565" s="1530" t="s">
        <v>1106</v>
      </c>
      <c r="C1565" s="1558">
        <v>42542.0</v>
      </c>
      <c r="D1565" s="1530">
        <v>59.0</v>
      </c>
      <c r="E1565" s="55" t="s">
        <v>1106</v>
      </c>
    </row>
    <row r="1566">
      <c r="A1566" s="1530" t="s">
        <v>1134</v>
      </c>
      <c r="B1566" s="1530" t="s">
        <v>1106</v>
      </c>
      <c r="C1566" s="1558">
        <v>44732.0</v>
      </c>
      <c r="D1566" s="1530">
        <v>55.0</v>
      </c>
      <c r="E1566" s="55" t="s">
        <v>1106</v>
      </c>
    </row>
    <row r="1567">
      <c r="A1567" s="1530" t="s">
        <v>84</v>
      </c>
      <c r="B1567" s="1530" t="s">
        <v>1106</v>
      </c>
      <c r="C1567" s="1558">
        <v>18504.0</v>
      </c>
      <c r="D1567" s="1530">
        <v>23.0</v>
      </c>
      <c r="E1567" s="55" t="s">
        <v>1106</v>
      </c>
    </row>
    <row r="1568">
      <c r="A1568" s="1530" t="s">
        <v>1135</v>
      </c>
      <c r="B1568" s="1530" t="s">
        <v>1106</v>
      </c>
      <c r="C1568" s="1558">
        <v>102985.0</v>
      </c>
      <c r="D1568" s="1530">
        <v>59.0</v>
      </c>
      <c r="E1568" s="55" t="s">
        <v>1106</v>
      </c>
    </row>
    <row r="1569">
      <c r="A1569" s="1530" t="s">
        <v>187</v>
      </c>
      <c r="B1569" s="1530" t="s">
        <v>1106</v>
      </c>
      <c r="C1569" s="1558">
        <v>32201.0</v>
      </c>
      <c r="D1569" s="1530">
        <v>37.0</v>
      </c>
      <c r="E1569" s="55" t="s">
        <v>1106</v>
      </c>
    </row>
    <row r="1570">
      <c r="A1570" s="1530" t="s">
        <v>190</v>
      </c>
      <c r="B1570" s="1530" t="s">
        <v>1106</v>
      </c>
      <c r="C1570" s="1558">
        <v>52014.0</v>
      </c>
      <c r="D1570" s="1530">
        <v>53.0</v>
      </c>
      <c r="E1570" s="55" t="s">
        <v>1106</v>
      </c>
    </row>
    <row r="1571">
      <c r="A1571" s="1530" t="s">
        <v>380</v>
      </c>
      <c r="B1571" s="1530" t="s">
        <v>1106</v>
      </c>
      <c r="C1571" s="1558">
        <v>4757.0</v>
      </c>
      <c r="D1571" s="1530">
        <v>10.0</v>
      </c>
      <c r="E1571" s="55" t="s">
        <v>1106</v>
      </c>
    </row>
    <row r="1572">
      <c r="A1572" s="1530" t="s">
        <v>1136</v>
      </c>
      <c r="B1572" s="1530" t="s">
        <v>1106</v>
      </c>
      <c r="C1572" s="1558">
        <v>10212.0</v>
      </c>
      <c r="D1572" s="1530">
        <v>13.0</v>
      </c>
      <c r="E1572" s="55" t="s">
        <v>1106</v>
      </c>
    </row>
    <row r="1573">
      <c r="A1573" s="1530" t="s">
        <v>85</v>
      </c>
      <c r="B1573" s="1530" t="s">
        <v>1106</v>
      </c>
      <c r="C1573" s="1558">
        <v>24763.0</v>
      </c>
      <c r="D1573" s="1530">
        <v>37.0</v>
      </c>
      <c r="E1573" s="55" t="s">
        <v>1106</v>
      </c>
    </row>
    <row r="1574">
      <c r="A1574" s="1530" t="s">
        <v>1137</v>
      </c>
      <c r="B1574" s="1530" t="s">
        <v>1106</v>
      </c>
      <c r="C1574" s="1558">
        <v>22883.0</v>
      </c>
      <c r="D1574" s="1530">
        <v>32.0</v>
      </c>
      <c r="E1574" s="55" t="s">
        <v>1106</v>
      </c>
    </row>
    <row r="1575">
      <c r="A1575" s="1530" t="s">
        <v>1138</v>
      </c>
      <c r="B1575" s="1530" t="s">
        <v>1106</v>
      </c>
      <c r="C1575" s="1558">
        <v>6254.0</v>
      </c>
      <c r="D1575" s="1530">
        <v>17.0</v>
      </c>
      <c r="E1575" s="55" t="s">
        <v>1106</v>
      </c>
    </row>
    <row r="1576">
      <c r="A1576" s="1530" t="s">
        <v>623</v>
      </c>
      <c r="B1576" s="1530" t="s">
        <v>1106</v>
      </c>
      <c r="C1576" s="1558">
        <v>13401.0</v>
      </c>
      <c r="D1576" s="1530">
        <v>19.0</v>
      </c>
      <c r="E1576" s="55" t="s">
        <v>1106</v>
      </c>
    </row>
    <row r="1577">
      <c r="A1577" s="1530" t="s">
        <v>2738</v>
      </c>
      <c r="B1577" s="1530" t="s">
        <v>1106</v>
      </c>
      <c r="C1577" s="1558">
        <v>399182.0</v>
      </c>
      <c r="D1577" s="1530">
        <v>164.0</v>
      </c>
      <c r="E1577" s="55" t="s">
        <v>1106</v>
      </c>
    </row>
    <row r="1578">
      <c r="A1578" s="1530" t="s">
        <v>2115</v>
      </c>
      <c r="B1578" s="1530" t="s">
        <v>1106</v>
      </c>
      <c r="C1578" s="1558">
        <v>9395.0</v>
      </c>
      <c r="D1578" s="1530">
        <v>12.0</v>
      </c>
      <c r="E1578" s="55" t="s">
        <v>1106</v>
      </c>
    </row>
    <row r="1579">
      <c r="A1579" s="1530" t="s">
        <v>3668</v>
      </c>
      <c r="B1579" s="1530" t="s">
        <v>1106</v>
      </c>
      <c r="C1579" s="1558">
        <v>17888.0</v>
      </c>
      <c r="D1579" s="1530">
        <v>15.0</v>
      </c>
      <c r="E1579" s="55" t="s">
        <v>1106</v>
      </c>
    </row>
    <row r="1580">
      <c r="A1580" s="1530" t="s">
        <v>3669</v>
      </c>
      <c r="B1580" s="1530" t="s">
        <v>1106</v>
      </c>
      <c r="C1580" s="1558">
        <v>66692.0</v>
      </c>
      <c r="D1580" s="1530">
        <v>77.0</v>
      </c>
      <c r="E1580" s="55" t="s">
        <v>1106</v>
      </c>
    </row>
    <row r="1581">
      <c r="A1581" s="1530" t="s">
        <v>2100</v>
      </c>
      <c r="B1581" s="1530" t="s">
        <v>1106</v>
      </c>
      <c r="C1581" s="1558">
        <v>996945.0</v>
      </c>
      <c r="D1581" s="1530">
        <v>593.0</v>
      </c>
      <c r="E1581" s="55" t="s">
        <v>1106</v>
      </c>
    </row>
    <row r="1582">
      <c r="A1582" s="1530" t="s">
        <v>192</v>
      </c>
      <c r="B1582" s="1530" t="s">
        <v>1106</v>
      </c>
      <c r="C1582" s="1558">
        <v>22895.0</v>
      </c>
      <c r="D1582" s="1530">
        <v>39.0</v>
      </c>
      <c r="E1582" s="55" t="s">
        <v>1106</v>
      </c>
    </row>
    <row r="1583">
      <c r="A1583" s="1530" t="s">
        <v>586</v>
      </c>
      <c r="B1583" s="1530" t="s">
        <v>1106</v>
      </c>
      <c r="C1583" s="1558">
        <v>4599.0</v>
      </c>
      <c r="D1583" s="1530">
        <v>8.0</v>
      </c>
      <c r="E1583" s="55" t="s">
        <v>1106</v>
      </c>
    </row>
    <row r="1584">
      <c r="A1584" s="1530" t="s">
        <v>1141</v>
      </c>
      <c r="B1584" s="1530" t="s">
        <v>1106</v>
      </c>
      <c r="C1584" s="1558">
        <v>4966.0</v>
      </c>
      <c r="D1584" s="1530">
        <v>7.0</v>
      </c>
      <c r="E1584" s="55" t="s">
        <v>1106</v>
      </c>
    </row>
    <row r="1585">
      <c r="A1585" s="1530" t="s">
        <v>193</v>
      </c>
      <c r="B1585" s="1530" t="s">
        <v>1106</v>
      </c>
      <c r="C1585" s="1558">
        <v>38458.0</v>
      </c>
      <c r="D1585" s="1530">
        <v>65.0</v>
      </c>
      <c r="E1585" s="55" t="s">
        <v>1106</v>
      </c>
    </row>
    <row r="1586">
      <c r="A1586" s="1530" t="s">
        <v>1142</v>
      </c>
      <c r="B1586" s="1530" t="s">
        <v>1106</v>
      </c>
      <c r="C1586" s="1558">
        <v>8189.0</v>
      </c>
      <c r="D1586" s="1530">
        <v>9.0</v>
      </c>
      <c r="E1586" s="55" t="s">
        <v>1106</v>
      </c>
    </row>
    <row r="1587">
      <c r="A1587" s="1530" t="s">
        <v>88</v>
      </c>
      <c r="B1587" s="1530" t="s">
        <v>1106</v>
      </c>
      <c r="C1587" s="1558">
        <v>6050.0</v>
      </c>
      <c r="D1587" s="1530">
        <v>12.0</v>
      </c>
      <c r="E1587" s="55" t="s">
        <v>1106</v>
      </c>
    </row>
    <row r="1588">
      <c r="A1588" s="1530" t="s">
        <v>1143</v>
      </c>
      <c r="B1588" s="1530" t="s">
        <v>1106</v>
      </c>
      <c r="C1588" s="1558">
        <v>29206.0</v>
      </c>
      <c r="D1588" s="1530">
        <v>53.0</v>
      </c>
      <c r="E1588" s="55" t="s">
        <v>1106</v>
      </c>
    </row>
    <row r="1589">
      <c r="A1589" s="1530" t="s">
        <v>198</v>
      </c>
      <c r="B1589" s="1530" t="s">
        <v>1106</v>
      </c>
      <c r="C1589" s="1558">
        <v>31749.0</v>
      </c>
      <c r="D1589" s="1530">
        <v>43.0</v>
      </c>
      <c r="E1589" s="55" t="s">
        <v>1106</v>
      </c>
    </row>
    <row r="1590">
      <c r="A1590" s="1530" t="s">
        <v>629</v>
      </c>
      <c r="B1590" s="1530" t="s">
        <v>1106</v>
      </c>
      <c r="C1590" s="1558">
        <v>6221.0</v>
      </c>
      <c r="D1590" s="1530">
        <v>13.0</v>
      </c>
      <c r="E1590" s="55" t="s">
        <v>1106</v>
      </c>
    </row>
    <row r="1591">
      <c r="A1591" s="1530" t="s">
        <v>1144</v>
      </c>
      <c r="B1591" s="1530" t="s">
        <v>1106</v>
      </c>
      <c r="C1591" s="1558">
        <v>55852.0</v>
      </c>
      <c r="D1591" s="1530">
        <v>68.0</v>
      </c>
      <c r="E1591" s="55" t="s">
        <v>1106</v>
      </c>
    </row>
    <row r="1592">
      <c r="A1592" s="1530" t="s">
        <v>1145</v>
      </c>
      <c r="B1592" s="1530" t="s">
        <v>1106</v>
      </c>
      <c r="C1592" s="1558">
        <v>25571.0</v>
      </c>
      <c r="D1592" s="1530">
        <v>44.0</v>
      </c>
      <c r="E1592" s="55" t="s">
        <v>1106</v>
      </c>
    </row>
    <row r="1593">
      <c r="A1593" s="1530" t="s">
        <v>855</v>
      </c>
      <c r="B1593" s="1530" t="s">
        <v>1106</v>
      </c>
      <c r="C1593" s="1558">
        <v>20528.0</v>
      </c>
      <c r="D1593" s="1530">
        <v>29.0</v>
      </c>
      <c r="E1593" s="55" t="s">
        <v>1106</v>
      </c>
    </row>
    <row r="1594">
      <c r="A1594" s="1530" t="s">
        <v>493</v>
      </c>
      <c r="B1594" s="1530" t="s">
        <v>1106</v>
      </c>
      <c r="C1594" s="1558">
        <v>34711.0</v>
      </c>
      <c r="D1594" s="1530">
        <v>28.0</v>
      </c>
      <c r="E1594" s="55" t="s">
        <v>1106</v>
      </c>
    </row>
    <row r="1595">
      <c r="A1595" s="1530" t="s">
        <v>94</v>
      </c>
      <c r="B1595" s="1530" t="s">
        <v>1106</v>
      </c>
      <c r="C1595" s="1558">
        <v>24943.0</v>
      </c>
      <c r="D1595" s="1530">
        <v>39.0</v>
      </c>
      <c r="E1595" s="55" t="s">
        <v>1106</v>
      </c>
    </row>
    <row r="1596">
      <c r="A1596" s="1530" t="s">
        <v>494</v>
      </c>
      <c r="B1596" s="1530" t="s">
        <v>1106</v>
      </c>
      <c r="C1596" s="1558">
        <v>13122.0</v>
      </c>
      <c r="D1596" s="1530">
        <v>23.0</v>
      </c>
      <c r="E1596" s="55" t="s">
        <v>1106</v>
      </c>
    </row>
    <row r="1597">
      <c r="A1597" s="1530" t="s">
        <v>495</v>
      </c>
      <c r="B1597" s="1530" t="s">
        <v>1106</v>
      </c>
      <c r="C1597" s="1558">
        <v>39109.0</v>
      </c>
      <c r="D1597" s="1530">
        <v>35.0</v>
      </c>
      <c r="E1597" s="55" t="s">
        <v>1106</v>
      </c>
    </row>
    <row r="1598">
      <c r="A1598" s="1530" t="s">
        <v>500</v>
      </c>
      <c r="B1598" s="1530" t="s">
        <v>1106</v>
      </c>
      <c r="C1598" s="1558">
        <v>2040.0</v>
      </c>
      <c r="D1598" s="1530">
        <v>2.0</v>
      </c>
      <c r="E1598" s="55" t="s">
        <v>1106</v>
      </c>
    </row>
    <row r="1599">
      <c r="A1599" s="1530" t="s">
        <v>685</v>
      </c>
      <c r="B1599" s="1530" t="s">
        <v>1106</v>
      </c>
      <c r="C1599" s="1558">
        <v>18378.0</v>
      </c>
      <c r="D1599" s="1530">
        <v>27.0</v>
      </c>
      <c r="E1599" s="55" t="s">
        <v>1106</v>
      </c>
    </row>
    <row r="1600">
      <c r="A1600" s="1536" t="s">
        <v>3670</v>
      </c>
      <c r="B1600" s="1536" t="s">
        <v>1106</v>
      </c>
      <c r="C1600" s="1559">
        <v>302838.0</v>
      </c>
      <c r="D1600" s="1536">
        <v>349.0</v>
      </c>
      <c r="E1600" s="1560" t="s">
        <v>1106</v>
      </c>
      <c r="F1600" s="1560"/>
      <c r="G1600" s="1560"/>
      <c r="N1600" s="1529"/>
      <c r="O1600" s="1529"/>
      <c r="P1600" s="1529"/>
      <c r="Q1600" s="1529"/>
      <c r="R1600" s="1529"/>
      <c r="S1600" s="1529"/>
      <c r="T1600" s="1529"/>
      <c r="U1600" s="1529"/>
      <c r="V1600" s="1529"/>
      <c r="W1600" s="1529"/>
      <c r="X1600" s="1529"/>
      <c r="Y1600" s="1529"/>
      <c r="Z1600" s="1529"/>
    </row>
    <row r="1601">
      <c r="A1601" s="364" t="s">
        <v>1149</v>
      </c>
      <c r="B1601" s="364" t="s">
        <v>1148</v>
      </c>
      <c r="C1601" s="155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5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5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54">
        <v>6085.0</v>
      </c>
      <c r="D1604" s="364">
        <v>6.0</v>
      </c>
      <c r="E1604" s="55" t="s">
        <v>1148</v>
      </c>
      <c r="H1604" s="1529"/>
      <c r="I1604" s="1529"/>
      <c r="J1604" s="1529"/>
      <c r="K1604" s="1529"/>
      <c r="L1604" s="1529"/>
      <c r="M1604" s="1529"/>
    </row>
    <row r="1605">
      <c r="A1605" s="364" t="s">
        <v>1152</v>
      </c>
      <c r="B1605" s="364" t="s">
        <v>1148</v>
      </c>
      <c r="C1605" s="155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5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5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5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5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5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5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5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5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5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5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5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5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5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5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5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5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5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5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5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5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5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54">
        <v>19794.0</v>
      </c>
      <c r="D1627" s="364">
        <v>31.0</v>
      </c>
      <c r="E1627" s="55" t="s">
        <v>1148</v>
      </c>
    </row>
    <row r="1628">
      <c r="A1628" s="364" t="s">
        <v>4315</v>
      </c>
      <c r="B1628" s="364" t="s">
        <v>1148</v>
      </c>
      <c r="C1628" s="155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5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5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5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5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5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5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5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5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5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5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5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5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5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5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5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5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5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5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5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5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5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5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5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5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5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5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54">
        <v>1034.0</v>
      </c>
      <c r="D1655" s="364">
        <v>3.0</v>
      </c>
      <c r="E1655" s="55" t="s">
        <v>1148</v>
      </c>
    </row>
    <row r="1656">
      <c r="A1656" s="1541" t="s">
        <v>1184</v>
      </c>
      <c r="B1656" s="1541" t="s">
        <v>1148</v>
      </c>
      <c r="C1656" s="1555">
        <v>160137.0</v>
      </c>
      <c r="D1656" s="1541">
        <v>121.0</v>
      </c>
      <c r="E1656" s="1560" t="s">
        <v>1148</v>
      </c>
      <c r="F1656" s="1560"/>
      <c r="G1656" s="1560"/>
      <c r="N1656" s="1529"/>
      <c r="O1656" s="1529"/>
      <c r="P1656" s="1529"/>
      <c r="Q1656" s="1529"/>
      <c r="R1656" s="1529"/>
      <c r="S1656" s="1529"/>
      <c r="T1656" s="1529"/>
      <c r="U1656" s="1529"/>
      <c r="V1656" s="1529"/>
      <c r="W1656" s="1529"/>
      <c r="X1656" s="1529"/>
      <c r="Y1656" s="1529"/>
      <c r="Z1656" s="1529"/>
    </row>
    <row r="1657">
      <c r="A1657" s="1530" t="s">
        <v>267</v>
      </c>
      <c r="B1657" s="1530" t="s">
        <v>1186</v>
      </c>
      <c r="C1657" s="1558">
        <v>31511.0</v>
      </c>
      <c r="D1657" s="1530">
        <v>31.0</v>
      </c>
      <c r="E1657" s="55" t="s">
        <v>1186</v>
      </c>
    </row>
    <row r="1658">
      <c r="A1658" s="1530" t="s">
        <v>1187</v>
      </c>
      <c r="B1658" s="1530" t="s">
        <v>1186</v>
      </c>
      <c r="C1658" s="1558">
        <v>6336.0</v>
      </c>
      <c r="D1658" s="1530">
        <v>18.0</v>
      </c>
      <c r="E1658" s="55" t="s">
        <v>1186</v>
      </c>
    </row>
    <row r="1659">
      <c r="A1659" s="1530" t="s">
        <v>1188</v>
      </c>
      <c r="B1659" s="1530" t="s">
        <v>1186</v>
      </c>
      <c r="C1659" s="1558">
        <v>465.0</v>
      </c>
      <c r="D1659" s="1530">
        <v>1.0</v>
      </c>
      <c r="E1659" s="55" t="s">
        <v>1186</v>
      </c>
    </row>
    <row r="1660">
      <c r="A1660" s="1530" t="s">
        <v>1189</v>
      </c>
      <c r="B1660" s="1530" t="s">
        <v>1186</v>
      </c>
      <c r="C1660" s="1558">
        <v>730.0</v>
      </c>
      <c r="D1660" s="1530">
        <v>1.0</v>
      </c>
      <c r="E1660" s="55" t="s">
        <v>1186</v>
      </c>
      <c r="H1660" s="1529"/>
      <c r="I1660" s="1529"/>
      <c r="J1660" s="1529"/>
      <c r="K1660" s="1529"/>
      <c r="L1660" s="1529"/>
      <c r="M1660" s="1529"/>
    </row>
    <row r="1661">
      <c r="A1661" s="1530" t="s">
        <v>514</v>
      </c>
      <c r="B1661" s="1530" t="s">
        <v>1186</v>
      </c>
      <c r="C1661" s="1558">
        <v>476.0</v>
      </c>
      <c r="D1661" s="1530">
        <v>4.0</v>
      </c>
      <c r="E1661" s="55" t="s">
        <v>1186</v>
      </c>
    </row>
    <row r="1662">
      <c r="A1662" s="1530" t="s">
        <v>151</v>
      </c>
      <c r="B1662" s="1530" t="s">
        <v>1186</v>
      </c>
      <c r="C1662" s="1558">
        <v>5239.0</v>
      </c>
      <c r="D1662" s="1530">
        <v>17.0</v>
      </c>
      <c r="E1662" s="55" t="s">
        <v>1186</v>
      </c>
    </row>
    <row r="1663">
      <c r="A1663" s="1530" t="s">
        <v>1190</v>
      </c>
      <c r="B1663" s="1530" t="s">
        <v>1186</v>
      </c>
      <c r="C1663" s="1558">
        <v>10772.0</v>
      </c>
      <c r="D1663" s="1530">
        <v>18.0</v>
      </c>
      <c r="E1663" s="55" t="s">
        <v>1186</v>
      </c>
    </row>
    <row r="1664">
      <c r="A1664" s="1530" t="s">
        <v>761</v>
      </c>
      <c r="B1664" s="1530" t="s">
        <v>1186</v>
      </c>
      <c r="C1664" s="1558">
        <v>1955.0</v>
      </c>
      <c r="D1664" s="1530">
        <v>16.0</v>
      </c>
      <c r="E1664" s="55" t="s">
        <v>1186</v>
      </c>
    </row>
    <row r="1665">
      <c r="A1665" s="1530" t="s">
        <v>545</v>
      </c>
      <c r="B1665" s="1530" t="s">
        <v>1186</v>
      </c>
      <c r="C1665" s="1558">
        <v>2973.0</v>
      </c>
      <c r="D1665" s="1530">
        <v>10.0</v>
      </c>
      <c r="E1665" s="55" t="s">
        <v>1186</v>
      </c>
    </row>
    <row r="1666">
      <c r="A1666" s="1530" t="s">
        <v>1191</v>
      </c>
      <c r="B1666" s="1530" t="s">
        <v>1186</v>
      </c>
      <c r="C1666" s="1558">
        <v>49615.0</v>
      </c>
      <c r="D1666" s="1530">
        <v>49.0</v>
      </c>
      <c r="E1666" s="55" t="s">
        <v>1186</v>
      </c>
    </row>
    <row r="1667">
      <c r="A1667" s="1530" t="s">
        <v>1192</v>
      </c>
      <c r="B1667" s="1530" t="s">
        <v>1186</v>
      </c>
      <c r="C1667" s="1558">
        <v>6488.0</v>
      </c>
      <c r="D1667" s="1530">
        <v>14.0</v>
      </c>
      <c r="E1667" s="55" t="s">
        <v>1186</v>
      </c>
    </row>
    <row r="1668">
      <c r="A1668" s="1530" t="s">
        <v>36</v>
      </c>
      <c r="B1668" s="1530" t="s">
        <v>1186</v>
      </c>
      <c r="C1668" s="1558">
        <v>8058.0</v>
      </c>
      <c r="D1668" s="1530">
        <v>13.0</v>
      </c>
      <c r="E1668" s="55" t="s">
        <v>1186</v>
      </c>
    </row>
    <row r="1669">
      <c r="A1669" s="1530" t="s">
        <v>547</v>
      </c>
      <c r="B1669" s="1530" t="s">
        <v>1186</v>
      </c>
      <c r="C1669" s="1558">
        <v>26159.0</v>
      </c>
      <c r="D1669" s="1530">
        <v>30.0</v>
      </c>
      <c r="E1669" s="55" t="s">
        <v>1186</v>
      </c>
    </row>
    <row r="1670">
      <c r="A1670" s="1530" t="s">
        <v>650</v>
      </c>
      <c r="B1670" s="1530" t="s">
        <v>1186</v>
      </c>
      <c r="C1670" s="1558">
        <v>8446.0</v>
      </c>
      <c r="D1670" s="1530">
        <v>18.0</v>
      </c>
      <c r="E1670" s="55" t="s">
        <v>1186</v>
      </c>
    </row>
    <row r="1671">
      <c r="A1671" s="1530" t="s">
        <v>693</v>
      </c>
      <c r="B1671" s="1530" t="s">
        <v>1186</v>
      </c>
      <c r="C1671" s="1558">
        <v>3977.0</v>
      </c>
      <c r="D1671" s="1530">
        <v>12.0</v>
      </c>
      <c r="E1671" s="55" t="s">
        <v>1186</v>
      </c>
    </row>
    <row r="1672">
      <c r="A1672" s="1530" t="s">
        <v>1193</v>
      </c>
      <c r="B1672" s="1530" t="s">
        <v>1186</v>
      </c>
      <c r="C1672" s="1558">
        <v>5761.0</v>
      </c>
      <c r="D1672" s="1530">
        <v>13.0</v>
      </c>
      <c r="E1672" s="55" t="s">
        <v>1186</v>
      </c>
    </row>
    <row r="1673">
      <c r="A1673" s="1530" t="s">
        <v>277</v>
      </c>
      <c r="B1673" s="1530" t="s">
        <v>1186</v>
      </c>
      <c r="C1673" s="1558">
        <v>9310.0</v>
      </c>
      <c r="D1673" s="1530">
        <v>26.0</v>
      </c>
      <c r="E1673" s="55" t="s">
        <v>1186</v>
      </c>
    </row>
    <row r="1674">
      <c r="A1674" s="1530" t="s">
        <v>43</v>
      </c>
      <c r="B1674" s="1530" t="s">
        <v>1186</v>
      </c>
      <c r="C1674" s="1558">
        <v>6214.0</v>
      </c>
      <c r="D1674" s="1530">
        <v>18.0</v>
      </c>
      <c r="E1674" s="55" t="s">
        <v>1186</v>
      </c>
    </row>
    <row r="1675">
      <c r="A1675" s="1530" t="s">
        <v>1194</v>
      </c>
      <c r="B1675" s="1530" t="s">
        <v>1186</v>
      </c>
      <c r="C1675" s="1558">
        <v>10881.0</v>
      </c>
      <c r="D1675" s="1530">
        <v>12.0</v>
      </c>
      <c r="E1675" s="55" t="s">
        <v>1186</v>
      </c>
    </row>
    <row r="1676">
      <c r="A1676" s="1530" t="s">
        <v>1195</v>
      </c>
      <c r="B1676" s="1530" t="s">
        <v>1186</v>
      </c>
      <c r="C1676" s="1558">
        <v>8940.0</v>
      </c>
      <c r="D1676" s="1530">
        <v>21.0</v>
      </c>
      <c r="E1676" s="55" t="s">
        <v>1186</v>
      </c>
    </row>
    <row r="1677">
      <c r="A1677" s="1530" t="s">
        <v>282</v>
      </c>
      <c r="B1677" s="1530" t="s">
        <v>1186</v>
      </c>
      <c r="C1677" s="1558">
        <v>10840.0</v>
      </c>
      <c r="D1677" s="1530">
        <v>28.0</v>
      </c>
      <c r="E1677" s="55" t="s">
        <v>1186</v>
      </c>
    </row>
    <row r="1678">
      <c r="A1678" s="1530" t="s">
        <v>980</v>
      </c>
      <c r="B1678" s="1530" t="s">
        <v>1186</v>
      </c>
      <c r="C1678" s="1558">
        <v>20083.0</v>
      </c>
      <c r="D1678" s="1530">
        <v>14.0</v>
      </c>
      <c r="E1678" s="55" t="s">
        <v>1186</v>
      </c>
    </row>
    <row r="1679">
      <c r="A1679" s="1530" t="s">
        <v>1196</v>
      </c>
      <c r="B1679" s="1530" t="s">
        <v>1186</v>
      </c>
      <c r="C1679" s="1558">
        <v>8716.0</v>
      </c>
      <c r="D1679" s="1530">
        <v>19.0</v>
      </c>
      <c r="E1679" s="55" t="s">
        <v>1186</v>
      </c>
    </row>
    <row r="1680">
      <c r="A1680" s="1530" t="s">
        <v>423</v>
      </c>
      <c r="B1680" s="1530" t="s">
        <v>1186</v>
      </c>
      <c r="C1680" s="1558">
        <v>23709.0</v>
      </c>
      <c r="D1680" s="1530">
        <v>39.0</v>
      </c>
      <c r="E1680" s="55" t="s">
        <v>1186</v>
      </c>
    </row>
    <row r="1681">
      <c r="A1681" s="1530" t="s">
        <v>1197</v>
      </c>
      <c r="B1681" s="1530" t="s">
        <v>1186</v>
      </c>
      <c r="C1681" s="1558">
        <v>1825.0</v>
      </c>
      <c r="D1681" s="1530">
        <v>8.0</v>
      </c>
      <c r="E1681" s="55" t="s">
        <v>1186</v>
      </c>
    </row>
    <row r="1682">
      <c r="A1682" s="1530" t="s">
        <v>1198</v>
      </c>
      <c r="B1682" s="1530" t="s">
        <v>1186</v>
      </c>
      <c r="C1682" s="1558">
        <v>5709.0</v>
      </c>
      <c r="D1682" s="1530">
        <v>17.0</v>
      </c>
      <c r="E1682" s="55" t="s">
        <v>1186</v>
      </c>
    </row>
    <row r="1683">
      <c r="A1683" s="1530" t="s">
        <v>425</v>
      </c>
      <c r="B1683" s="1530" t="s">
        <v>1186</v>
      </c>
      <c r="C1683" s="1558">
        <v>36791.0</v>
      </c>
      <c r="D1683" s="1530">
        <v>40.0</v>
      </c>
      <c r="E1683" s="55" t="s">
        <v>1186</v>
      </c>
    </row>
    <row r="1684">
      <c r="A1684" s="1530" t="s">
        <v>286</v>
      </c>
      <c r="B1684" s="1530" t="s">
        <v>1186</v>
      </c>
      <c r="C1684" s="1558">
        <v>566880.0</v>
      </c>
      <c r="D1684" s="1530">
        <v>300.0</v>
      </c>
      <c r="E1684" s="55" t="s">
        <v>1186</v>
      </c>
    </row>
    <row r="1685">
      <c r="A1685" s="1530" t="s">
        <v>1199</v>
      </c>
      <c r="B1685" s="1530" t="s">
        <v>1186</v>
      </c>
      <c r="C1685" s="1558">
        <v>1770.0</v>
      </c>
      <c r="D1685" s="1530">
        <v>7.0</v>
      </c>
      <c r="E1685" s="55" t="s">
        <v>1186</v>
      </c>
    </row>
    <row r="1686">
      <c r="A1686" s="1530" t="s">
        <v>982</v>
      </c>
      <c r="B1686" s="1530" t="s">
        <v>1186</v>
      </c>
      <c r="C1686" s="1558">
        <v>5527.0</v>
      </c>
      <c r="D1686" s="1530">
        <v>15.0</v>
      </c>
      <c r="E1686" s="55" t="s">
        <v>1186</v>
      </c>
    </row>
    <row r="1687">
      <c r="A1687" s="1530" t="s">
        <v>59</v>
      </c>
      <c r="B1687" s="1530" t="s">
        <v>1186</v>
      </c>
      <c r="C1687" s="1558">
        <v>3023.0</v>
      </c>
      <c r="D1687" s="1530">
        <v>10.0</v>
      </c>
      <c r="E1687" s="55" t="s">
        <v>1186</v>
      </c>
    </row>
    <row r="1688">
      <c r="A1688" s="1530" t="s">
        <v>1200</v>
      </c>
      <c r="B1688" s="1530" t="s">
        <v>1186</v>
      </c>
      <c r="C1688" s="1558">
        <v>2608.0</v>
      </c>
      <c r="D1688" s="1530">
        <v>7.0</v>
      </c>
      <c r="E1688" s="55" t="s">
        <v>1186</v>
      </c>
    </row>
    <row r="1689">
      <c r="A1689" s="1530" t="s">
        <v>1201</v>
      </c>
      <c r="B1689" s="1530" t="s">
        <v>1186</v>
      </c>
      <c r="C1689" s="1558">
        <v>4715.0</v>
      </c>
      <c r="D1689" s="1530">
        <v>16.0</v>
      </c>
      <c r="E1689" s="55" t="s">
        <v>1186</v>
      </c>
    </row>
    <row r="1690">
      <c r="A1690" s="1530" t="s">
        <v>1202</v>
      </c>
      <c r="B1690" s="1530" t="s">
        <v>1186</v>
      </c>
      <c r="C1690" s="1558">
        <v>21493.0</v>
      </c>
      <c r="D1690" s="1530">
        <v>41.0</v>
      </c>
      <c r="E1690" s="55" t="s">
        <v>1186</v>
      </c>
    </row>
    <row r="1691">
      <c r="A1691" s="1530" t="s">
        <v>1203</v>
      </c>
      <c r="B1691" s="1530" t="s">
        <v>1186</v>
      </c>
      <c r="C1691" s="1558">
        <v>1897.0</v>
      </c>
      <c r="D1691" s="1530">
        <v>8.0</v>
      </c>
      <c r="E1691" s="55" t="s">
        <v>1186</v>
      </c>
    </row>
    <row r="1692">
      <c r="A1692" s="1530" t="s">
        <v>291</v>
      </c>
      <c r="B1692" s="1530" t="s">
        <v>1186</v>
      </c>
      <c r="C1692" s="1558">
        <v>1987.0</v>
      </c>
      <c r="D1692" s="1530">
        <v>9.0</v>
      </c>
      <c r="E1692" s="55" t="s">
        <v>1186</v>
      </c>
    </row>
    <row r="1693">
      <c r="A1693" s="1530" t="s">
        <v>1204</v>
      </c>
      <c r="B1693" s="1530" t="s">
        <v>1186</v>
      </c>
      <c r="C1693" s="1558">
        <v>1996.0</v>
      </c>
      <c r="D1693" s="1530">
        <v>4.0</v>
      </c>
      <c r="E1693" s="55" t="s">
        <v>1186</v>
      </c>
    </row>
    <row r="1694">
      <c r="A1694" s="1530" t="s">
        <v>168</v>
      </c>
      <c r="B1694" s="1530" t="s">
        <v>1186</v>
      </c>
      <c r="C1694" s="1558">
        <v>660.0</v>
      </c>
      <c r="D1694" s="1530">
        <v>2.0</v>
      </c>
      <c r="E1694" s="55" t="s">
        <v>1186</v>
      </c>
    </row>
    <row r="1695">
      <c r="A1695" s="1530" t="s">
        <v>707</v>
      </c>
      <c r="B1695" s="1530" t="s">
        <v>1186</v>
      </c>
      <c r="C1695" s="1558">
        <v>2356.0</v>
      </c>
      <c r="D1695" s="1530">
        <v>9.0</v>
      </c>
      <c r="E1695" s="55" t="s">
        <v>1186</v>
      </c>
    </row>
    <row r="1696">
      <c r="A1696" s="1530" t="s">
        <v>443</v>
      </c>
      <c r="B1696" s="1530" t="s">
        <v>1186</v>
      </c>
      <c r="C1696" s="1558">
        <v>61607.0</v>
      </c>
      <c r="D1696" s="1530">
        <v>46.0</v>
      </c>
      <c r="E1696" s="55" t="s">
        <v>1186</v>
      </c>
    </row>
    <row r="1697">
      <c r="A1697" s="1530" t="s">
        <v>359</v>
      </c>
      <c r="B1697" s="1530" t="s">
        <v>1186</v>
      </c>
      <c r="C1697" s="1558">
        <v>9280.0</v>
      </c>
      <c r="D1697" s="1530">
        <v>30.0</v>
      </c>
      <c r="E1697" s="55" t="s">
        <v>1186</v>
      </c>
    </row>
    <row r="1698">
      <c r="A1698" s="1530" t="s">
        <v>782</v>
      </c>
      <c r="B1698" s="1530" t="s">
        <v>1186</v>
      </c>
      <c r="C1698" s="1558">
        <v>3401.0</v>
      </c>
      <c r="D1698" s="1530">
        <v>6.0</v>
      </c>
      <c r="E1698" s="55" t="s">
        <v>1186</v>
      </c>
    </row>
    <row r="1699">
      <c r="A1699" s="1530" t="s">
        <v>1205</v>
      </c>
      <c r="B1699" s="1530" t="s">
        <v>1186</v>
      </c>
      <c r="C1699" s="1558">
        <v>916.0</v>
      </c>
      <c r="D1699" s="1530">
        <v>1.0</v>
      </c>
      <c r="E1699" s="55" t="s">
        <v>1186</v>
      </c>
    </row>
    <row r="1700">
      <c r="A1700" s="1530" t="s">
        <v>1206</v>
      </c>
      <c r="B1700" s="1530" t="s">
        <v>1186</v>
      </c>
      <c r="C1700" s="1558">
        <v>2806.0</v>
      </c>
      <c r="D1700" s="1530">
        <v>7.0</v>
      </c>
      <c r="E1700" s="55" t="s">
        <v>1186</v>
      </c>
    </row>
    <row r="1701">
      <c r="A1701" s="1530" t="s">
        <v>1122</v>
      </c>
      <c r="B1701" s="1530" t="s">
        <v>1186</v>
      </c>
      <c r="C1701" s="1558">
        <v>10178.0</v>
      </c>
      <c r="D1701" s="1530">
        <v>27.0</v>
      </c>
      <c r="E1701" s="55" t="s">
        <v>1186</v>
      </c>
    </row>
    <row r="1702">
      <c r="A1702" s="1530" t="s">
        <v>1207</v>
      </c>
      <c r="B1702" s="1530" t="s">
        <v>1186</v>
      </c>
      <c r="C1702" s="1558">
        <v>682.0</v>
      </c>
      <c r="D1702" s="1530">
        <v>4.0</v>
      </c>
      <c r="E1702" s="55" t="s">
        <v>1186</v>
      </c>
    </row>
    <row r="1703">
      <c r="A1703" s="1530" t="s">
        <v>171</v>
      </c>
      <c r="B1703" s="1530" t="s">
        <v>1186</v>
      </c>
      <c r="C1703" s="1558">
        <v>6468.0</v>
      </c>
      <c r="D1703" s="1530">
        <v>11.0</v>
      </c>
      <c r="E1703" s="55" t="s">
        <v>1186</v>
      </c>
    </row>
    <row r="1704">
      <c r="A1704" s="1530" t="s">
        <v>66</v>
      </c>
      <c r="B1704" s="1530" t="s">
        <v>1186</v>
      </c>
      <c r="C1704" s="1558">
        <v>7097.0</v>
      </c>
      <c r="D1704" s="1530">
        <v>20.0</v>
      </c>
      <c r="E1704" s="55" t="s">
        <v>1186</v>
      </c>
    </row>
    <row r="1705">
      <c r="A1705" s="1530" t="s">
        <v>174</v>
      </c>
      <c r="B1705" s="1530" t="s">
        <v>1186</v>
      </c>
      <c r="C1705" s="1558">
        <v>5134.0</v>
      </c>
      <c r="D1705" s="1530">
        <v>7.0</v>
      </c>
      <c r="E1705" s="55" t="s">
        <v>1186</v>
      </c>
    </row>
    <row r="1706">
      <c r="A1706" s="1530" t="s">
        <v>1208</v>
      </c>
      <c r="B1706" s="1530" t="s">
        <v>1186</v>
      </c>
      <c r="C1706" s="1558">
        <v>6544.0</v>
      </c>
      <c r="D1706" s="1530">
        <v>11.0</v>
      </c>
      <c r="E1706" s="55" t="s">
        <v>1186</v>
      </c>
    </row>
    <row r="1707">
      <c r="A1707" s="1530" t="s">
        <v>1209</v>
      </c>
      <c r="B1707" s="1530" t="s">
        <v>1186</v>
      </c>
      <c r="C1707" s="1558">
        <v>8021.0</v>
      </c>
      <c r="D1707" s="1530">
        <v>21.0</v>
      </c>
      <c r="E1707" s="55" t="s">
        <v>1186</v>
      </c>
    </row>
    <row r="1708">
      <c r="A1708" s="1530" t="s">
        <v>1210</v>
      </c>
      <c r="B1708" s="1530" t="s">
        <v>1186</v>
      </c>
      <c r="C1708" s="1558">
        <v>810.0</v>
      </c>
      <c r="D1708" s="1530">
        <v>8.0</v>
      </c>
      <c r="E1708" s="55" t="s">
        <v>1186</v>
      </c>
    </row>
    <row r="1709">
      <c r="A1709" s="1530" t="s">
        <v>1211</v>
      </c>
      <c r="B1709" s="1530" t="s">
        <v>1186</v>
      </c>
      <c r="C1709" s="1558">
        <v>3618.0</v>
      </c>
      <c r="D1709" s="1530">
        <v>9.0</v>
      </c>
      <c r="E1709" s="55" t="s">
        <v>1186</v>
      </c>
    </row>
    <row r="1710">
      <c r="A1710" s="1530" t="s">
        <v>568</v>
      </c>
      <c r="B1710" s="1530" t="s">
        <v>1186</v>
      </c>
      <c r="C1710" s="1558">
        <v>8419.0</v>
      </c>
      <c r="D1710" s="1530">
        <v>26.0</v>
      </c>
      <c r="E1710" s="55" t="s">
        <v>1186</v>
      </c>
    </row>
    <row r="1711">
      <c r="A1711" s="1530" t="s">
        <v>1212</v>
      </c>
      <c r="B1711" s="1530" t="s">
        <v>1186</v>
      </c>
      <c r="C1711" s="1558">
        <v>317272.0</v>
      </c>
      <c r="D1711" s="1530">
        <v>193.0</v>
      </c>
      <c r="E1711" s="55" t="s">
        <v>1186</v>
      </c>
    </row>
    <row r="1712">
      <c r="A1712" s="1530" t="s">
        <v>176</v>
      </c>
      <c r="B1712" s="1530" t="s">
        <v>1186</v>
      </c>
      <c r="C1712" s="1558">
        <v>35185.0</v>
      </c>
      <c r="D1712" s="1530">
        <v>50.0</v>
      </c>
      <c r="E1712" s="55" t="s">
        <v>1186</v>
      </c>
    </row>
    <row r="1713">
      <c r="A1713" s="1530" t="s">
        <v>178</v>
      </c>
      <c r="B1713" s="1530" t="s">
        <v>1186</v>
      </c>
      <c r="C1713" s="1558">
        <v>749.0</v>
      </c>
      <c r="D1713" s="1530">
        <v>3.0</v>
      </c>
      <c r="E1713" s="55" t="s">
        <v>1186</v>
      </c>
    </row>
    <row r="1714">
      <c r="A1714" s="1530" t="s">
        <v>1213</v>
      </c>
      <c r="B1714" s="1530" t="s">
        <v>1186</v>
      </c>
      <c r="C1714" s="1558">
        <v>618.0</v>
      </c>
      <c r="D1714" s="1530">
        <v>4.0</v>
      </c>
      <c r="E1714" s="55" t="s">
        <v>1186</v>
      </c>
    </row>
    <row r="1715">
      <c r="A1715" s="1530" t="s">
        <v>719</v>
      </c>
      <c r="B1715" s="1530" t="s">
        <v>1186</v>
      </c>
      <c r="C1715" s="1558">
        <v>492.0</v>
      </c>
      <c r="D1715" s="1530">
        <v>1.0</v>
      </c>
      <c r="E1715" s="55" t="s">
        <v>1186</v>
      </c>
    </row>
    <row r="1716">
      <c r="A1716" s="1530" t="s">
        <v>74</v>
      </c>
      <c r="B1716" s="1530" t="s">
        <v>1186</v>
      </c>
      <c r="C1716" s="1558">
        <v>35392.0</v>
      </c>
      <c r="D1716" s="1530">
        <v>43.0</v>
      </c>
      <c r="E1716" s="55" t="s">
        <v>1186</v>
      </c>
    </row>
    <row r="1717">
      <c r="A1717" s="1530" t="s">
        <v>1214</v>
      </c>
      <c r="B1717" s="1530" t="s">
        <v>1186</v>
      </c>
      <c r="C1717" s="1558">
        <v>7733.0</v>
      </c>
      <c r="D1717" s="1530">
        <v>16.0</v>
      </c>
      <c r="E1717" s="55" t="s">
        <v>1186</v>
      </c>
    </row>
    <row r="1718">
      <c r="A1718" s="1530" t="s">
        <v>1215</v>
      </c>
      <c r="B1718" s="1530" t="s">
        <v>1186</v>
      </c>
      <c r="C1718" s="1558">
        <v>4686.0</v>
      </c>
      <c r="D1718" s="1530">
        <v>12.0</v>
      </c>
      <c r="E1718" s="55" t="s">
        <v>1186</v>
      </c>
    </row>
    <row r="1719">
      <c r="A1719" s="1530" t="s">
        <v>1216</v>
      </c>
      <c r="B1719" s="1530" t="s">
        <v>1186</v>
      </c>
      <c r="C1719" s="1558">
        <v>3532.0</v>
      </c>
      <c r="D1719" s="1530">
        <v>4.0</v>
      </c>
      <c r="E1719" s="55" t="s">
        <v>1186</v>
      </c>
    </row>
    <row r="1720">
      <c r="A1720" s="1530" t="s">
        <v>723</v>
      </c>
      <c r="B1720" s="1530" t="s">
        <v>1186</v>
      </c>
      <c r="C1720" s="1558">
        <v>6958.0</v>
      </c>
      <c r="D1720" s="1530">
        <v>13.0</v>
      </c>
      <c r="E1720" s="55" t="s">
        <v>1186</v>
      </c>
    </row>
    <row r="1721">
      <c r="A1721" s="1530" t="s">
        <v>1217</v>
      </c>
      <c r="B1721" s="1530" t="s">
        <v>1186</v>
      </c>
      <c r="C1721" s="1558">
        <v>4195.0</v>
      </c>
      <c r="D1721" s="1530">
        <v>16.0</v>
      </c>
      <c r="E1721" s="55" t="s">
        <v>1186</v>
      </c>
    </row>
    <row r="1722">
      <c r="A1722" s="1530" t="s">
        <v>1218</v>
      </c>
      <c r="B1722" s="1530" t="s">
        <v>1186</v>
      </c>
      <c r="C1722" s="1558">
        <v>15985.0</v>
      </c>
      <c r="D1722" s="1530">
        <v>33.0</v>
      </c>
      <c r="E1722" s="55" t="s">
        <v>1186</v>
      </c>
    </row>
    <row r="1723">
      <c r="A1723" s="1530" t="s">
        <v>730</v>
      </c>
      <c r="B1723" s="1530" t="s">
        <v>1186</v>
      </c>
      <c r="C1723" s="1558">
        <v>2632.0</v>
      </c>
      <c r="D1723" s="1530">
        <v>6.0</v>
      </c>
      <c r="E1723" s="55" t="s">
        <v>1186</v>
      </c>
    </row>
    <row r="1724">
      <c r="A1724" s="1530" t="s">
        <v>1219</v>
      </c>
      <c r="B1724" s="1530" t="s">
        <v>1186</v>
      </c>
      <c r="C1724" s="1558">
        <v>2929.0</v>
      </c>
      <c r="D1724" s="1530">
        <v>10.0</v>
      </c>
      <c r="E1724" s="55" t="s">
        <v>1186</v>
      </c>
    </row>
    <row r="1725">
      <c r="A1725" s="1530" t="s">
        <v>1134</v>
      </c>
      <c r="B1725" s="1530" t="s">
        <v>1186</v>
      </c>
      <c r="C1725" s="1558">
        <v>8996.0</v>
      </c>
      <c r="D1725" s="1530">
        <v>20.0</v>
      </c>
      <c r="E1725" s="55" t="s">
        <v>1186</v>
      </c>
    </row>
    <row r="1726">
      <c r="A1726" s="1530" t="s">
        <v>468</v>
      </c>
      <c r="B1726" s="1530" t="s">
        <v>1186</v>
      </c>
      <c r="C1726" s="1558">
        <v>7142.0</v>
      </c>
      <c r="D1726" s="1530">
        <v>15.0</v>
      </c>
      <c r="E1726" s="55" t="s">
        <v>1186</v>
      </c>
    </row>
    <row r="1727">
      <c r="A1727" s="1530" t="s">
        <v>1135</v>
      </c>
      <c r="B1727" s="1530" t="s">
        <v>1186</v>
      </c>
      <c r="C1727" s="1558">
        <v>33363.0</v>
      </c>
      <c r="D1727" s="1530">
        <v>41.0</v>
      </c>
      <c r="E1727" s="55" t="s">
        <v>1186</v>
      </c>
    </row>
    <row r="1728">
      <c r="A1728" s="1530" t="s">
        <v>187</v>
      </c>
      <c r="B1728" s="1530" t="s">
        <v>1186</v>
      </c>
      <c r="C1728" s="1558">
        <v>5278.0</v>
      </c>
      <c r="D1728" s="1530">
        <v>18.0</v>
      </c>
      <c r="E1728" s="55" t="s">
        <v>1186</v>
      </c>
    </row>
    <row r="1729">
      <c r="A1729" s="1530" t="s">
        <v>1220</v>
      </c>
      <c r="B1729" s="1530" t="s">
        <v>1186</v>
      </c>
      <c r="C1729" s="1558">
        <v>10726.0</v>
      </c>
      <c r="D1729" s="1530">
        <v>18.0</v>
      </c>
      <c r="E1729" s="55" t="s">
        <v>1186</v>
      </c>
    </row>
    <row r="1730">
      <c r="A1730" s="1530" t="s">
        <v>1221</v>
      </c>
      <c r="B1730" s="1530" t="s">
        <v>1186</v>
      </c>
      <c r="C1730" s="1558">
        <v>7937.0</v>
      </c>
      <c r="D1730" s="1530">
        <v>31.0</v>
      </c>
      <c r="E1730" s="55" t="s">
        <v>1186</v>
      </c>
    </row>
    <row r="1731">
      <c r="A1731" s="1530" t="s">
        <v>1014</v>
      </c>
      <c r="B1731" s="1530" t="s">
        <v>1186</v>
      </c>
      <c r="C1731" s="1558">
        <v>1360.0</v>
      </c>
      <c r="D1731" s="1530">
        <v>5.0</v>
      </c>
      <c r="E1731" s="55" t="s">
        <v>1186</v>
      </c>
    </row>
    <row r="1732">
      <c r="A1732" s="1530" t="s">
        <v>192</v>
      </c>
      <c r="B1732" s="1530" t="s">
        <v>1186</v>
      </c>
      <c r="C1732" s="1558">
        <v>14350.0</v>
      </c>
      <c r="D1732" s="1530">
        <v>15.0</v>
      </c>
      <c r="E1732" s="55" t="s">
        <v>1186</v>
      </c>
    </row>
    <row r="1733">
      <c r="A1733" s="1530" t="s">
        <v>1222</v>
      </c>
      <c r="B1733" s="1530" t="s">
        <v>1186</v>
      </c>
      <c r="C1733" s="1558">
        <v>184459.0</v>
      </c>
      <c r="D1733" s="1530">
        <v>69.0</v>
      </c>
      <c r="E1733" s="55" t="s">
        <v>1186</v>
      </c>
    </row>
    <row r="1734">
      <c r="A1734" s="1530" t="s">
        <v>1223</v>
      </c>
      <c r="B1734" s="1530" t="s">
        <v>1186</v>
      </c>
      <c r="C1734" s="1558">
        <v>21303.0</v>
      </c>
      <c r="D1734" s="1530">
        <v>37.0</v>
      </c>
      <c r="E1734" s="55" t="s">
        <v>1186</v>
      </c>
    </row>
    <row r="1735">
      <c r="A1735" s="1530" t="s">
        <v>1224</v>
      </c>
      <c r="B1735" s="1530" t="s">
        <v>1186</v>
      </c>
      <c r="C1735" s="1558">
        <v>35989.0</v>
      </c>
      <c r="D1735" s="1530">
        <v>54.0</v>
      </c>
      <c r="E1735" s="55" t="s">
        <v>1186</v>
      </c>
    </row>
    <row r="1736">
      <c r="A1736" s="1530" t="s">
        <v>739</v>
      </c>
      <c r="B1736" s="1530" t="s">
        <v>1186</v>
      </c>
      <c r="C1736" s="1558">
        <v>17318.0</v>
      </c>
      <c r="D1736" s="1530">
        <v>36.0</v>
      </c>
      <c r="E1736" s="55" t="s">
        <v>1186</v>
      </c>
    </row>
    <row r="1737">
      <c r="A1737" s="1530" t="s">
        <v>741</v>
      </c>
      <c r="B1737" s="1530" t="s">
        <v>1186</v>
      </c>
      <c r="C1737" s="1558">
        <v>5190.0</v>
      </c>
      <c r="D1737" s="1530">
        <v>18.0</v>
      </c>
      <c r="E1737" s="55" t="s">
        <v>1186</v>
      </c>
    </row>
    <row r="1738">
      <c r="A1738" s="1530" t="s">
        <v>742</v>
      </c>
      <c r="B1738" s="1530" t="s">
        <v>1186</v>
      </c>
      <c r="C1738" s="1558">
        <v>3038.0</v>
      </c>
      <c r="D1738" s="1530">
        <v>8.0</v>
      </c>
      <c r="E1738" s="55" t="s">
        <v>1186</v>
      </c>
    </row>
    <row r="1739">
      <c r="A1739" s="1530" t="s">
        <v>679</v>
      </c>
      <c r="B1739" s="1530" t="s">
        <v>1186</v>
      </c>
      <c r="C1739" s="1558">
        <v>1187.0</v>
      </c>
      <c r="D1739" s="1530">
        <v>4.0</v>
      </c>
      <c r="E1739" s="55" t="s">
        <v>1186</v>
      </c>
    </row>
    <row r="1740">
      <c r="A1740" s="1530" t="s">
        <v>745</v>
      </c>
      <c r="B1740" s="1530" t="s">
        <v>1186</v>
      </c>
      <c r="C1740" s="1558">
        <v>5970.0</v>
      </c>
      <c r="D1740" s="1530">
        <v>10.0</v>
      </c>
      <c r="E1740" s="55" t="s">
        <v>1186</v>
      </c>
    </row>
    <row r="1741">
      <c r="A1741" s="1530" t="s">
        <v>1225</v>
      </c>
      <c r="B1741" s="1530" t="s">
        <v>1186</v>
      </c>
      <c r="C1741" s="1558">
        <v>5039.0</v>
      </c>
      <c r="D1741" s="1530">
        <v>21.0</v>
      </c>
      <c r="E1741" s="55" t="s">
        <v>1186</v>
      </c>
    </row>
    <row r="1742">
      <c r="A1742" s="1530" t="s">
        <v>483</v>
      </c>
      <c r="B1742" s="1530" t="s">
        <v>1186</v>
      </c>
      <c r="C1742" s="1558">
        <v>720.0</v>
      </c>
      <c r="D1742" s="1530">
        <v>2.0</v>
      </c>
      <c r="E1742" s="55" t="s">
        <v>1186</v>
      </c>
    </row>
    <row r="1743">
      <c r="A1743" s="1530" t="s">
        <v>1226</v>
      </c>
      <c r="B1743" s="1530" t="s">
        <v>1186</v>
      </c>
      <c r="C1743" s="1558">
        <v>7303.0</v>
      </c>
      <c r="D1743" s="1530">
        <v>9.0</v>
      </c>
      <c r="E1743" s="55" t="s">
        <v>1186</v>
      </c>
    </row>
    <row r="1744">
      <c r="A1744" s="1530" t="s">
        <v>540</v>
      </c>
      <c r="B1744" s="1530" t="s">
        <v>1186</v>
      </c>
      <c r="C1744" s="1558">
        <v>4190.0</v>
      </c>
      <c r="D1744" s="1530">
        <v>10.0</v>
      </c>
      <c r="E1744" s="55" t="s">
        <v>1186</v>
      </c>
    </row>
    <row r="1745">
      <c r="A1745" s="1530" t="s">
        <v>94</v>
      </c>
      <c r="B1745" s="1530" t="s">
        <v>1186</v>
      </c>
      <c r="C1745" s="1558">
        <v>20667.0</v>
      </c>
      <c r="D1745" s="1530">
        <v>25.0</v>
      </c>
      <c r="E1745" s="55" t="s">
        <v>1186</v>
      </c>
    </row>
    <row r="1746">
      <c r="A1746" s="1530" t="s">
        <v>494</v>
      </c>
      <c r="B1746" s="1530" t="s">
        <v>1186</v>
      </c>
      <c r="C1746" s="1558">
        <v>9403.0</v>
      </c>
      <c r="D1746" s="1530">
        <v>13.0</v>
      </c>
      <c r="E1746" s="55" t="s">
        <v>1186</v>
      </c>
    </row>
    <row r="1747">
      <c r="A1747" s="1530" t="s">
        <v>495</v>
      </c>
      <c r="B1747" s="1530" t="s">
        <v>1186</v>
      </c>
      <c r="C1747" s="1558">
        <v>3533.0</v>
      </c>
      <c r="D1747" s="1530">
        <v>10.0</v>
      </c>
      <c r="E1747" s="55" t="s">
        <v>1186</v>
      </c>
    </row>
    <row r="1748">
      <c r="A1748" s="1530" t="s">
        <v>496</v>
      </c>
      <c r="B1748" s="1530" t="s">
        <v>1186</v>
      </c>
      <c r="C1748" s="1558">
        <v>805.0</v>
      </c>
      <c r="D1748" s="1530" t="s">
        <v>29</v>
      </c>
      <c r="E1748" s="55"/>
    </row>
    <row r="1749">
      <c r="A1749" s="1536" t="s">
        <v>871</v>
      </c>
      <c r="B1749" s="1536" t="s">
        <v>1186</v>
      </c>
      <c r="C1749" s="1559">
        <v>13772.0</v>
      </c>
      <c r="D1749" s="1536">
        <v>25.0</v>
      </c>
      <c r="E1749" s="55" t="s">
        <v>1186</v>
      </c>
      <c r="N1749" s="1529"/>
      <c r="O1749" s="1529"/>
      <c r="P1749" s="1529"/>
      <c r="Q1749" s="1529"/>
      <c r="R1749" s="1529"/>
      <c r="S1749" s="1529"/>
      <c r="T1749" s="1529"/>
      <c r="U1749" s="1529"/>
      <c r="V1749" s="1529"/>
      <c r="W1749" s="1529"/>
      <c r="X1749" s="1529"/>
      <c r="Y1749" s="1529"/>
      <c r="Z1749" s="1529"/>
    </row>
    <row r="1750">
      <c r="A1750" s="364" t="s">
        <v>1228</v>
      </c>
      <c r="B1750" s="364" t="s">
        <v>1227</v>
      </c>
      <c r="C1750" s="155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5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5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54">
        <v>52460.0</v>
      </c>
      <c r="D1753" s="364">
        <v>34.0</v>
      </c>
      <c r="E1753" s="55" t="s">
        <v>1227</v>
      </c>
      <c r="H1753" s="1529"/>
      <c r="I1753" s="1529"/>
      <c r="J1753" s="1529"/>
      <c r="K1753" s="1529"/>
      <c r="L1753" s="1529"/>
      <c r="M1753" s="1529"/>
    </row>
    <row r="1754">
      <c r="A1754" s="364" t="s">
        <v>1230</v>
      </c>
      <c r="B1754" s="364" t="s">
        <v>1227</v>
      </c>
      <c r="C1754" s="155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5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5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5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5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5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5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5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5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5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5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54">
        <v>9475.0</v>
      </c>
      <c r="D1765" s="364">
        <v>8.0</v>
      </c>
      <c r="E1765" s="55" t="s">
        <v>1227</v>
      </c>
    </row>
    <row r="1766">
      <c r="A1766" s="1541" t="s">
        <v>1238</v>
      </c>
      <c r="B1766" s="1541" t="s">
        <v>1227</v>
      </c>
      <c r="C1766" s="1555">
        <v>55414.0</v>
      </c>
      <c r="D1766" s="1541">
        <v>23.0</v>
      </c>
      <c r="E1766" s="55" t="s">
        <v>1227</v>
      </c>
      <c r="N1766" s="1529"/>
      <c r="O1766" s="1529"/>
      <c r="P1766" s="1529"/>
      <c r="Q1766" s="1529"/>
      <c r="R1766" s="1529"/>
      <c r="S1766" s="1529"/>
      <c r="T1766" s="1529"/>
      <c r="U1766" s="1529"/>
      <c r="V1766" s="1529"/>
      <c r="W1766" s="1529"/>
      <c r="X1766" s="1529"/>
      <c r="Y1766" s="1529"/>
      <c r="Z1766" s="1529"/>
    </row>
    <row r="1767">
      <c r="A1767" s="1530" t="s">
        <v>1241</v>
      </c>
      <c r="B1767" s="1530" t="s">
        <v>1240</v>
      </c>
      <c r="C1767" s="1558">
        <v>61022.0</v>
      </c>
      <c r="D1767" s="1530">
        <v>56.0</v>
      </c>
      <c r="E1767" s="55" t="s">
        <v>1240</v>
      </c>
    </row>
    <row r="1768">
      <c r="A1768" s="1530" t="s">
        <v>153</v>
      </c>
      <c r="B1768" s="1530" t="s">
        <v>1240</v>
      </c>
      <c r="C1768" s="1558">
        <v>48779.0</v>
      </c>
      <c r="D1768" s="1530">
        <v>46.0</v>
      </c>
      <c r="E1768" s="55" t="s">
        <v>1240</v>
      </c>
    </row>
    <row r="1769">
      <c r="A1769" s="1530" t="s">
        <v>1242</v>
      </c>
      <c r="B1769" s="1530" t="s">
        <v>1240</v>
      </c>
      <c r="C1769" s="1558">
        <v>76493.0</v>
      </c>
      <c r="D1769" s="1530">
        <v>63.0</v>
      </c>
      <c r="E1769" s="55" t="s">
        <v>1240</v>
      </c>
    </row>
    <row r="1770">
      <c r="A1770" s="1530" t="s">
        <v>1243</v>
      </c>
      <c r="B1770" s="1530" t="s">
        <v>1240</v>
      </c>
      <c r="C1770" s="1558">
        <v>31589.0</v>
      </c>
      <c r="D1770" s="1530">
        <v>39.0</v>
      </c>
      <c r="E1770" s="55" t="s">
        <v>1240</v>
      </c>
      <c r="H1770" s="1529"/>
      <c r="I1770" s="1529"/>
      <c r="J1770" s="1529"/>
      <c r="K1770" s="1529"/>
      <c r="L1770" s="1529"/>
      <c r="M1770" s="1529"/>
    </row>
    <row r="1771">
      <c r="A1771" s="1530" t="s">
        <v>1244</v>
      </c>
      <c r="B1771" s="1530" t="s">
        <v>1240</v>
      </c>
      <c r="C1771" s="1558">
        <v>89786.0</v>
      </c>
      <c r="D1771" s="1530">
        <v>87.0</v>
      </c>
      <c r="E1771" s="55" t="s">
        <v>1240</v>
      </c>
    </row>
    <row r="1772">
      <c r="A1772" s="1530" t="s">
        <v>364</v>
      </c>
      <c r="B1772" s="1530" t="s">
        <v>1240</v>
      </c>
      <c r="C1772" s="1558">
        <v>415247.0</v>
      </c>
      <c r="D1772" s="1530">
        <v>181.0</v>
      </c>
      <c r="E1772" s="55" t="s">
        <v>1240</v>
      </c>
    </row>
    <row r="1773">
      <c r="A1773" s="1530" t="s">
        <v>1245</v>
      </c>
      <c r="B1773" s="1530" t="s">
        <v>1240</v>
      </c>
      <c r="C1773" s="1558">
        <v>151132.0</v>
      </c>
      <c r="D1773" s="1530">
        <v>95.0</v>
      </c>
      <c r="E1773" s="55" t="s">
        <v>1240</v>
      </c>
    </row>
    <row r="1774">
      <c r="A1774" s="1530" t="s">
        <v>1246</v>
      </c>
      <c r="B1774" s="1530" t="s">
        <v>1240</v>
      </c>
      <c r="C1774" s="1558">
        <v>309176.0</v>
      </c>
      <c r="D1774" s="1530">
        <v>141.0</v>
      </c>
      <c r="E1774" s="55" t="s">
        <v>1240</v>
      </c>
    </row>
    <row r="1775">
      <c r="A1775" s="1530" t="s">
        <v>1247</v>
      </c>
      <c r="B1775" s="1530" t="s">
        <v>1240</v>
      </c>
      <c r="C1775" s="1558">
        <v>130090.0</v>
      </c>
      <c r="D1775" s="1530">
        <v>70.0</v>
      </c>
      <c r="E1775" s="55" t="s">
        <v>1240</v>
      </c>
    </row>
    <row r="1776">
      <c r="A1776" s="1536" t="s">
        <v>629</v>
      </c>
      <c r="B1776" s="1536" t="s">
        <v>1240</v>
      </c>
      <c r="C1776" s="1559">
        <v>43144.0</v>
      </c>
      <c r="D1776" s="1536">
        <v>40.0</v>
      </c>
      <c r="E1776" s="1560" t="s">
        <v>1240</v>
      </c>
      <c r="F1776" s="1560"/>
      <c r="G1776" s="1560"/>
      <c r="N1776" s="1529"/>
      <c r="O1776" s="1529"/>
      <c r="P1776" s="1529"/>
      <c r="Q1776" s="1529"/>
      <c r="R1776" s="1529"/>
      <c r="S1776" s="1529"/>
      <c r="T1776" s="1529"/>
      <c r="U1776" s="1529"/>
      <c r="V1776" s="1529"/>
      <c r="W1776" s="1529"/>
      <c r="X1776" s="1529"/>
      <c r="Y1776" s="1529"/>
      <c r="Z1776" s="1529"/>
    </row>
    <row r="1777">
      <c r="A1777" s="364" t="s">
        <v>1250</v>
      </c>
      <c r="B1777" s="364" t="s">
        <v>1249</v>
      </c>
      <c r="C1777" s="155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5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5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54">
        <v>507078.0</v>
      </c>
      <c r="D1780" s="364">
        <v>275.0</v>
      </c>
      <c r="E1780" s="55" t="s">
        <v>1249</v>
      </c>
      <c r="H1780" s="1529"/>
      <c r="I1780" s="1529"/>
      <c r="J1780" s="1529"/>
      <c r="K1780" s="1529"/>
      <c r="L1780" s="1529"/>
      <c r="M1780" s="1529"/>
    </row>
    <row r="1781">
      <c r="A1781" s="364" t="s">
        <v>1253</v>
      </c>
      <c r="B1781" s="364" t="s">
        <v>1249</v>
      </c>
      <c r="C1781" s="155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5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5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5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5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5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5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5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5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5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5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5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5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5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5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54">
        <v>558067.0</v>
      </c>
      <c r="D1796" s="364">
        <v>270.0</v>
      </c>
      <c r="E1796" s="55" t="s">
        <v>1249</v>
      </c>
    </row>
    <row r="1797">
      <c r="A1797" s="1541" t="s">
        <v>493</v>
      </c>
      <c r="B1797" s="1541" t="s">
        <v>1249</v>
      </c>
      <c r="C1797" s="1555">
        <v>105779.0</v>
      </c>
      <c r="D1797" s="1541">
        <v>76.0</v>
      </c>
      <c r="E1797" s="1560" t="s">
        <v>1249</v>
      </c>
      <c r="F1797" s="1560"/>
      <c r="G1797" s="1560"/>
      <c r="N1797" s="1529"/>
      <c r="O1797" s="1529"/>
      <c r="P1797" s="1529"/>
      <c r="Q1797" s="1529"/>
      <c r="R1797" s="1529"/>
      <c r="S1797" s="1529"/>
      <c r="T1797" s="1529"/>
      <c r="U1797" s="1529"/>
      <c r="V1797" s="1529"/>
      <c r="W1797" s="1529"/>
      <c r="X1797" s="1529"/>
      <c r="Y1797" s="1529"/>
      <c r="Z1797" s="1529"/>
    </row>
    <row r="1798">
      <c r="A1798" s="1530" t="s">
        <v>1263</v>
      </c>
      <c r="B1798" s="1530" t="s">
        <v>1262</v>
      </c>
      <c r="C1798" s="1558">
        <v>678701.0</v>
      </c>
      <c r="D1798" s="1530">
        <v>280.0</v>
      </c>
      <c r="E1798" s="55" t="s">
        <v>1262</v>
      </c>
    </row>
    <row r="1799">
      <c r="A1799" s="1530" t="s">
        <v>1264</v>
      </c>
      <c r="B1799" s="1530" t="s">
        <v>1262</v>
      </c>
      <c r="C1799" s="1558">
        <v>3578.0</v>
      </c>
      <c r="D1799" s="1530">
        <v>8.0</v>
      </c>
      <c r="E1799" s="55" t="s">
        <v>1262</v>
      </c>
    </row>
    <row r="1800">
      <c r="A1800" s="1530" t="s">
        <v>1265</v>
      </c>
      <c r="B1800" s="1530" t="s">
        <v>1262</v>
      </c>
      <c r="C1800" s="1558">
        <v>64689.0</v>
      </c>
      <c r="D1800" s="1530">
        <v>50.0</v>
      </c>
      <c r="E1800" s="55" t="s">
        <v>1262</v>
      </c>
    </row>
    <row r="1801">
      <c r="A1801" s="1530" t="s">
        <v>1266</v>
      </c>
      <c r="B1801" s="1530" t="s">
        <v>1262</v>
      </c>
      <c r="C1801" s="1558">
        <v>26746.0</v>
      </c>
      <c r="D1801" s="1530">
        <v>18.0</v>
      </c>
      <c r="E1801" s="55" t="s">
        <v>1262</v>
      </c>
      <c r="H1801" s="1529"/>
      <c r="I1801" s="1529"/>
      <c r="J1801" s="1529"/>
      <c r="K1801" s="1529"/>
      <c r="L1801" s="1529"/>
      <c r="M1801" s="1529"/>
    </row>
    <row r="1802">
      <c r="A1802" s="1530" t="s">
        <v>1194</v>
      </c>
      <c r="B1802" s="1530" t="s">
        <v>1262</v>
      </c>
      <c r="C1802" s="1558">
        <v>12110.0</v>
      </c>
      <c r="D1802" s="1530">
        <v>18.0</v>
      </c>
      <c r="E1802" s="55" t="s">
        <v>1262</v>
      </c>
    </row>
    <row r="1803">
      <c r="A1803" s="1530" t="s">
        <v>1267</v>
      </c>
      <c r="B1803" s="1530" t="s">
        <v>1262</v>
      </c>
      <c r="C1803" s="1558">
        <v>49437.0</v>
      </c>
      <c r="D1803" s="1530">
        <v>41.0</v>
      </c>
      <c r="E1803" s="55" t="s">
        <v>1262</v>
      </c>
    </row>
    <row r="1804">
      <c r="A1804" s="1530" t="s">
        <v>1268</v>
      </c>
      <c r="B1804" s="1530" t="s">
        <v>1262</v>
      </c>
      <c r="C1804" s="1558">
        <v>1781.0</v>
      </c>
      <c r="D1804" s="1530">
        <v>3.0</v>
      </c>
      <c r="E1804" s="55" t="s">
        <v>1262</v>
      </c>
    </row>
    <row r="1805">
      <c r="A1805" s="1530" t="s">
        <v>1269</v>
      </c>
      <c r="B1805" s="1530" t="s">
        <v>1262</v>
      </c>
      <c r="C1805" s="1558">
        <v>217522.0</v>
      </c>
      <c r="D1805" s="1530">
        <v>97.0</v>
      </c>
      <c r="E1805" s="55" t="s">
        <v>1262</v>
      </c>
    </row>
    <row r="1806">
      <c r="A1806" s="1530" t="s">
        <v>1270</v>
      </c>
      <c r="B1806" s="1530" t="s">
        <v>1262</v>
      </c>
      <c r="C1806" s="1558">
        <v>57900.0</v>
      </c>
      <c r="D1806" s="1530">
        <v>60.0</v>
      </c>
      <c r="E1806" s="55" t="s">
        <v>1262</v>
      </c>
    </row>
    <row r="1807">
      <c r="A1807" s="1530" t="s">
        <v>168</v>
      </c>
      <c r="B1807" s="1530" t="s">
        <v>1262</v>
      </c>
      <c r="C1807" s="1558">
        <v>27346.0</v>
      </c>
      <c r="D1807" s="1530">
        <v>27.0</v>
      </c>
      <c r="E1807" s="55" t="s">
        <v>1262</v>
      </c>
    </row>
    <row r="1808">
      <c r="A1808" s="1530" t="s">
        <v>1271</v>
      </c>
      <c r="B1808" s="1530" t="s">
        <v>1262</v>
      </c>
      <c r="C1808" s="1558">
        <v>4341.0</v>
      </c>
      <c r="D1808" s="1530">
        <v>6.0</v>
      </c>
      <c r="E1808" s="55" t="s">
        <v>1262</v>
      </c>
    </row>
    <row r="1809">
      <c r="A1809" s="1530" t="s">
        <v>1272</v>
      </c>
      <c r="B1809" s="1530" t="s">
        <v>1262</v>
      </c>
      <c r="C1809" s="1558">
        <v>655.0</v>
      </c>
      <c r="D1809" s="1530">
        <v>3.0</v>
      </c>
      <c r="E1809" s="55" t="s">
        <v>1262</v>
      </c>
    </row>
    <row r="1810">
      <c r="A1810" s="1530" t="s">
        <v>1273</v>
      </c>
      <c r="B1810" s="1530" t="s">
        <v>1262</v>
      </c>
      <c r="C1810" s="1558">
        <v>4240.0</v>
      </c>
      <c r="D1810" s="1530">
        <v>6.0</v>
      </c>
      <c r="E1810" s="55" t="s">
        <v>1262</v>
      </c>
    </row>
    <row r="1811">
      <c r="A1811" s="1530" t="s">
        <v>1274</v>
      </c>
      <c r="B1811" s="1530" t="s">
        <v>1262</v>
      </c>
      <c r="C1811" s="1558">
        <v>69611.0</v>
      </c>
      <c r="D1811" s="1530">
        <v>83.0</v>
      </c>
      <c r="E1811" s="55" t="s">
        <v>1262</v>
      </c>
    </row>
    <row r="1812">
      <c r="A1812" s="1530" t="s">
        <v>176</v>
      </c>
      <c r="B1812" s="1530" t="s">
        <v>1262</v>
      </c>
      <c r="C1812" s="1558">
        <v>19556.0</v>
      </c>
      <c r="D1812" s="1530">
        <v>25.0</v>
      </c>
      <c r="E1812" s="55" t="s">
        <v>1262</v>
      </c>
    </row>
    <row r="1813">
      <c r="A1813" s="1530" t="s">
        <v>1275</v>
      </c>
      <c r="B1813" s="1530" t="s">
        <v>1262</v>
      </c>
      <c r="C1813" s="1558">
        <v>19101.0</v>
      </c>
      <c r="D1813" s="1530">
        <v>19.0</v>
      </c>
      <c r="E1813" s="55" t="s">
        <v>1262</v>
      </c>
    </row>
    <row r="1814">
      <c r="A1814" s="1530" t="s">
        <v>1276</v>
      </c>
      <c r="B1814" s="1530" t="s">
        <v>1262</v>
      </c>
      <c r="C1814" s="1558">
        <v>23963.0</v>
      </c>
      <c r="D1814" s="1530">
        <v>15.0</v>
      </c>
      <c r="E1814" s="55" t="s">
        <v>1262</v>
      </c>
    </row>
    <row r="1815">
      <c r="A1815" s="1530" t="s">
        <v>3786</v>
      </c>
      <c r="B1815" s="1530" t="s">
        <v>1262</v>
      </c>
      <c r="C1815" s="1558">
        <v>72290.0</v>
      </c>
      <c r="D1815" s="1530">
        <v>48.0</v>
      </c>
      <c r="E1815" s="55" t="s">
        <v>1262</v>
      </c>
    </row>
    <row r="1816">
      <c r="A1816" s="1530" t="s">
        <v>1278</v>
      </c>
      <c r="B1816" s="1530" t="s">
        <v>1262</v>
      </c>
      <c r="C1816" s="1558">
        <v>4506.0</v>
      </c>
      <c r="D1816" s="1530">
        <v>2.0</v>
      </c>
      <c r="E1816" s="55" t="s">
        <v>1262</v>
      </c>
    </row>
    <row r="1817">
      <c r="A1817" s="1530" t="s">
        <v>307</v>
      </c>
      <c r="B1817" s="1530" t="s">
        <v>1262</v>
      </c>
      <c r="C1817" s="1558">
        <v>66781.0</v>
      </c>
      <c r="D1817" s="1530">
        <v>47.0</v>
      </c>
      <c r="E1817" s="55" t="s">
        <v>1262</v>
      </c>
    </row>
    <row r="1818">
      <c r="A1818" s="1530" t="s">
        <v>1279</v>
      </c>
      <c r="B1818" s="1530" t="s">
        <v>1262</v>
      </c>
      <c r="C1818" s="1558">
        <v>8253.0</v>
      </c>
      <c r="D1818" s="1530">
        <v>18.0</v>
      </c>
      <c r="E1818" s="55" t="s">
        <v>1262</v>
      </c>
    </row>
    <row r="1819">
      <c r="A1819" s="1530" t="s">
        <v>1280</v>
      </c>
      <c r="B1819" s="1530" t="s">
        <v>1262</v>
      </c>
      <c r="C1819" s="1558">
        <v>39006.0</v>
      </c>
      <c r="D1819" s="1530">
        <v>30.0</v>
      </c>
      <c r="E1819" s="55" t="s">
        <v>1262</v>
      </c>
    </row>
    <row r="1820">
      <c r="A1820" s="1530" t="s">
        <v>1174</v>
      </c>
      <c r="B1820" s="1530" t="s">
        <v>1262</v>
      </c>
      <c r="C1820" s="1558">
        <v>18743.0</v>
      </c>
      <c r="D1820" s="1530">
        <v>30.0</v>
      </c>
      <c r="E1820" s="55" t="s">
        <v>1262</v>
      </c>
    </row>
    <row r="1821">
      <c r="A1821" s="1530" t="s">
        <v>1281</v>
      </c>
      <c r="B1821" s="1530" t="s">
        <v>1262</v>
      </c>
      <c r="C1821" s="1558">
        <v>145179.0</v>
      </c>
      <c r="D1821" s="1530">
        <v>59.0</v>
      </c>
      <c r="E1821" s="55" t="s">
        <v>1262</v>
      </c>
    </row>
    <row r="1822">
      <c r="A1822" s="1530" t="s">
        <v>317</v>
      </c>
      <c r="B1822" s="1530" t="s">
        <v>1262</v>
      </c>
      <c r="C1822" s="1558">
        <v>125043.0</v>
      </c>
      <c r="D1822" s="1530">
        <v>99.0</v>
      </c>
      <c r="E1822" s="55" t="s">
        <v>1262</v>
      </c>
    </row>
    <row r="1823">
      <c r="A1823" s="1530" t="s">
        <v>318</v>
      </c>
      <c r="B1823" s="1530" t="s">
        <v>1262</v>
      </c>
      <c r="C1823" s="1558">
        <v>27591.0</v>
      </c>
      <c r="D1823" s="1530">
        <v>18.0</v>
      </c>
      <c r="E1823" s="55" t="s">
        <v>1262</v>
      </c>
    </row>
    <row r="1824">
      <c r="A1824" s="1530" t="s">
        <v>1282</v>
      </c>
      <c r="B1824" s="1530" t="s">
        <v>1262</v>
      </c>
      <c r="C1824" s="1558">
        <v>150056.0</v>
      </c>
      <c r="D1824" s="1530">
        <v>65.0</v>
      </c>
      <c r="E1824" s="55" t="s">
        <v>1262</v>
      </c>
    </row>
    <row r="1825">
      <c r="A1825" s="1530" t="s">
        <v>252</v>
      </c>
      <c r="B1825" s="1530" t="s">
        <v>1262</v>
      </c>
      <c r="C1825" s="1558">
        <v>10968.0</v>
      </c>
      <c r="D1825" s="1530">
        <v>10.0</v>
      </c>
      <c r="E1825" s="55" t="s">
        <v>1262</v>
      </c>
    </row>
    <row r="1826">
      <c r="A1826" s="1530" t="s">
        <v>1283</v>
      </c>
      <c r="B1826" s="1530" t="s">
        <v>1262</v>
      </c>
      <c r="C1826" s="1558">
        <v>16735.0</v>
      </c>
      <c r="D1826" s="1530">
        <v>9.0</v>
      </c>
      <c r="E1826" s="55" t="s">
        <v>1262</v>
      </c>
    </row>
    <row r="1827">
      <c r="A1827" s="1530" t="s">
        <v>1284</v>
      </c>
      <c r="B1827" s="1530" t="s">
        <v>1262</v>
      </c>
      <c r="C1827" s="1558">
        <v>32835.0</v>
      </c>
      <c r="D1827" s="1530">
        <v>21.0</v>
      </c>
      <c r="E1827" s="55" t="s">
        <v>1262</v>
      </c>
    </row>
    <row r="1828">
      <c r="A1828" s="1530" t="s">
        <v>1285</v>
      </c>
      <c r="B1828" s="1530" t="s">
        <v>1262</v>
      </c>
      <c r="C1828" s="1558">
        <v>15591.0</v>
      </c>
      <c r="D1828" s="1530">
        <v>20.0</v>
      </c>
      <c r="E1828" s="55" t="s">
        <v>1262</v>
      </c>
    </row>
    <row r="1829">
      <c r="A1829" s="1530" t="s">
        <v>199</v>
      </c>
      <c r="B1829" s="1530" t="s">
        <v>1262</v>
      </c>
      <c r="C1829" s="1558">
        <v>4118.0</v>
      </c>
      <c r="D1829" s="1530">
        <v>9.0</v>
      </c>
      <c r="E1829" s="55" t="s">
        <v>1262</v>
      </c>
    </row>
    <row r="1830">
      <c r="A1830" s="1536" t="s">
        <v>1286</v>
      </c>
      <c r="B1830" s="1536" t="s">
        <v>1262</v>
      </c>
      <c r="C1830" s="1559">
        <v>76456.0</v>
      </c>
      <c r="D1830" s="1536">
        <v>40.0</v>
      </c>
      <c r="E1830" s="1560" t="s">
        <v>1262</v>
      </c>
      <c r="F1830" s="1560"/>
      <c r="G1830" s="1560"/>
      <c r="N1830" s="1529"/>
      <c r="O1830" s="1529"/>
      <c r="P1830" s="1529"/>
      <c r="Q1830" s="1529"/>
      <c r="R1830" s="1529"/>
      <c r="S1830" s="1529"/>
      <c r="T1830" s="1529"/>
      <c r="U1830" s="1529"/>
      <c r="V1830" s="1529"/>
      <c r="W1830" s="1529"/>
      <c r="X1830" s="1529"/>
      <c r="Y1830" s="1529"/>
      <c r="Z1830" s="1529"/>
    </row>
    <row r="1831">
      <c r="A1831" s="364" t="s">
        <v>1289</v>
      </c>
      <c r="B1831" s="364" t="s">
        <v>1288</v>
      </c>
      <c r="C1831" s="155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5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5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54">
        <v>191659.0</v>
      </c>
      <c r="D1834" s="364">
        <v>162.0</v>
      </c>
      <c r="E1834" s="55" t="s">
        <v>1288</v>
      </c>
      <c r="H1834" s="1529"/>
      <c r="I1834" s="1529"/>
      <c r="J1834" s="1529"/>
      <c r="K1834" s="1529"/>
      <c r="L1834" s="1529"/>
      <c r="M1834" s="1529"/>
    </row>
    <row r="1835">
      <c r="A1835" s="364" t="s">
        <v>1292</v>
      </c>
      <c r="B1835" s="364" t="s">
        <v>1288</v>
      </c>
      <c r="C1835" s="155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5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5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5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5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5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5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5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5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5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5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5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5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5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5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5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5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5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5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5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5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5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5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5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5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5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5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5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5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5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5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5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5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5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5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5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5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5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5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54">
        <v>325695.0</v>
      </c>
      <c r="D1874" s="364">
        <v>130.0</v>
      </c>
      <c r="E1874" s="55" t="s">
        <v>1288</v>
      </c>
    </row>
    <row r="1875">
      <c r="A1875" s="364" t="s">
        <v>3817</v>
      </c>
      <c r="B1875" s="364" t="s">
        <v>1288</v>
      </c>
      <c r="C1875" s="155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5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5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5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5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5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5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5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5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5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5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5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5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5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5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5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54">
        <v>40085.0</v>
      </c>
      <c r="D1891" s="364">
        <v>56.0</v>
      </c>
      <c r="E1891" s="1560" t="s">
        <v>1288</v>
      </c>
      <c r="F1891" s="1560"/>
      <c r="G1891" s="1560"/>
    </row>
    <row r="1892">
      <c r="A1892" s="1541" t="s">
        <v>1317</v>
      </c>
      <c r="B1892" s="1541" t="s">
        <v>1288</v>
      </c>
      <c r="C1892" s="1555">
        <v>24841.0</v>
      </c>
      <c r="D1892" s="1541">
        <v>31.0</v>
      </c>
      <c r="E1892" s="55" t="s">
        <v>1288</v>
      </c>
      <c r="N1892" s="1529"/>
      <c r="O1892" s="1529"/>
      <c r="P1892" s="1529"/>
      <c r="Q1892" s="1529"/>
      <c r="R1892" s="1529"/>
      <c r="S1892" s="1529"/>
      <c r="T1892" s="1529"/>
      <c r="U1892" s="1529"/>
      <c r="V1892" s="1529"/>
      <c r="W1892" s="1529"/>
      <c r="X1892" s="1529"/>
      <c r="Y1892" s="1529"/>
      <c r="Z1892" s="1529"/>
    </row>
    <row r="1893">
      <c r="A1893" s="1561" t="s">
        <v>1320</v>
      </c>
      <c r="B1893" s="1561" t="s">
        <v>1319</v>
      </c>
      <c r="C1893" s="1562">
        <v>166436.0</v>
      </c>
      <c r="D1893" s="1561">
        <v>200.0</v>
      </c>
      <c r="E1893" s="55" t="s">
        <v>1319</v>
      </c>
    </row>
    <row r="1894">
      <c r="A1894" s="1530" t="s">
        <v>543</v>
      </c>
      <c r="B1894" s="1530" t="s">
        <v>1319</v>
      </c>
      <c r="C1894" s="1558">
        <v>37353.0</v>
      </c>
      <c r="D1894" s="1530">
        <v>62.0</v>
      </c>
      <c r="E1894" s="55" t="s">
        <v>1319</v>
      </c>
    </row>
    <row r="1895">
      <c r="A1895" s="1530" t="s">
        <v>1321</v>
      </c>
      <c r="B1895" s="1530" t="s">
        <v>1319</v>
      </c>
      <c r="C1895" s="1558">
        <v>11161.0</v>
      </c>
      <c r="D1895" s="1530">
        <v>19.0</v>
      </c>
      <c r="E1895" s="55" t="s">
        <v>1319</v>
      </c>
    </row>
    <row r="1896">
      <c r="A1896" s="1530" t="s">
        <v>1322</v>
      </c>
      <c r="B1896" s="1530" t="s">
        <v>1319</v>
      </c>
      <c r="C1896" s="1558">
        <v>24877.0</v>
      </c>
      <c r="D1896" s="1530">
        <v>80.0</v>
      </c>
      <c r="E1896" s="55" t="s">
        <v>1319</v>
      </c>
      <c r="H1896" s="1529"/>
      <c r="I1896" s="1529"/>
      <c r="J1896" s="1529"/>
      <c r="K1896" s="1529"/>
      <c r="L1896" s="1529"/>
      <c r="M1896" s="1529"/>
    </row>
    <row r="1897">
      <c r="A1897" s="1530" t="s">
        <v>1323</v>
      </c>
      <c r="B1897" s="1530" t="s">
        <v>1319</v>
      </c>
      <c r="C1897" s="1558">
        <v>27109.0</v>
      </c>
      <c r="D1897" s="1530">
        <v>51.0</v>
      </c>
      <c r="E1897" s="55" t="s">
        <v>1319</v>
      </c>
    </row>
    <row r="1898">
      <c r="A1898" s="1530" t="s">
        <v>1324</v>
      </c>
      <c r="B1898" s="1530" t="s">
        <v>1319</v>
      </c>
      <c r="C1898" s="1558">
        <v>17505.0</v>
      </c>
      <c r="D1898" s="1530">
        <v>32.0</v>
      </c>
      <c r="E1898" s="55" t="s">
        <v>1319</v>
      </c>
    </row>
    <row r="1899">
      <c r="A1899" s="1530" t="s">
        <v>1325</v>
      </c>
      <c r="B1899" s="1530" t="s">
        <v>1319</v>
      </c>
      <c r="C1899" s="1558">
        <v>47079.0</v>
      </c>
      <c r="D1899" s="1530">
        <v>115.0</v>
      </c>
      <c r="E1899" s="55" t="s">
        <v>1319</v>
      </c>
    </row>
    <row r="1900">
      <c r="A1900" s="1530" t="s">
        <v>1326</v>
      </c>
      <c r="B1900" s="1530" t="s">
        <v>1319</v>
      </c>
      <c r="C1900" s="1558">
        <v>19026.0</v>
      </c>
      <c r="D1900" s="1530">
        <v>53.0</v>
      </c>
      <c r="E1900" s="55" t="s">
        <v>1319</v>
      </c>
    </row>
    <row r="1901">
      <c r="A1901" s="1530" t="s">
        <v>1327</v>
      </c>
      <c r="B1901" s="1530" t="s">
        <v>1319</v>
      </c>
      <c r="C1901" s="1558">
        <v>33190.0</v>
      </c>
      <c r="D1901" s="1530">
        <v>92.0</v>
      </c>
      <c r="E1901" s="55" t="s">
        <v>1319</v>
      </c>
    </row>
    <row r="1902">
      <c r="A1902" s="1530" t="s">
        <v>1328</v>
      </c>
      <c r="B1902" s="1530" t="s">
        <v>1319</v>
      </c>
      <c r="C1902" s="1558">
        <v>136744.0</v>
      </c>
      <c r="D1902" s="1530">
        <v>135.0</v>
      </c>
      <c r="E1902" s="55" t="s">
        <v>1319</v>
      </c>
    </row>
    <row r="1903">
      <c r="A1903" s="1530" t="s">
        <v>1329</v>
      </c>
      <c r="B1903" s="1530" t="s">
        <v>1319</v>
      </c>
      <c r="C1903" s="1558">
        <v>259103.0</v>
      </c>
      <c r="D1903" s="1530">
        <v>266.0</v>
      </c>
      <c r="E1903" s="55" t="s">
        <v>1319</v>
      </c>
    </row>
    <row r="1904">
      <c r="A1904" s="1530" t="s">
        <v>406</v>
      </c>
      <c r="B1904" s="1530" t="s">
        <v>1319</v>
      </c>
      <c r="C1904" s="1558">
        <v>90382.0</v>
      </c>
      <c r="D1904" s="1530">
        <v>131.0</v>
      </c>
      <c r="E1904" s="55" t="s">
        <v>1319</v>
      </c>
    </row>
    <row r="1905">
      <c r="A1905" s="1530" t="s">
        <v>1330</v>
      </c>
      <c r="B1905" s="1530" t="s">
        <v>1319</v>
      </c>
      <c r="C1905" s="1558">
        <v>211342.0</v>
      </c>
      <c r="D1905" s="1530">
        <v>211.0</v>
      </c>
      <c r="E1905" s="55" t="s">
        <v>1319</v>
      </c>
    </row>
    <row r="1906">
      <c r="A1906" s="1530" t="s">
        <v>767</v>
      </c>
      <c r="B1906" s="1530" t="s">
        <v>1319</v>
      </c>
      <c r="C1906" s="1558">
        <v>82029.0</v>
      </c>
      <c r="D1906" s="1530">
        <v>124.0</v>
      </c>
      <c r="E1906" s="55" t="s">
        <v>1319</v>
      </c>
    </row>
    <row r="1907">
      <c r="A1907" s="1530" t="s">
        <v>408</v>
      </c>
      <c r="B1907" s="1530" t="s">
        <v>1319</v>
      </c>
      <c r="C1907" s="1558">
        <v>10710.0</v>
      </c>
      <c r="D1907" s="1530">
        <v>21.0</v>
      </c>
      <c r="E1907" s="55" t="s">
        <v>1319</v>
      </c>
    </row>
    <row r="1908">
      <c r="A1908" s="1530" t="s">
        <v>1331</v>
      </c>
      <c r="B1908" s="1530" t="s">
        <v>1319</v>
      </c>
      <c r="C1908" s="1558">
        <v>69524.0</v>
      </c>
      <c r="D1908" s="1530">
        <v>83.0</v>
      </c>
      <c r="E1908" s="55" t="s">
        <v>1319</v>
      </c>
    </row>
    <row r="1909">
      <c r="A1909" s="1530" t="s">
        <v>1332</v>
      </c>
      <c r="B1909" s="1530" t="s">
        <v>1319</v>
      </c>
      <c r="C1909" s="1558">
        <v>22698.0</v>
      </c>
      <c r="D1909" s="1530">
        <v>59.0</v>
      </c>
      <c r="E1909" s="55" t="s">
        <v>1319</v>
      </c>
    </row>
    <row r="1910">
      <c r="A1910" s="1530" t="s">
        <v>1333</v>
      </c>
      <c r="B1910" s="1530" t="s">
        <v>1319</v>
      </c>
      <c r="C1910" s="1558">
        <v>158652.0</v>
      </c>
      <c r="D1910" s="1530">
        <v>224.0</v>
      </c>
      <c r="E1910" s="55" t="s">
        <v>1319</v>
      </c>
    </row>
    <row r="1911">
      <c r="A1911" s="1530" t="s">
        <v>412</v>
      </c>
      <c r="B1911" s="1530" t="s">
        <v>1319</v>
      </c>
      <c r="C1911" s="1558">
        <v>73139.0</v>
      </c>
      <c r="D1911" s="1530">
        <v>114.0</v>
      </c>
      <c r="E1911" s="55" t="s">
        <v>1319</v>
      </c>
    </row>
    <row r="1912">
      <c r="A1912" s="1530" t="s">
        <v>39</v>
      </c>
      <c r="B1912" s="1530" t="s">
        <v>1319</v>
      </c>
      <c r="C1912" s="1558">
        <v>28383.0</v>
      </c>
      <c r="D1912" s="1530">
        <v>55.0</v>
      </c>
      <c r="E1912" s="55" t="s">
        <v>1319</v>
      </c>
    </row>
    <row r="1913">
      <c r="A1913" s="1530" t="s">
        <v>1334</v>
      </c>
      <c r="B1913" s="1530" t="s">
        <v>1319</v>
      </c>
      <c r="C1913" s="1558">
        <v>14029.0</v>
      </c>
      <c r="D1913" s="1530">
        <v>30.0</v>
      </c>
      <c r="E1913" s="55" t="s">
        <v>1319</v>
      </c>
    </row>
    <row r="1914">
      <c r="A1914" s="1530" t="s">
        <v>43</v>
      </c>
      <c r="B1914" s="1530" t="s">
        <v>1319</v>
      </c>
      <c r="C1914" s="1558">
        <v>11139.0</v>
      </c>
      <c r="D1914" s="1530">
        <v>29.0</v>
      </c>
      <c r="E1914" s="55" t="s">
        <v>1319</v>
      </c>
    </row>
    <row r="1915">
      <c r="A1915" s="1530" t="s">
        <v>156</v>
      </c>
      <c r="B1915" s="1530" t="s">
        <v>1319</v>
      </c>
      <c r="C1915" s="1558">
        <v>97645.0</v>
      </c>
      <c r="D1915" s="1530">
        <v>173.0</v>
      </c>
      <c r="E1915" s="55" t="s">
        <v>1319</v>
      </c>
    </row>
    <row r="1916">
      <c r="A1916" s="1530" t="s">
        <v>1335</v>
      </c>
      <c r="B1916" s="1530" t="s">
        <v>1319</v>
      </c>
      <c r="C1916" s="1558">
        <v>55655.0</v>
      </c>
      <c r="D1916" s="1530">
        <v>121.0</v>
      </c>
      <c r="E1916" s="55" t="s">
        <v>1319</v>
      </c>
    </row>
    <row r="1917">
      <c r="A1917" s="1530" t="s">
        <v>1336</v>
      </c>
      <c r="B1917" s="1530" t="s">
        <v>1319</v>
      </c>
      <c r="C1917" s="1558">
        <v>102912.0</v>
      </c>
      <c r="D1917" s="1530">
        <v>135.0</v>
      </c>
      <c r="E1917" s="55" t="s">
        <v>1319</v>
      </c>
    </row>
    <row r="1918">
      <c r="A1918" s="1530" t="s">
        <v>552</v>
      </c>
      <c r="B1918" s="1530" t="s">
        <v>1319</v>
      </c>
      <c r="C1918" s="1558">
        <v>332330.0</v>
      </c>
      <c r="D1918" s="1530">
        <v>366.0</v>
      </c>
      <c r="E1918" s="55" t="s">
        <v>1319</v>
      </c>
    </row>
    <row r="1919">
      <c r="A1919" s="1530" t="s">
        <v>1337</v>
      </c>
      <c r="B1919" s="1530" t="s">
        <v>1319</v>
      </c>
      <c r="C1919" s="1558">
        <v>27072.0</v>
      </c>
      <c r="D1919" s="1530">
        <v>27.0</v>
      </c>
      <c r="E1919" s="55" t="s">
        <v>1319</v>
      </c>
    </row>
    <row r="1920">
      <c r="A1920" s="1530" t="s">
        <v>1338</v>
      </c>
      <c r="B1920" s="1530" t="s">
        <v>1319</v>
      </c>
      <c r="C1920" s="1558">
        <v>36501.0</v>
      </c>
      <c r="D1920" s="1530">
        <v>40.0</v>
      </c>
      <c r="E1920" s="55" t="s">
        <v>1319</v>
      </c>
    </row>
    <row r="1921">
      <c r="A1921" s="1530" t="s">
        <v>1339</v>
      </c>
      <c r="B1921" s="1530" t="s">
        <v>1319</v>
      </c>
      <c r="C1921" s="1558">
        <v>166614.0</v>
      </c>
      <c r="D1921" s="1530">
        <v>208.0</v>
      </c>
      <c r="E1921" s="55" t="s">
        <v>1319</v>
      </c>
    </row>
    <row r="1922">
      <c r="A1922" s="1530" t="s">
        <v>1340</v>
      </c>
      <c r="B1922" s="1530" t="s">
        <v>1319</v>
      </c>
      <c r="C1922" s="1558">
        <v>42733.0</v>
      </c>
      <c r="D1922" s="1530">
        <v>78.0</v>
      </c>
      <c r="E1922" s="55" t="s">
        <v>1319</v>
      </c>
    </row>
    <row r="1923">
      <c r="A1923" s="1530" t="s">
        <v>1341</v>
      </c>
      <c r="B1923" s="1530" t="s">
        <v>1319</v>
      </c>
      <c r="C1923" s="1558">
        <v>58856.0</v>
      </c>
      <c r="D1923" s="1530">
        <v>95.0</v>
      </c>
      <c r="E1923" s="55" t="s">
        <v>1319</v>
      </c>
    </row>
    <row r="1924">
      <c r="A1924" s="1530" t="s">
        <v>1342</v>
      </c>
      <c r="B1924" s="1530" t="s">
        <v>1319</v>
      </c>
      <c r="C1924" s="1558">
        <v>316739.0</v>
      </c>
      <c r="D1924" s="1530">
        <v>251.0</v>
      </c>
      <c r="E1924" s="55" t="s">
        <v>1319</v>
      </c>
    </row>
    <row r="1925">
      <c r="A1925" s="1530" t="s">
        <v>1343</v>
      </c>
      <c r="B1925" s="1530" t="s">
        <v>1319</v>
      </c>
      <c r="C1925" s="1558">
        <v>52005.0</v>
      </c>
      <c r="D1925" s="1530">
        <v>96.0</v>
      </c>
      <c r="E1925" s="55" t="s">
        <v>1319</v>
      </c>
    </row>
    <row r="1926">
      <c r="A1926" s="1530" t="s">
        <v>435</v>
      </c>
      <c r="B1926" s="1530" t="s">
        <v>1319</v>
      </c>
      <c r="C1926" s="1558">
        <v>379099.0</v>
      </c>
      <c r="D1926" s="1530">
        <v>389.0</v>
      </c>
      <c r="E1926" s="55" t="s">
        <v>1319</v>
      </c>
    </row>
    <row r="1927">
      <c r="A1927" s="1530" t="s">
        <v>59</v>
      </c>
      <c r="B1927" s="1530" t="s">
        <v>1319</v>
      </c>
      <c r="C1927" s="1558">
        <v>67560.0</v>
      </c>
      <c r="D1927" s="1530">
        <v>74.0</v>
      </c>
      <c r="E1927" s="55" t="s">
        <v>1319</v>
      </c>
    </row>
    <row r="1928">
      <c r="A1928" s="1530" t="s">
        <v>1344</v>
      </c>
      <c r="B1928" s="1530" t="s">
        <v>1319</v>
      </c>
      <c r="C1928" s="1558">
        <v>222846.0</v>
      </c>
      <c r="D1928" s="1530">
        <v>304.0</v>
      </c>
      <c r="E1928" s="55" t="s">
        <v>1319</v>
      </c>
    </row>
    <row r="1929">
      <c r="A1929" s="1530" t="s">
        <v>1345</v>
      </c>
      <c r="B1929" s="1530" t="s">
        <v>1319</v>
      </c>
      <c r="C1929" s="1558">
        <v>11573.0</v>
      </c>
      <c r="D1929" s="1530">
        <v>25.0</v>
      </c>
      <c r="E1929" s="55" t="s">
        <v>1319</v>
      </c>
    </row>
    <row r="1930">
      <c r="A1930" s="1530" t="s">
        <v>135</v>
      </c>
      <c r="B1930" s="1530" t="s">
        <v>1319</v>
      </c>
      <c r="C1930" s="1558">
        <v>8484.0</v>
      </c>
      <c r="D1930" s="1530">
        <v>14.0</v>
      </c>
      <c r="E1930" s="55" t="s">
        <v>1319</v>
      </c>
    </row>
    <row r="1931">
      <c r="A1931" s="1530" t="s">
        <v>1346</v>
      </c>
      <c r="B1931" s="1530" t="s">
        <v>1319</v>
      </c>
      <c r="C1931" s="1558">
        <v>60115.0</v>
      </c>
      <c r="D1931" s="1530">
        <v>95.0</v>
      </c>
      <c r="E1931" s="55" t="s">
        <v>1319</v>
      </c>
    </row>
    <row r="1932">
      <c r="A1932" s="1530" t="s">
        <v>61</v>
      </c>
      <c r="B1932" s="1530" t="s">
        <v>1319</v>
      </c>
      <c r="C1932" s="1558">
        <v>21012.0</v>
      </c>
      <c r="D1932" s="1530">
        <v>31.0</v>
      </c>
      <c r="E1932" s="55" t="s">
        <v>1319</v>
      </c>
    </row>
    <row r="1933">
      <c r="A1933" s="1530" t="s">
        <v>1347</v>
      </c>
      <c r="B1933" s="1530" t="s">
        <v>1319</v>
      </c>
      <c r="C1933" s="1558">
        <v>533670.0</v>
      </c>
      <c r="D1933" s="1530">
        <v>532.0</v>
      </c>
      <c r="E1933" s="55" t="s">
        <v>1319</v>
      </c>
    </row>
    <row r="1934">
      <c r="A1934" s="1530" t="s">
        <v>1348</v>
      </c>
      <c r="B1934" s="1530" t="s">
        <v>1319</v>
      </c>
      <c r="C1934" s="1558">
        <v>50574.0</v>
      </c>
      <c r="D1934" s="1530">
        <v>135.0</v>
      </c>
      <c r="E1934" s="55" t="s">
        <v>1319</v>
      </c>
    </row>
    <row r="1935">
      <c r="A1935" s="1530" t="s">
        <v>1349</v>
      </c>
      <c r="B1935" s="1530" t="s">
        <v>1319</v>
      </c>
      <c r="C1935" s="1558">
        <v>134214.0</v>
      </c>
      <c r="D1935" s="1530">
        <v>164.0</v>
      </c>
      <c r="E1935" s="55" t="s">
        <v>1319</v>
      </c>
    </row>
    <row r="1936">
      <c r="A1936" s="1530" t="s">
        <v>1350</v>
      </c>
      <c r="B1936" s="1530" t="s">
        <v>1319</v>
      </c>
      <c r="C1936" s="1558">
        <v>61971.0</v>
      </c>
      <c r="D1936" s="1530">
        <v>85.0</v>
      </c>
      <c r="E1936" s="55" t="s">
        <v>1319</v>
      </c>
    </row>
    <row r="1937">
      <c r="A1937" s="1530" t="s">
        <v>561</v>
      </c>
      <c r="B1937" s="1530" t="s">
        <v>1319</v>
      </c>
      <c r="C1937" s="1558">
        <v>116748.0</v>
      </c>
      <c r="D1937" s="1530">
        <v>106.0</v>
      </c>
      <c r="E1937" s="55" t="s">
        <v>1319</v>
      </c>
    </row>
    <row r="1938">
      <c r="A1938" s="1530" t="s">
        <v>1351</v>
      </c>
      <c r="B1938" s="1530" t="s">
        <v>1319</v>
      </c>
      <c r="C1938" s="1558">
        <v>23659.0</v>
      </c>
      <c r="D1938" s="1530">
        <v>46.0</v>
      </c>
      <c r="E1938" s="55" t="s">
        <v>1319</v>
      </c>
    </row>
    <row r="1939">
      <c r="A1939" s="1530" t="s">
        <v>1352</v>
      </c>
      <c r="B1939" s="1530" t="s">
        <v>1319</v>
      </c>
      <c r="C1939" s="1558">
        <v>54764.0</v>
      </c>
      <c r="D1939" s="1530">
        <v>61.0</v>
      </c>
      <c r="E1939" s="55" t="s">
        <v>1319</v>
      </c>
    </row>
    <row r="1940">
      <c r="A1940" s="1530" t="s">
        <v>1353</v>
      </c>
      <c r="B1940" s="1530" t="s">
        <v>1319</v>
      </c>
      <c r="C1940" s="1558">
        <v>5230.0</v>
      </c>
      <c r="D1940" s="1530">
        <v>7.0</v>
      </c>
      <c r="E1940" s="55" t="s">
        <v>1319</v>
      </c>
    </row>
    <row r="1941">
      <c r="A1941" s="1530" t="s">
        <v>1354</v>
      </c>
      <c r="B1941" s="1530" t="s">
        <v>1319</v>
      </c>
      <c r="C1941" s="1558">
        <v>178435.0</v>
      </c>
      <c r="D1941" s="1530">
        <v>213.0</v>
      </c>
      <c r="E1941" s="55" t="s">
        <v>1319</v>
      </c>
    </row>
    <row r="1942">
      <c r="A1942" s="1530" t="s">
        <v>65</v>
      </c>
      <c r="B1942" s="1530" t="s">
        <v>1319</v>
      </c>
      <c r="C1942" s="1558">
        <v>43327.0</v>
      </c>
      <c r="D1942" s="1530">
        <v>51.0</v>
      </c>
      <c r="E1942" s="55" t="s">
        <v>1319</v>
      </c>
    </row>
    <row r="1943">
      <c r="A1943" s="1530" t="s">
        <v>1355</v>
      </c>
      <c r="B1943" s="1530" t="s">
        <v>1319</v>
      </c>
      <c r="C1943" s="1558">
        <v>202675.0</v>
      </c>
      <c r="D1943" s="1530">
        <v>209.0</v>
      </c>
      <c r="E1943" s="55" t="s">
        <v>1319</v>
      </c>
    </row>
    <row r="1944">
      <c r="A1944" s="1530" t="s">
        <v>453</v>
      </c>
      <c r="B1944" s="1530" t="s">
        <v>1319</v>
      </c>
      <c r="C1944" s="1558">
        <v>9637.0</v>
      </c>
      <c r="D1944" s="1530">
        <v>26.0</v>
      </c>
      <c r="E1944" s="55" t="s">
        <v>1319</v>
      </c>
    </row>
    <row r="1945">
      <c r="A1945" s="1530" t="s">
        <v>70</v>
      </c>
      <c r="B1945" s="1530" t="s">
        <v>1319</v>
      </c>
      <c r="C1945" s="1558">
        <v>61452.0</v>
      </c>
      <c r="D1945" s="1530">
        <v>101.0</v>
      </c>
      <c r="E1945" s="55" t="s">
        <v>1319</v>
      </c>
    </row>
    <row r="1946">
      <c r="A1946" s="1530" t="s">
        <v>1356</v>
      </c>
      <c r="B1946" s="1530" t="s">
        <v>1319</v>
      </c>
      <c r="C1946" s="1558">
        <v>55976.0</v>
      </c>
      <c r="D1946" s="1530">
        <v>120.0</v>
      </c>
      <c r="E1946" s="55" t="s">
        <v>1319</v>
      </c>
    </row>
    <row r="1947">
      <c r="A1947" s="1530" t="s">
        <v>176</v>
      </c>
      <c r="B1947" s="1530" t="s">
        <v>1319</v>
      </c>
      <c r="C1947" s="1558">
        <v>83770.0</v>
      </c>
      <c r="D1947" s="1530">
        <v>109.0</v>
      </c>
      <c r="E1947" s="55" t="s">
        <v>1319</v>
      </c>
    </row>
    <row r="1948">
      <c r="A1948" s="1530" t="s">
        <v>1357</v>
      </c>
      <c r="B1948" s="1530" t="s">
        <v>1319</v>
      </c>
      <c r="C1948" s="1558">
        <v>45507.0</v>
      </c>
      <c r="D1948" s="1530">
        <v>72.0</v>
      </c>
      <c r="E1948" s="55" t="s">
        <v>1319</v>
      </c>
    </row>
    <row r="1949">
      <c r="A1949" s="1530" t="s">
        <v>73</v>
      </c>
      <c r="B1949" s="1530" t="s">
        <v>1319</v>
      </c>
      <c r="C1949" s="1558">
        <v>35285.0</v>
      </c>
      <c r="D1949" s="1530">
        <v>63.0</v>
      </c>
      <c r="E1949" s="55" t="s">
        <v>1319</v>
      </c>
    </row>
    <row r="1950">
      <c r="A1950" s="1530" t="s">
        <v>74</v>
      </c>
      <c r="B1950" s="1530" t="s">
        <v>1319</v>
      </c>
      <c r="C1950" s="1558">
        <v>21763.0</v>
      </c>
      <c r="D1950" s="1530">
        <v>23.0</v>
      </c>
      <c r="E1950" s="55" t="s">
        <v>1319</v>
      </c>
    </row>
    <row r="1951">
      <c r="A1951" s="1530" t="s">
        <v>371</v>
      </c>
      <c r="B1951" s="1530" t="s">
        <v>1319</v>
      </c>
      <c r="C1951" s="1558">
        <v>22671.0</v>
      </c>
      <c r="D1951" s="1530">
        <v>66.0</v>
      </c>
      <c r="E1951" s="55" t="s">
        <v>1319</v>
      </c>
    </row>
    <row r="1952">
      <c r="A1952" s="1530" t="s">
        <v>1358</v>
      </c>
      <c r="B1952" s="1530" t="s">
        <v>1319</v>
      </c>
      <c r="C1952" s="1558">
        <v>1093901.0</v>
      </c>
      <c r="D1952" s="1530">
        <v>583.0</v>
      </c>
      <c r="E1952" s="55" t="s">
        <v>1319</v>
      </c>
    </row>
    <row r="1953">
      <c r="A1953" s="1530" t="s">
        <v>461</v>
      </c>
      <c r="B1953" s="1530" t="s">
        <v>1319</v>
      </c>
      <c r="C1953" s="1558">
        <v>15000.0</v>
      </c>
      <c r="D1953" s="1530">
        <v>32.0</v>
      </c>
      <c r="E1953" s="55" t="s">
        <v>1319</v>
      </c>
    </row>
    <row r="1954">
      <c r="A1954" s="1530" t="s">
        <v>80</v>
      </c>
      <c r="B1954" s="1530" t="s">
        <v>1319</v>
      </c>
      <c r="C1954" s="1558">
        <v>27271.0</v>
      </c>
      <c r="D1954" s="1530">
        <v>59.0</v>
      </c>
      <c r="E1954" s="55" t="s">
        <v>1319</v>
      </c>
    </row>
    <row r="1955">
      <c r="A1955" s="1530" t="s">
        <v>1359</v>
      </c>
      <c r="B1955" s="1530" t="s">
        <v>1319</v>
      </c>
      <c r="C1955" s="1558">
        <v>98682.0</v>
      </c>
      <c r="D1955" s="1530">
        <v>128.0</v>
      </c>
      <c r="E1955" s="55" t="s">
        <v>1319</v>
      </c>
    </row>
    <row r="1956">
      <c r="A1956" s="1530" t="s">
        <v>1360</v>
      </c>
      <c r="B1956" s="1530" t="s">
        <v>1319</v>
      </c>
      <c r="C1956" s="1558">
        <v>94016.0</v>
      </c>
      <c r="D1956" s="1530">
        <v>168.0</v>
      </c>
      <c r="E1956" s="55" t="s">
        <v>1319</v>
      </c>
    </row>
    <row r="1957">
      <c r="A1957" s="1530" t="s">
        <v>1361</v>
      </c>
      <c r="B1957" s="1530" t="s">
        <v>1319</v>
      </c>
      <c r="C1957" s="1558">
        <v>232274.0</v>
      </c>
      <c r="D1957" s="1530">
        <v>177.0</v>
      </c>
      <c r="E1957" s="55" t="s">
        <v>1319</v>
      </c>
    </row>
    <row r="1958">
      <c r="A1958" s="1530" t="s">
        <v>1362</v>
      </c>
      <c r="B1958" s="1530" t="s">
        <v>1319</v>
      </c>
      <c r="C1958" s="1558">
        <v>19676.0</v>
      </c>
      <c r="D1958" s="1530">
        <v>39.0</v>
      </c>
      <c r="E1958" s="55" t="s">
        <v>1319</v>
      </c>
    </row>
    <row r="1959">
      <c r="A1959" s="1530" t="s">
        <v>1363</v>
      </c>
      <c r="B1959" s="1530" t="s">
        <v>1319</v>
      </c>
      <c r="C1959" s="1558">
        <v>197683.0</v>
      </c>
      <c r="D1959" s="1530">
        <v>146.0</v>
      </c>
      <c r="E1959" s="55" t="s">
        <v>1319</v>
      </c>
    </row>
    <row r="1960">
      <c r="A1960" s="1530" t="s">
        <v>237</v>
      </c>
      <c r="B1960" s="1530" t="s">
        <v>1319</v>
      </c>
      <c r="C1960" s="1558">
        <v>146027.0</v>
      </c>
      <c r="D1960" s="1530">
        <v>121.0</v>
      </c>
      <c r="E1960" s="55" t="s">
        <v>1319</v>
      </c>
    </row>
    <row r="1961">
      <c r="A1961" s="1530" t="s">
        <v>1364</v>
      </c>
      <c r="B1961" s="1530" t="s">
        <v>1319</v>
      </c>
      <c r="C1961" s="1558">
        <v>12670.0</v>
      </c>
      <c r="D1961" s="1530">
        <v>25.0</v>
      </c>
      <c r="E1961" s="55" t="s">
        <v>1319</v>
      </c>
    </row>
    <row r="1962">
      <c r="A1962" s="1530" t="s">
        <v>1365</v>
      </c>
      <c r="B1962" s="1530" t="s">
        <v>1319</v>
      </c>
      <c r="C1962" s="1558">
        <v>39639.0</v>
      </c>
      <c r="D1962" s="1530">
        <v>58.0</v>
      </c>
      <c r="E1962" s="55" t="s">
        <v>1319</v>
      </c>
    </row>
    <row r="1963">
      <c r="A1963" s="1530" t="s">
        <v>1366</v>
      </c>
      <c r="B1963" s="1530" t="s">
        <v>1319</v>
      </c>
      <c r="C1963" s="1558">
        <v>62162.0</v>
      </c>
      <c r="D1963" s="1530">
        <v>63.0</v>
      </c>
      <c r="E1963" s="55" t="s">
        <v>1319</v>
      </c>
    </row>
    <row r="1964">
      <c r="A1964" s="1530" t="s">
        <v>1367</v>
      </c>
      <c r="B1964" s="1530" t="s">
        <v>1319</v>
      </c>
      <c r="C1964" s="1558">
        <v>13422.0</v>
      </c>
      <c r="D1964" s="1530">
        <v>25.0</v>
      </c>
      <c r="E1964" s="55" t="s">
        <v>1319</v>
      </c>
    </row>
    <row r="1965">
      <c r="A1965" s="1530" t="s">
        <v>1368</v>
      </c>
      <c r="B1965" s="1530" t="s">
        <v>1319</v>
      </c>
      <c r="C1965" s="1558">
        <v>39507.0</v>
      </c>
      <c r="D1965" s="1530">
        <v>82.0</v>
      </c>
      <c r="E1965" s="55" t="s">
        <v>1319</v>
      </c>
    </row>
    <row r="1966">
      <c r="A1966" s="1530" t="s">
        <v>1369</v>
      </c>
      <c r="B1966" s="1530" t="s">
        <v>1319</v>
      </c>
      <c r="C1966" s="1558">
        <v>179914.0</v>
      </c>
      <c r="D1966" s="1530">
        <v>188.0</v>
      </c>
      <c r="E1966" s="55" t="s">
        <v>1319</v>
      </c>
    </row>
    <row r="1967">
      <c r="A1967" s="1530" t="s">
        <v>187</v>
      </c>
      <c r="B1967" s="1530" t="s">
        <v>1319</v>
      </c>
      <c r="C1967" s="1558">
        <v>20611.0</v>
      </c>
      <c r="D1967" s="1530">
        <v>40.0</v>
      </c>
      <c r="E1967" s="55" t="s">
        <v>1319</v>
      </c>
    </row>
    <row r="1968">
      <c r="A1968" s="1530" t="s">
        <v>85</v>
      </c>
      <c r="B1968" s="1530" t="s">
        <v>1319</v>
      </c>
      <c r="C1968" s="1558">
        <v>143351.0</v>
      </c>
      <c r="D1968" s="1530">
        <v>230.0</v>
      </c>
      <c r="E1968" s="55" t="s">
        <v>1319</v>
      </c>
    </row>
    <row r="1969">
      <c r="A1969" s="1530" t="s">
        <v>471</v>
      </c>
      <c r="B1969" s="1530" t="s">
        <v>1319</v>
      </c>
      <c r="C1969" s="1558">
        <v>44887.0</v>
      </c>
      <c r="D1969" s="1530">
        <v>111.0</v>
      </c>
      <c r="E1969" s="55" t="s">
        <v>1319</v>
      </c>
    </row>
    <row r="1970">
      <c r="A1970" s="1530" t="s">
        <v>1370</v>
      </c>
      <c r="B1970" s="1530" t="s">
        <v>1319</v>
      </c>
      <c r="C1970" s="1558">
        <v>131831.0</v>
      </c>
      <c r="D1970" s="1530">
        <v>248.0</v>
      </c>
      <c r="E1970" s="55" t="s">
        <v>1319</v>
      </c>
    </row>
    <row r="1971">
      <c r="A1971" s="1530" t="s">
        <v>1246</v>
      </c>
      <c r="B1971" s="1530" t="s">
        <v>1319</v>
      </c>
      <c r="C1971" s="1558">
        <v>90690.0</v>
      </c>
      <c r="D1971" s="1530">
        <v>175.0</v>
      </c>
      <c r="E1971" s="55" t="s">
        <v>1319</v>
      </c>
    </row>
    <row r="1972">
      <c r="A1972" s="1530" t="s">
        <v>806</v>
      </c>
      <c r="B1972" s="1530" t="s">
        <v>1319</v>
      </c>
      <c r="C1972" s="1558">
        <v>141262.0</v>
      </c>
      <c r="D1972" s="1530">
        <v>253.0</v>
      </c>
      <c r="E1972" s="55" t="s">
        <v>1319</v>
      </c>
    </row>
    <row r="1973">
      <c r="A1973" s="1530" t="s">
        <v>1371</v>
      </c>
      <c r="B1973" s="1530" t="s">
        <v>1319</v>
      </c>
      <c r="C1973" s="1558">
        <v>66826.0</v>
      </c>
      <c r="D1973" s="1530">
        <v>119.0</v>
      </c>
      <c r="E1973" s="55" t="s">
        <v>1319</v>
      </c>
    </row>
    <row r="1974">
      <c r="A1974" s="1530" t="s">
        <v>1372</v>
      </c>
      <c r="B1974" s="1530" t="s">
        <v>1319</v>
      </c>
      <c r="C1974" s="1558">
        <v>63626.0</v>
      </c>
      <c r="D1974" s="1530">
        <v>182.0</v>
      </c>
      <c r="E1974" s="55" t="s">
        <v>1319</v>
      </c>
    </row>
    <row r="1975">
      <c r="A1975" s="1530" t="s">
        <v>1141</v>
      </c>
      <c r="B1975" s="1530" t="s">
        <v>1319</v>
      </c>
      <c r="C1975" s="1558">
        <v>34810.0</v>
      </c>
      <c r="D1975" s="1530">
        <v>65.0</v>
      </c>
      <c r="E1975" s="55" t="s">
        <v>1319</v>
      </c>
    </row>
    <row r="1976">
      <c r="A1976" s="1530" t="s">
        <v>1373</v>
      </c>
      <c r="B1976" s="1530" t="s">
        <v>1319</v>
      </c>
      <c r="C1976" s="1558">
        <v>62075.0</v>
      </c>
      <c r="D1976" s="1530">
        <v>130.0</v>
      </c>
      <c r="E1976" s="55" t="s">
        <v>1319</v>
      </c>
    </row>
    <row r="1977">
      <c r="A1977" s="1530" t="s">
        <v>1374</v>
      </c>
      <c r="B1977" s="1530" t="s">
        <v>1319</v>
      </c>
      <c r="C1977" s="1558">
        <v>45467.0</v>
      </c>
      <c r="D1977" s="1530">
        <v>66.0</v>
      </c>
      <c r="E1977" s="55" t="s">
        <v>1319</v>
      </c>
    </row>
    <row r="1978">
      <c r="A1978" s="1530" t="s">
        <v>1375</v>
      </c>
      <c r="B1978" s="1530" t="s">
        <v>1319</v>
      </c>
      <c r="C1978" s="1558">
        <v>71948.0</v>
      </c>
      <c r="D1978" s="1530">
        <v>129.0</v>
      </c>
      <c r="E1978" s="55" t="s">
        <v>1319</v>
      </c>
    </row>
    <row r="1979">
      <c r="A1979" s="1530" t="s">
        <v>1376</v>
      </c>
      <c r="B1979" s="1530" t="s">
        <v>1319</v>
      </c>
      <c r="C1979" s="1558">
        <v>14245.0</v>
      </c>
      <c r="D1979" s="1530">
        <v>23.0</v>
      </c>
      <c r="E1979" s="55" t="s">
        <v>1319</v>
      </c>
    </row>
    <row r="1980">
      <c r="A1980" s="1530" t="s">
        <v>1377</v>
      </c>
      <c r="B1980" s="1530" t="s">
        <v>1319</v>
      </c>
      <c r="C1980" s="1558">
        <v>34215.0</v>
      </c>
      <c r="D1980" s="1530">
        <v>53.0</v>
      </c>
      <c r="E1980" s="55" t="s">
        <v>1319</v>
      </c>
    </row>
    <row r="1981">
      <c r="A1981" s="1530" t="s">
        <v>1378</v>
      </c>
      <c r="B1981" s="1530" t="s">
        <v>1319</v>
      </c>
      <c r="C1981" s="1558">
        <v>4131.0</v>
      </c>
      <c r="D1981" s="1530">
        <v>9.0</v>
      </c>
      <c r="E1981" s="55" t="s">
        <v>1319</v>
      </c>
    </row>
    <row r="1982">
      <c r="A1982" s="1530" t="s">
        <v>199</v>
      </c>
      <c r="B1982" s="1530" t="s">
        <v>1319</v>
      </c>
      <c r="C1982" s="1558">
        <v>235908.0</v>
      </c>
      <c r="D1982" s="1530">
        <v>174.0</v>
      </c>
      <c r="E1982" s="55" t="s">
        <v>1319</v>
      </c>
    </row>
    <row r="1983">
      <c r="A1983" s="1530" t="s">
        <v>1379</v>
      </c>
      <c r="B1983" s="1530" t="s">
        <v>1319</v>
      </c>
      <c r="C1983" s="1558">
        <v>44582.0</v>
      </c>
      <c r="D1983" s="1530">
        <v>89.0</v>
      </c>
      <c r="E1983" s="55" t="s">
        <v>1319</v>
      </c>
    </row>
    <row r="1984">
      <c r="A1984" s="1530" t="s">
        <v>1380</v>
      </c>
      <c r="B1984" s="1530" t="s">
        <v>1319</v>
      </c>
      <c r="C1984" s="1558">
        <v>1092305.0</v>
      </c>
      <c r="D1984" s="1530">
        <v>589.0</v>
      </c>
      <c r="E1984" s="55" t="s">
        <v>1319</v>
      </c>
    </row>
    <row r="1985">
      <c r="A1985" s="1530" t="s">
        <v>493</v>
      </c>
      <c r="B1985" s="1530" t="s">
        <v>1319</v>
      </c>
      <c r="C1985" s="1558">
        <v>19807.0</v>
      </c>
      <c r="D1985" s="1530">
        <v>46.0</v>
      </c>
      <c r="E1985" s="55" t="s">
        <v>1319</v>
      </c>
    </row>
    <row r="1986">
      <c r="A1986" s="1530" t="s">
        <v>94</v>
      </c>
      <c r="B1986" s="1530" t="s">
        <v>1319</v>
      </c>
      <c r="C1986" s="1558">
        <v>11859.0</v>
      </c>
      <c r="D1986" s="1530">
        <v>32.0</v>
      </c>
      <c r="E1986" s="55" t="s">
        <v>1319</v>
      </c>
    </row>
    <row r="1987">
      <c r="A1987" s="1530" t="s">
        <v>1381</v>
      </c>
      <c r="B1987" s="1530" t="s">
        <v>1319</v>
      </c>
      <c r="C1987" s="1558">
        <v>55945.0</v>
      </c>
      <c r="D1987" s="1530">
        <v>62.0</v>
      </c>
      <c r="E1987" s="55" t="s">
        <v>1319</v>
      </c>
    </row>
    <row r="1988">
      <c r="A1988" s="1530" t="s">
        <v>494</v>
      </c>
      <c r="B1988" s="1530" t="s">
        <v>1319</v>
      </c>
      <c r="C1988" s="1558">
        <v>123248.0</v>
      </c>
      <c r="D1988" s="1530">
        <v>217.0</v>
      </c>
      <c r="E1988" s="55" t="s">
        <v>1319</v>
      </c>
    </row>
    <row r="1989">
      <c r="A1989" s="1530" t="s">
        <v>498</v>
      </c>
      <c r="B1989" s="1530" t="s">
        <v>1319</v>
      </c>
      <c r="C1989" s="1558">
        <v>68557.0</v>
      </c>
      <c r="D1989" s="1530">
        <v>126.0</v>
      </c>
      <c r="E1989" s="55" t="s">
        <v>1319</v>
      </c>
    </row>
    <row r="1990">
      <c r="A1990" s="1530" t="s">
        <v>752</v>
      </c>
      <c r="B1990" s="1530" t="s">
        <v>1319</v>
      </c>
      <c r="C1990" s="1558">
        <v>81455.0</v>
      </c>
      <c r="D1990" s="1530">
        <v>131.0</v>
      </c>
      <c r="E1990" s="55" t="s">
        <v>1319</v>
      </c>
    </row>
    <row r="1991">
      <c r="A1991" s="1530" t="s">
        <v>1382</v>
      </c>
      <c r="B1991" s="1530" t="s">
        <v>1319</v>
      </c>
      <c r="C1991" s="1558">
        <v>37543.0</v>
      </c>
      <c r="D1991" s="1530">
        <v>75.0</v>
      </c>
      <c r="E1991" s="1560" t="s">
        <v>1319</v>
      </c>
      <c r="F1991" s="1560"/>
      <c r="G1991" s="1560"/>
    </row>
    <row r="1992">
      <c r="A1992" s="1536" t="s">
        <v>1383</v>
      </c>
      <c r="B1992" s="1536" t="s">
        <v>1319</v>
      </c>
      <c r="C1992" s="1559">
        <v>17903.0</v>
      </c>
      <c r="D1992" s="1536">
        <v>17.0</v>
      </c>
      <c r="E1992" s="55" t="s">
        <v>1319</v>
      </c>
      <c r="N1992" s="1529"/>
      <c r="O1992" s="1529"/>
      <c r="P1992" s="1529"/>
      <c r="Q1992" s="1529"/>
      <c r="R1992" s="1529"/>
      <c r="S1992" s="1529"/>
      <c r="T1992" s="1529"/>
      <c r="U1992" s="1529"/>
      <c r="V1992" s="1529"/>
      <c r="W1992" s="1529"/>
      <c r="X1992" s="1529"/>
      <c r="Y1992" s="1529"/>
      <c r="Z1992" s="1529"/>
    </row>
    <row r="1993">
      <c r="A1993" s="364" t="s">
        <v>267</v>
      </c>
      <c r="B1993" s="364" t="s">
        <v>1385</v>
      </c>
      <c r="C1993" s="155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5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5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54">
        <v>919.0</v>
      </c>
      <c r="D1996" s="364">
        <v>2.0</v>
      </c>
      <c r="E1996" s="55" t="s">
        <v>1385</v>
      </c>
      <c r="H1996" s="1529"/>
      <c r="I1996" s="1529"/>
      <c r="J1996" s="1529"/>
      <c r="K1996" s="1529"/>
      <c r="L1996" s="1529"/>
      <c r="M1996" s="1529"/>
    </row>
    <row r="1997">
      <c r="A1997" s="364" t="s">
        <v>1389</v>
      </c>
      <c r="B1997" s="364" t="s">
        <v>1385</v>
      </c>
      <c r="C1997" s="155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5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5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5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5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5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5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5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5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5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5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5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5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5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5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5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5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54">
        <v>2450.0</v>
      </c>
      <c r="D2014" s="364">
        <v>9.0</v>
      </c>
      <c r="E2014" s="55" t="s">
        <v>1385</v>
      </c>
    </row>
    <row r="2015">
      <c r="A2015" s="364" t="s">
        <v>3898</v>
      </c>
      <c r="B2015" s="364" t="s">
        <v>1385</v>
      </c>
      <c r="C2015" s="155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5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5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54">
        <v>2585.0</v>
      </c>
      <c r="D2018" s="364">
        <v>10.0</v>
      </c>
      <c r="E2018" s="55" t="s">
        <v>1385</v>
      </c>
    </row>
    <row r="2019">
      <c r="A2019" s="364" t="s">
        <v>3899</v>
      </c>
      <c r="B2019" s="364" t="s">
        <v>1385</v>
      </c>
      <c r="C2019" s="155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5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5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5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5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5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5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5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5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5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5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5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5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5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5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5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5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5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5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5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5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5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5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5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5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54">
        <v>3957.0</v>
      </c>
      <c r="D2044" s="364">
        <v>16.0</v>
      </c>
      <c r="E2044" s="55" t="s">
        <v>1385</v>
      </c>
    </row>
    <row r="2045">
      <c r="A2045" s="1541" t="s">
        <v>1416</v>
      </c>
      <c r="B2045" s="1541" t="s">
        <v>1385</v>
      </c>
      <c r="C2045" s="1555">
        <v>35350.0</v>
      </c>
      <c r="D2045" s="1541">
        <v>38.0</v>
      </c>
      <c r="E2045" s="1560" t="s">
        <v>1385</v>
      </c>
      <c r="F2045" s="1560"/>
      <c r="G2045" s="1560"/>
      <c r="N2045" s="1529"/>
      <c r="O2045" s="1529"/>
      <c r="P2045" s="1529"/>
      <c r="Q2045" s="1529"/>
      <c r="R2045" s="1529"/>
      <c r="S2045" s="1529"/>
      <c r="T2045" s="1529"/>
      <c r="U2045" s="1529"/>
      <c r="V2045" s="1529"/>
      <c r="W2045" s="1529"/>
      <c r="X2045" s="1529"/>
      <c r="Y2045" s="1529"/>
      <c r="Z2045" s="1529"/>
    </row>
    <row r="2046">
      <c r="A2046" s="1530" t="s">
        <v>267</v>
      </c>
      <c r="B2046" s="1530" t="s">
        <v>1417</v>
      </c>
      <c r="C2046" s="1558">
        <v>27724.0</v>
      </c>
      <c r="D2046" s="1530">
        <v>26.0</v>
      </c>
      <c r="E2046" s="55" t="s">
        <v>1417</v>
      </c>
    </row>
    <row r="2047">
      <c r="A2047" s="1530" t="s">
        <v>599</v>
      </c>
      <c r="B2047" s="1530" t="s">
        <v>1417</v>
      </c>
      <c r="C2047" s="1558">
        <v>102663.0</v>
      </c>
      <c r="D2047" s="1530">
        <v>128.0</v>
      </c>
      <c r="E2047" s="55" t="s">
        <v>1417</v>
      </c>
    </row>
    <row r="2048">
      <c r="A2048" s="1530" t="s">
        <v>1418</v>
      </c>
      <c r="B2048" s="1530" t="s">
        <v>1417</v>
      </c>
      <c r="C2048" s="1558">
        <v>53745.0</v>
      </c>
      <c r="D2048" s="1530">
        <v>68.0</v>
      </c>
      <c r="E2048" s="55" t="s">
        <v>1417</v>
      </c>
    </row>
    <row r="2049">
      <c r="A2049" s="1530" t="s">
        <v>1419</v>
      </c>
      <c r="B2049" s="1530" t="s">
        <v>1417</v>
      </c>
      <c r="C2049" s="1558">
        <v>97493.0</v>
      </c>
      <c r="D2049" s="1530">
        <v>104.0</v>
      </c>
      <c r="E2049" s="55" t="s">
        <v>1417</v>
      </c>
      <c r="H2049" s="1529"/>
      <c r="I2049" s="1529"/>
      <c r="J2049" s="1529"/>
      <c r="K2049" s="1529"/>
      <c r="L2049" s="1529"/>
      <c r="M2049" s="1529"/>
    </row>
    <row r="2050">
      <c r="A2050" s="1530" t="s">
        <v>1420</v>
      </c>
      <c r="B2050" s="1530" t="s">
        <v>1417</v>
      </c>
      <c r="C2050" s="1558">
        <v>65818.0</v>
      </c>
      <c r="D2050" s="1530">
        <v>64.0</v>
      </c>
      <c r="E2050" s="55" t="s">
        <v>1417</v>
      </c>
    </row>
    <row r="2051">
      <c r="A2051" s="1530" t="s">
        <v>1421</v>
      </c>
      <c r="B2051" s="1530" t="s">
        <v>1417</v>
      </c>
      <c r="C2051" s="1558">
        <v>45804.0</v>
      </c>
      <c r="D2051" s="1530">
        <v>42.0</v>
      </c>
      <c r="E2051" s="55" t="s">
        <v>1417</v>
      </c>
    </row>
    <row r="2052">
      <c r="A2052" s="1530" t="s">
        <v>1422</v>
      </c>
      <c r="B2052" s="1530" t="s">
        <v>1417</v>
      </c>
      <c r="C2052" s="1558">
        <v>67505.0</v>
      </c>
      <c r="D2052" s="1530">
        <v>84.0</v>
      </c>
      <c r="E2052" s="55" t="s">
        <v>1417</v>
      </c>
    </row>
    <row r="2053">
      <c r="A2053" s="1530" t="s">
        <v>545</v>
      </c>
      <c r="B2053" s="1530" t="s">
        <v>1417</v>
      </c>
      <c r="C2053" s="1558">
        <v>43602.0</v>
      </c>
      <c r="D2053" s="1530">
        <v>44.0</v>
      </c>
      <c r="E2053" s="55" t="s">
        <v>1417</v>
      </c>
    </row>
    <row r="2054">
      <c r="A2054" s="1530" t="s">
        <v>36</v>
      </c>
      <c r="B2054" s="1530" t="s">
        <v>1417</v>
      </c>
      <c r="C2054" s="1558">
        <v>382378.0</v>
      </c>
      <c r="D2054" s="1530">
        <v>273.0</v>
      </c>
      <c r="E2054" s="55" t="s">
        <v>1417</v>
      </c>
    </row>
    <row r="2055">
      <c r="A2055" s="1530" t="s">
        <v>153</v>
      </c>
      <c r="B2055" s="1530" t="s">
        <v>1417</v>
      </c>
      <c r="C2055" s="1558">
        <v>27081.0</v>
      </c>
      <c r="D2055" s="1530">
        <v>42.0</v>
      </c>
      <c r="E2055" s="55" t="s">
        <v>1417</v>
      </c>
    </row>
    <row r="2056">
      <c r="A2056" s="1530" t="s">
        <v>548</v>
      </c>
      <c r="B2056" s="1530" t="s">
        <v>1417</v>
      </c>
      <c r="C2056" s="1558">
        <v>38754.0</v>
      </c>
      <c r="D2056" s="1530">
        <v>55.0</v>
      </c>
      <c r="E2056" s="55" t="s">
        <v>1417</v>
      </c>
    </row>
    <row r="2057">
      <c r="A2057" s="1530" t="s">
        <v>155</v>
      </c>
      <c r="B2057" s="1530" t="s">
        <v>1417</v>
      </c>
      <c r="C2057" s="1558">
        <v>134585.0</v>
      </c>
      <c r="D2057" s="1530">
        <v>141.0</v>
      </c>
      <c r="E2057" s="55" t="s">
        <v>1417</v>
      </c>
    </row>
    <row r="2058">
      <c r="A2058" s="1530" t="s">
        <v>1423</v>
      </c>
      <c r="B2058" s="1530" t="s">
        <v>1417</v>
      </c>
      <c r="C2058" s="1558">
        <v>205466.0</v>
      </c>
      <c r="D2058" s="1530">
        <v>140.0</v>
      </c>
      <c r="E2058" s="55" t="s">
        <v>1417</v>
      </c>
    </row>
    <row r="2059">
      <c r="A2059" s="1530" t="s">
        <v>550</v>
      </c>
      <c r="B2059" s="1530" t="s">
        <v>1417</v>
      </c>
      <c r="C2059" s="1558">
        <v>42057.0</v>
      </c>
      <c r="D2059" s="1530">
        <v>43.0</v>
      </c>
      <c r="E2059" s="55" t="s">
        <v>1417</v>
      </c>
    </row>
    <row r="2060">
      <c r="A2060" s="1530" t="s">
        <v>1424</v>
      </c>
      <c r="B2060" s="1530" t="s">
        <v>1417</v>
      </c>
      <c r="C2060" s="1558">
        <v>102665.0</v>
      </c>
      <c r="D2060" s="1530">
        <v>127.0</v>
      </c>
      <c r="E2060" s="55" t="s">
        <v>1417</v>
      </c>
    </row>
    <row r="2061">
      <c r="A2061" s="1530" t="s">
        <v>1425</v>
      </c>
      <c r="B2061" s="1530" t="s">
        <v>1417</v>
      </c>
      <c r="C2061" s="1558">
        <v>36629.0</v>
      </c>
      <c r="D2061" s="1530">
        <v>52.0</v>
      </c>
      <c r="E2061" s="55" t="s">
        <v>1417</v>
      </c>
    </row>
    <row r="2062">
      <c r="A2062" s="1530" t="s">
        <v>160</v>
      </c>
      <c r="B2062" s="1530" t="s">
        <v>1417</v>
      </c>
      <c r="C2062" s="1558">
        <v>41550.0</v>
      </c>
      <c r="D2062" s="1530">
        <v>70.0</v>
      </c>
      <c r="E2062" s="55" t="s">
        <v>1417</v>
      </c>
    </row>
    <row r="2063">
      <c r="A2063" s="1530" t="s">
        <v>1426</v>
      </c>
      <c r="B2063" s="1530" t="s">
        <v>1417</v>
      </c>
      <c r="C2063" s="1558">
        <v>1243857.0</v>
      </c>
      <c r="D2063" s="1530">
        <v>805.0</v>
      </c>
      <c r="E2063" s="55" t="s">
        <v>1417</v>
      </c>
    </row>
    <row r="2064">
      <c r="A2064" s="1530" t="s">
        <v>1427</v>
      </c>
      <c r="B2064" s="1530" t="s">
        <v>1417</v>
      </c>
      <c r="C2064" s="1558">
        <v>51323.0</v>
      </c>
      <c r="D2064" s="1530">
        <v>71.0</v>
      </c>
      <c r="E2064" s="55" t="s">
        <v>1417</v>
      </c>
    </row>
    <row r="2065">
      <c r="A2065" s="1530" t="s">
        <v>1428</v>
      </c>
      <c r="B2065" s="1530" t="s">
        <v>1417</v>
      </c>
      <c r="C2065" s="1558">
        <v>38165.0</v>
      </c>
      <c r="D2065" s="1530">
        <v>54.0</v>
      </c>
      <c r="E2065" s="55" t="s">
        <v>1417</v>
      </c>
    </row>
    <row r="2066">
      <c r="A2066" s="1530" t="s">
        <v>333</v>
      </c>
      <c r="B2066" s="1530" t="s">
        <v>1417</v>
      </c>
      <c r="C2066" s="1558">
        <v>204826.0</v>
      </c>
      <c r="D2066" s="1530">
        <v>96.0</v>
      </c>
      <c r="E2066" s="55" t="s">
        <v>1417</v>
      </c>
    </row>
    <row r="2067">
      <c r="A2067" s="1530" t="s">
        <v>1298</v>
      </c>
      <c r="B2067" s="1530" t="s">
        <v>1417</v>
      </c>
      <c r="C2067" s="1558">
        <v>74615.0</v>
      </c>
      <c r="D2067" s="1530">
        <v>70.0</v>
      </c>
      <c r="E2067" s="55" t="s">
        <v>1417</v>
      </c>
    </row>
    <row r="2068">
      <c r="A2068" s="1530" t="s">
        <v>325</v>
      </c>
      <c r="B2068" s="1530" t="s">
        <v>1417</v>
      </c>
      <c r="C2068" s="1558">
        <v>155782.0</v>
      </c>
      <c r="D2068" s="1530">
        <v>111.0</v>
      </c>
      <c r="E2068" s="55" t="s">
        <v>1417</v>
      </c>
    </row>
    <row r="2069">
      <c r="A2069" s="1530" t="s">
        <v>58</v>
      </c>
      <c r="B2069" s="1530" t="s">
        <v>1417</v>
      </c>
      <c r="C2069" s="1558">
        <v>28666.0</v>
      </c>
      <c r="D2069" s="1530">
        <v>30.0</v>
      </c>
      <c r="E2069" s="55" t="s">
        <v>1417</v>
      </c>
    </row>
    <row r="2070">
      <c r="A2070" s="1530" t="s">
        <v>59</v>
      </c>
      <c r="B2070" s="1530" t="s">
        <v>1417</v>
      </c>
      <c r="C2070" s="1558">
        <v>1310300.0</v>
      </c>
      <c r="D2070" s="1530">
        <v>685.0</v>
      </c>
      <c r="E2070" s="55" t="s">
        <v>1417</v>
      </c>
    </row>
    <row r="2071">
      <c r="A2071" s="1530" t="s">
        <v>166</v>
      </c>
      <c r="B2071" s="1530" t="s">
        <v>1417</v>
      </c>
      <c r="C2071" s="1558">
        <v>42276.0</v>
      </c>
      <c r="D2071" s="1530">
        <v>55.0</v>
      </c>
      <c r="E2071" s="55" t="s">
        <v>1417</v>
      </c>
    </row>
    <row r="2072">
      <c r="A2072" s="1530" t="s">
        <v>1429</v>
      </c>
      <c r="B2072" s="1530" t="s">
        <v>1417</v>
      </c>
      <c r="C2072" s="1558">
        <v>29979.0</v>
      </c>
      <c r="D2072" s="1530">
        <v>45.0</v>
      </c>
      <c r="E2072" s="55" t="s">
        <v>1417</v>
      </c>
    </row>
    <row r="2073">
      <c r="A2073" s="1530" t="s">
        <v>1430</v>
      </c>
      <c r="B2073" s="1530" t="s">
        <v>1417</v>
      </c>
      <c r="C2073" s="1558">
        <v>94031.0</v>
      </c>
      <c r="D2073" s="1530">
        <v>68.0</v>
      </c>
      <c r="E2073" s="55" t="s">
        <v>1417</v>
      </c>
    </row>
    <row r="2074">
      <c r="A2074" s="1530" t="s">
        <v>61</v>
      </c>
      <c r="B2074" s="1530" t="s">
        <v>1417</v>
      </c>
      <c r="C2074" s="1558">
        <v>167995.0</v>
      </c>
      <c r="D2074" s="1530">
        <v>153.0</v>
      </c>
      <c r="E2074" s="55" t="s">
        <v>1417</v>
      </c>
    </row>
    <row r="2075">
      <c r="A2075" s="1530" t="s">
        <v>1431</v>
      </c>
      <c r="B2075" s="1530" t="s">
        <v>1417</v>
      </c>
      <c r="C2075" s="1558">
        <v>39022.0</v>
      </c>
      <c r="D2075" s="1530">
        <v>56.0</v>
      </c>
      <c r="E2075" s="55" t="s">
        <v>1417</v>
      </c>
    </row>
    <row r="2076">
      <c r="A2076" s="1530" t="s">
        <v>359</v>
      </c>
      <c r="B2076" s="1530" t="s">
        <v>1417</v>
      </c>
      <c r="C2076" s="1558">
        <v>816684.0</v>
      </c>
      <c r="D2076" s="1530">
        <v>660.0</v>
      </c>
      <c r="E2076" s="55" t="s">
        <v>1417</v>
      </c>
    </row>
    <row r="2077">
      <c r="A2077" s="1530" t="s">
        <v>444</v>
      </c>
      <c r="B2077" s="1530" t="s">
        <v>1417</v>
      </c>
      <c r="C2077" s="1558">
        <v>75930.0</v>
      </c>
      <c r="D2077" s="1530">
        <v>77.0</v>
      </c>
      <c r="E2077" s="55" t="s">
        <v>1417</v>
      </c>
    </row>
    <row r="2078">
      <c r="A2078" s="1530" t="s">
        <v>560</v>
      </c>
      <c r="B2078" s="1530" t="s">
        <v>1417</v>
      </c>
      <c r="C2078" s="1558">
        <v>31480.0</v>
      </c>
      <c r="D2078" s="1530">
        <v>47.0</v>
      </c>
      <c r="E2078" s="55" t="s">
        <v>1417</v>
      </c>
    </row>
    <row r="2079">
      <c r="A2079" s="1530" t="s">
        <v>608</v>
      </c>
      <c r="B2079" s="1530" t="s">
        <v>1417</v>
      </c>
      <c r="C2079" s="1558">
        <v>15174.0</v>
      </c>
      <c r="D2079" s="1530">
        <v>25.0</v>
      </c>
      <c r="E2079" s="55" t="s">
        <v>1417</v>
      </c>
    </row>
    <row r="2080">
      <c r="A2080" s="1530" t="s">
        <v>63</v>
      </c>
      <c r="B2080" s="1530" t="s">
        <v>1417</v>
      </c>
      <c r="C2080" s="1558">
        <v>27086.0</v>
      </c>
      <c r="D2080" s="1530">
        <v>41.0</v>
      </c>
      <c r="E2080" s="55" t="s">
        <v>1417</v>
      </c>
    </row>
    <row r="2081">
      <c r="A2081" s="1530" t="s">
        <v>1432</v>
      </c>
      <c r="B2081" s="1530" t="s">
        <v>1417</v>
      </c>
      <c r="C2081" s="1558">
        <v>43058.0</v>
      </c>
      <c r="D2081" s="1530">
        <v>53.0</v>
      </c>
      <c r="E2081" s="55" t="s">
        <v>1417</v>
      </c>
    </row>
    <row r="2082">
      <c r="A2082" s="1530" t="s">
        <v>1433</v>
      </c>
      <c r="B2082" s="1530" t="s">
        <v>1417</v>
      </c>
      <c r="C2082" s="1558">
        <v>28385.0</v>
      </c>
      <c r="D2082" s="1530">
        <v>36.0</v>
      </c>
      <c r="E2082" s="55" t="s">
        <v>1417</v>
      </c>
    </row>
    <row r="2083">
      <c r="A2083" s="1530" t="s">
        <v>365</v>
      </c>
      <c r="B2083" s="1530" t="s">
        <v>1417</v>
      </c>
      <c r="C2083" s="1558">
        <v>43892.0</v>
      </c>
      <c r="D2083" s="1530">
        <v>53.0</v>
      </c>
      <c r="E2083" s="55" t="s">
        <v>1417</v>
      </c>
    </row>
    <row r="2084">
      <c r="A2084" s="1530" t="s">
        <v>927</v>
      </c>
      <c r="B2084" s="1530" t="s">
        <v>1417</v>
      </c>
      <c r="C2084" s="1558">
        <v>58504.0</v>
      </c>
      <c r="D2084" s="1530">
        <v>65.0</v>
      </c>
      <c r="E2084" s="55" t="s">
        <v>1417</v>
      </c>
    </row>
    <row r="2085">
      <c r="A2085" s="1530" t="s">
        <v>65</v>
      </c>
      <c r="B2085" s="1530" t="s">
        <v>1417</v>
      </c>
      <c r="C2085" s="1558">
        <v>32384.0</v>
      </c>
      <c r="D2085" s="1530">
        <v>50.0</v>
      </c>
      <c r="E2085" s="55" t="s">
        <v>1417</v>
      </c>
    </row>
    <row r="2086">
      <c r="A2086" s="1530" t="s">
        <v>66</v>
      </c>
      <c r="B2086" s="1530" t="s">
        <v>1417</v>
      </c>
      <c r="C2086" s="1558">
        <v>65767.0</v>
      </c>
      <c r="D2086" s="1530">
        <v>104.0</v>
      </c>
      <c r="E2086" s="55" t="s">
        <v>1417</v>
      </c>
    </row>
    <row r="2087">
      <c r="A2087" s="1530" t="s">
        <v>568</v>
      </c>
      <c r="B2087" s="1530" t="s">
        <v>1417</v>
      </c>
      <c r="C2087" s="1558">
        <v>61893.0</v>
      </c>
      <c r="D2087" s="1530">
        <v>72.0</v>
      </c>
      <c r="E2087" s="55" t="s">
        <v>1417</v>
      </c>
    </row>
    <row r="2088">
      <c r="A2088" s="1530" t="s">
        <v>224</v>
      </c>
      <c r="B2088" s="1530" t="s">
        <v>1417</v>
      </c>
      <c r="C2088" s="1558">
        <v>230514.0</v>
      </c>
      <c r="D2088" s="1530">
        <v>133.0</v>
      </c>
      <c r="E2088" s="55" t="s">
        <v>1417</v>
      </c>
    </row>
    <row r="2089">
      <c r="A2089" s="1530" t="s">
        <v>69</v>
      </c>
      <c r="B2089" s="1530" t="s">
        <v>1417</v>
      </c>
      <c r="C2089" s="1558">
        <v>59866.0</v>
      </c>
      <c r="D2089" s="1530">
        <v>65.0</v>
      </c>
      <c r="E2089" s="55" t="s">
        <v>1417</v>
      </c>
    </row>
    <row r="2090">
      <c r="A2090" s="1530" t="s">
        <v>1434</v>
      </c>
      <c r="B2090" s="1530" t="s">
        <v>1417</v>
      </c>
      <c r="C2090" s="1558">
        <v>175769.0</v>
      </c>
      <c r="D2090" s="1530">
        <v>161.0</v>
      </c>
      <c r="E2090" s="55" t="s">
        <v>1417</v>
      </c>
    </row>
    <row r="2091">
      <c r="A2091" s="1530" t="s">
        <v>178</v>
      </c>
      <c r="B2091" s="1530" t="s">
        <v>1417</v>
      </c>
      <c r="C2091" s="1558">
        <v>45358.0</v>
      </c>
      <c r="D2091" s="1530">
        <v>56.0</v>
      </c>
      <c r="E2091" s="55" t="s">
        <v>1417</v>
      </c>
    </row>
    <row r="2092">
      <c r="A2092" s="1530" t="s">
        <v>1435</v>
      </c>
      <c r="B2092" s="1530" t="s">
        <v>1417</v>
      </c>
      <c r="C2092" s="1558">
        <v>309461.0</v>
      </c>
      <c r="D2092" s="1530">
        <v>247.0</v>
      </c>
      <c r="E2092" s="55" t="s">
        <v>1417</v>
      </c>
    </row>
    <row r="2093">
      <c r="A2093" s="1530" t="s">
        <v>664</v>
      </c>
      <c r="B2093" s="1530" t="s">
        <v>1417</v>
      </c>
      <c r="C2093" s="1558">
        <v>429899.0</v>
      </c>
      <c r="D2093" s="1530">
        <v>308.0</v>
      </c>
      <c r="E2093" s="55" t="s">
        <v>1417</v>
      </c>
    </row>
    <row r="2094">
      <c r="A2094" s="1530" t="s">
        <v>74</v>
      </c>
      <c r="B2094" s="1530" t="s">
        <v>1417</v>
      </c>
      <c r="C2094" s="1558">
        <v>44413.0</v>
      </c>
      <c r="D2094" s="1530">
        <v>53.0</v>
      </c>
      <c r="E2094" s="55" t="s">
        <v>1417</v>
      </c>
    </row>
    <row r="2095">
      <c r="A2095" s="1530" t="s">
        <v>1436</v>
      </c>
      <c r="B2095" s="1530" t="s">
        <v>1417</v>
      </c>
      <c r="C2095" s="1558">
        <v>229642.0</v>
      </c>
      <c r="D2095" s="1530">
        <v>242.0</v>
      </c>
      <c r="E2095" s="55" t="s">
        <v>1417</v>
      </c>
    </row>
    <row r="2096">
      <c r="A2096" s="1530" t="s">
        <v>76</v>
      </c>
      <c r="B2096" s="1530" t="s">
        <v>1417</v>
      </c>
      <c r="C2096" s="1558">
        <v>65256.0</v>
      </c>
      <c r="D2096" s="1530">
        <v>68.0</v>
      </c>
      <c r="E2096" s="55" t="s">
        <v>1417</v>
      </c>
    </row>
    <row r="2097">
      <c r="A2097" s="1530" t="s">
        <v>1437</v>
      </c>
      <c r="B2097" s="1530" t="s">
        <v>1417</v>
      </c>
      <c r="C2097" s="1558">
        <v>179146.0</v>
      </c>
      <c r="D2097" s="1530">
        <v>118.0</v>
      </c>
      <c r="E2097" s="55" t="s">
        <v>1417</v>
      </c>
    </row>
    <row r="2098">
      <c r="A2098" s="1530" t="s">
        <v>1438</v>
      </c>
      <c r="B2098" s="1530" t="s">
        <v>1417</v>
      </c>
      <c r="C2098" s="1558">
        <v>23106.0</v>
      </c>
      <c r="D2098" s="1530">
        <v>40.0</v>
      </c>
      <c r="E2098" s="55" t="s">
        <v>1417</v>
      </c>
    </row>
    <row r="2099">
      <c r="A2099" s="1530" t="s">
        <v>578</v>
      </c>
      <c r="B2099" s="1530" t="s">
        <v>1417</v>
      </c>
      <c r="C2099" s="1558">
        <v>40959.0</v>
      </c>
      <c r="D2099" s="1530">
        <v>50.0</v>
      </c>
      <c r="E2099" s="55" t="s">
        <v>1417</v>
      </c>
    </row>
    <row r="2100">
      <c r="A2100" s="1530" t="s">
        <v>616</v>
      </c>
      <c r="B2100" s="1530" t="s">
        <v>1417</v>
      </c>
      <c r="C2100" s="1558">
        <v>106222.0</v>
      </c>
      <c r="D2100" s="1530">
        <v>108.0</v>
      </c>
      <c r="E2100" s="55" t="s">
        <v>1417</v>
      </c>
    </row>
    <row r="2101">
      <c r="A2101" s="1530" t="s">
        <v>79</v>
      </c>
      <c r="B2101" s="1530" t="s">
        <v>1417</v>
      </c>
      <c r="C2101" s="1558">
        <v>13790.0</v>
      </c>
      <c r="D2101" s="1530">
        <v>34.0</v>
      </c>
      <c r="E2101" s="55" t="s">
        <v>1417</v>
      </c>
    </row>
    <row r="2102">
      <c r="A2102" s="1530" t="s">
        <v>80</v>
      </c>
      <c r="B2102" s="1530" t="s">
        <v>1417</v>
      </c>
      <c r="C2102" s="1558">
        <v>532331.0</v>
      </c>
      <c r="D2102" s="1530">
        <v>478.0</v>
      </c>
      <c r="E2102" s="55" t="s">
        <v>1417</v>
      </c>
    </row>
    <row r="2103">
      <c r="A2103" s="1530" t="s">
        <v>81</v>
      </c>
      <c r="B2103" s="1530" t="s">
        <v>1417</v>
      </c>
      <c r="C2103" s="1558">
        <v>14604.0</v>
      </c>
      <c r="D2103" s="1530">
        <v>24.0</v>
      </c>
      <c r="E2103" s="55" t="s">
        <v>1417</v>
      </c>
    </row>
    <row r="2104">
      <c r="A2104" s="1530" t="s">
        <v>1439</v>
      </c>
      <c r="B2104" s="1530" t="s">
        <v>1417</v>
      </c>
      <c r="C2104" s="1558">
        <v>35112.0</v>
      </c>
      <c r="D2104" s="1530">
        <v>32.0</v>
      </c>
      <c r="E2104" s="55" t="s">
        <v>1417</v>
      </c>
    </row>
    <row r="2105">
      <c r="A2105" s="1530" t="s">
        <v>1440</v>
      </c>
      <c r="B2105" s="1530" t="s">
        <v>1417</v>
      </c>
      <c r="C2105" s="1558">
        <v>86183.0</v>
      </c>
      <c r="D2105" s="1530">
        <v>102.0</v>
      </c>
      <c r="E2105" s="55" t="s">
        <v>1417</v>
      </c>
    </row>
    <row r="2106">
      <c r="A2106" s="1530" t="s">
        <v>617</v>
      </c>
      <c r="B2106" s="1530" t="s">
        <v>1417</v>
      </c>
      <c r="C2106" s="1558">
        <v>14354.0</v>
      </c>
      <c r="D2106" s="1530">
        <v>19.0</v>
      </c>
      <c r="E2106" s="55" t="s">
        <v>1417</v>
      </c>
    </row>
    <row r="2107">
      <c r="A2107" s="1530" t="s">
        <v>729</v>
      </c>
      <c r="B2107" s="1530" t="s">
        <v>1417</v>
      </c>
      <c r="C2107" s="1558">
        <v>40769.0</v>
      </c>
      <c r="D2107" s="1530">
        <v>51.0</v>
      </c>
      <c r="E2107" s="55" t="s">
        <v>1417</v>
      </c>
    </row>
    <row r="2108">
      <c r="A2108" s="1530" t="s">
        <v>466</v>
      </c>
      <c r="B2108" s="1530" t="s">
        <v>1417</v>
      </c>
      <c r="C2108" s="1558">
        <v>18760.0</v>
      </c>
      <c r="D2108" s="1530">
        <v>27.0</v>
      </c>
      <c r="E2108" s="55" t="s">
        <v>1417</v>
      </c>
    </row>
    <row r="2109">
      <c r="A2109" s="1530" t="s">
        <v>82</v>
      </c>
      <c r="B2109" s="1530" t="s">
        <v>1417</v>
      </c>
      <c r="C2109" s="1558">
        <v>36033.0</v>
      </c>
      <c r="D2109" s="1530">
        <v>46.0</v>
      </c>
      <c r="E2109" s="55" t="s">
        <v>1417</v>
      </c>
    </row>
    <row r="2110">
      <c r="A2110" s="1530" t="s">
        <v>1441</v>
      </c>
      <c r="B2110" s="1530" t="s">
        <v>1417</v>
      </c>
      <c r="C2110" s="1558">
        <v>58086.0</v>
      </c>
      <c r="D2110" s="1530">
        <v>54.0</v>
      </c>
      <c r="E2110" s="55" t="s">
        <v>1417</v>
      </c>
    </row>
    <row r="2111">
      <c r="A2111" s="1530" t="s">
        <v>84</v>
      </c>
      <c r="B2111" s="1530" t="s">
        <v>1417</v>
      </c>
      <c r="C2111" s="1558">
        <v>28067.0</v>
      </c>
      <c r="D2111" s="1530">
        <v>32.0</v>
      </c>
      <c r="E2111" s="55" t="s">
        <v>1417</v>
      </c>
    </row>
    <row r="2112">
      <c r="A2112" s="1530" t="s">
        <v>1442</v>
      </c>
      <c r="B2112" s="1530" t="s">
        <v>1417</v>
      </c>
      <c r="C2112" s="1558">
        <v>162927.0</v>
      </c>
      <c r="D2112" s="1530">
        <v>109.0</v>
      </c>
      <c r="E2112" s="55" t="s">
        <v>1417</v>
      </c>
    </row>
    <row r="2113">
      <c r="A2113" s="1530" t="s">
        <v>1443</v>
      </c>
      <c r="B2113" s="1530" t="s">
        <v>1417</v>
      </c>
      <c r="C2113" s="1558">
        <v>40997.0</v>
      </c>
      <c r="D2113" s="1530">
        <v>46.0</v>
      </c>
      <c r="E2113" s="55" t="s">
        <v>1417</v>
      </c>
    </row>
    <row r="2114">
      <c r="A2114" s="1530" t="s">
        <v>380</v>
      </c>
      <c r="B2114" s="1530" t="s">
        <v>1417</v>
      </c>
      <c r="C2114" s="1558">
        <v>33780.0</v>
      </c>
      <c r="D2114" s="1530">
        <v>35.0</v>
      </c>
      <c r="E2114" s="55" t="s">
        <v>1417</v>
      </c>
    </row>
    <row r="2115">
      <c r="A2115" s="1530" t="s">
        <v>583</v>
      </c>
      <c r="B2115" s="1530" t="s">
        <v>1417</v>
      </c>
      <c r="C2115" s="1558">
        <v>121099.0</v>
      </c>
      <c r="D2115" s="1530">
        <v>144.0</v>
      </c>
      <c r="E2115" s="55" t="s">
        <v>1417</v>
      </c>
    </row>
    <row r="2116">
      <c r="A2116" s="1530" t="s">
        <v>1444</v>
      </c>
      <c r="B2116" s="1530" t="s">
        <v>1417</v>
      </c>
      <c r="C2116" s="1558">
        <v>76931.0</v>
      </c>
      <c r="D2116" s="1530">
        <v>77.0</v>
      </c>
      <c r="E2116" s="55" t="s">
        <v>1417</v>
      </c>
    </row>
    <row r="2117">
      <c r="A2117" s="1530" t="s">
        <v>1445</v>
      </c>
      <c r="B2117" s="1530" t="s">
        <v>1417</v>
      </c>
      <c r="C2117" s="1558">
        <v>58799.0</v>
      </c>
      <c r="D2117" s="1530">
        <v>68.0</v>
      </c>
      <c r="E2117" s="55" t="s">
        <v>1417</v>
      </c>
    </row>
    <row r="2118">
      <c r="A2118" s="1530" t="s">
        <v>1446</v>
      </c>
      <c r="B2118" s="1530" t="s">
        <v>1417</v>
      </c>
      <c r="C2118" s="1558">
        <v>75502.0</v>
      </c>
      <c r="D2118" s="1530">
        <v>118.0</v>
      </c>
      <c r="E2118" s="55" t="s">
        <v>1417</v>
      </c>
    </row>
    <row r="2119">
      <c r="A2119" s="1530" t="s">
        <v>1311</v>
      </c>
      <c r="B2119" s="1530" t="s">
        <v>1417</v>
      </c>
      <c r="C2119" s="1558">
        <v>55207.0</v>
      </c>
      <c r="D2119" s="1530">
        <v>56.0</v>
      </c>
      <c r="E2119" s="55" t="s">
        <v>1417</v>
      </c>
    </row>
    <row r="2120">
      <c r="A2120" s="1530" t="s">
        <v>88</v>
      </c>
      <c r="B2120" s="1530" t="s">
        <v>1417</v>
      </c>
      <c r="C2120" s="1558">
        <v>48627.0</v>
      </c>
      <c r="D2120" s="1530">
        <v>50.0</v>
      </c>
      <c r="E2120" s="55" t="s">
        <v>1417</v>
      </c>
    </row>
    <row r="2121">
      <c r="A2121" s="1530" t="s">
        <v>587</v>
      </c>
      <c r="B2121" s="1530" t="s">
        <v>1417</v>
      </c>
      <c r="C2121" s="1558">
        <v>371574.0</v>
      </c>
      <c r="D2121" s="1530">
        <v>391.0</v>
      </c>
      <c r="E2121" s="55" t="s">
        <v>1417</v>
      </c>
    </row>
    <row r="2122">
      <c r="A2122" s="1530" t="s">
        <v>320</v>
      </c>
      <c r="B2122" s="1530" t="s">
        <v>1417</v>
      </c>
      <c r="C2122" s="1558">
        <v>541918.0</v>
      </c>
      <c r="D2122" s="1530">
        <v>420.0</v>
      </c>
      <c r="E2122" s="55" t="s">
        <v>1417</v>
      </c>
    </row>
    <row r="2123">
      <c r="A2123" s="1530" t="s">
        <v>1447</v>
      </c>
      <c r="B2123" s="1530" t="s">
        <v>1417</v>
      </c>
      <c r="C2123" s="1558">
        <v>198627.0</v>
      </c>
      <c r="D2123" s="1530">
        <v>217.0</v>
      </c>
      <c r="E2123" s="55" t="s">
        <v>1417</v>
      </c>
    </row>
    <row r="2124">
      <c r="A2124" s="1530" t="s">
        <v>1448</v>
      </c>
      <c r="B2124" s="1530" t="s">
        <v>1417</v>
      </c>
      <c r="C2124" s="1558">
        <v>92176.0</v>
      </c>
      <c r="D2124" s="1530">
        <v>128.0</v>
      </c>
      <c r="E2124" s="55" t="s">
        <v>1417</v>
      </c>
    </row>
    <row r="2125">
      <c r="A2125" s="1530" t="s">
        <v>199</v>
      </c>
      <c r="B2125" s="1530" t="s">
        <v>1417</v>
      </c>
      <c r="C2125" s="1558">
        <v>57835.0</v>
      </c>
      <c r="D2125" s="1530">
        <v>43.0</v>
      </c>
      <c r="E2125" s="55" t="s">
        <v>1417</v>
      </c>
    </row>
    <row r="2126">
      <c r="A2126" s="1530" t="s">
        <v>1449</v>
      </c>
      <c r="B2126" s="1530" t="s">
        <v>1417</v>
      </c>
      <c r="C2126" s="1558">
        <v>28281.0</v>
      </c>
      <c r="D2126" s="1530">
        <v>38.0</v>
      </c>
      <c r="E2126" s="55" t="s">
        <v>1417</v>
      </c>
    </row>
    <row r="2127">
      <c r="A2127" s="1530" t="s">
        <v>1450</v>
      </c>
      <c r="B2127" s="1530" t="s">
        <v>1417</v>
      </c>
      <c r="C2127" s="1558">
        <v>13139.0</v>
      </c>
      <c r="D2127" s="1530">
        <v>12.0</v>
      </c>
      <c r="E2127" s="55" t="s">
        <v>1417</v>
      </c>
    </row>
    <row r="2128">
      <c r="A2128" s="1530" t="s">
        <v>493</v>
      </c>
      <c r="B2128" s="1530" t="s">
        <v>1417</v>
      </c>
      <c r="C2128" s="1558">
        <v>232173.0</v>
      </c>
      <c r="D2128" s="1530">
        <v>155.0</v>
      </c>
      <c r="E2128" s="55" t="s">
        <v>1417</v>
      </c>
    </row>
    <row r="2129">
      <c r="A2129" s="1530" t="s">
        <v>94</v>
      </c>
      <c r="B2129" s="1530" t="s">
        <v>1417</v>
      </c>
      <c r="C2129" s="1558">
        <v>60155.0</v>
      </c>
      <c r="D2129" s="1530">
        <v>91.0</v>
      </c>
      <c r="E2129" s="55" t="s">
        <v>1417</v>
      </c>
    </row>
    <row r="2130">
      <c r="A2130" s="1530" t="s">
        <v>494</v>
      </c>
      <c r="B2130" s="1530" t="s">
        <v>1417</v>
      </c>
      <c r="C2130" s="1558">
        <v>115967.0</v>
      </c>
      <c r="D2130" s="1530">
        <v>131.0</v>
      </c>
      <c r="E2130" s="55" t="s">
        <v>1417</v>
      </c>
    </row>
    <row r="2131">
      <c r="A2131" s="1530" t="s">
        <v>1416</v>
      </c>
      <c r="B2131" s="1530" t="s">
        <v>1417</v>
      </c>
      <c r="C2131" s="1558">
        <v>36804.0</v>
      </c>
      <c r="D2131" s="1530">
        <v>53.0</v>
      </c>
      <c r="E2131" s="55" t="s">
        <v>1417</v>
      </c>
    </row>
    <row r="2132">
      <c r="A2132" s="1530" t="s">
        <v>1451</v>
      </c>
      <c r="B2132" s="1530" t="s">
        <v>1417</v>
      </c>
      <c r="C2132" s="1558">
        <v>130696.0</v>
      </c>
      <c r="D2132" s="1530">
        <v>94.0</v>
      </c>
      <c r="E2132" s="55" t="s">
        <v>1417</v>
      </c>
    </row>
    <row r="2133">
      <c r="A2133" s="1536" t="s">
        <v>1452</v>
      </c>
      <c r="B2133" s="1536" t="s">
        <v>1417</v>
      </c>
      <c r="C2133" s="1559">
        <v>21935.0</v>
      </c>
      <c r="D2133" s="1536">
        <v>31.0</v>
      </c>
      <c r="E2133" s="1560" t="s">
        <v>1417</v>
      </c>
      <c r="F2133" s="1560"/>
      <c r="G2133" s="1560"/>
      <c r="N2133" s="1529"/>
      <c r="O2133" s="1529"/>
      <c r="P2133" s="1529"/>
      <c r="Q2133" s="1529"/>
      <c r="R2133" s="1529"/>
      <c r="S2133" s="1529"/>
      <c r="T2133" s="1529"/>
      <c r="U2133" s="1529"/>
      <c r="V2133" s="1529"/>
      <c r="W2133" s="1529"/>
      <c r="X2133" s="1529"/>
      <c r="Y2133" s="1529"/>
      <c r="Z2133" s="1529"/>
    </row>
    <row r="2134">
      <c r="A2134" s="364" t="s">
        <v>641</v>
      </c>
      <c r="B2134" s="364" t="s">
        <v>1454</v>
      </c>
      <c r="C2134" s="155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5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5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54">
        <v>5319.0</v>
      </c>
      <c r="D2137" s="364">
        <v>16.0</v>
      </c>
      <c r="E2137" s="55" t="s">
        <v>1454</v>
      </c>
      <c r="H2137" s="1529"/>
      <c r="I2137" s="1529"/>
      <c r="J2137" s="1529"/>
      <c r="K2137" s="1529"/>
      <c r="L2137" s="1529"/>
      <c r="M2137" s="1529"/>
    </row>
    <row r="2138">
      <c r="A2138" s="364" t="s">
        <v>1458</v>
      </c>
      <c r="B2138" s="364" t="s">
        <v>1454</v>
      </c>
      <c r="C2138" s="155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5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5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5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5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5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5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5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5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5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5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5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5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5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5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5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5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5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5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5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5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5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5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5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5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5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5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5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5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5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5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5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5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5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5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5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5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5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54">
        <v>10134.0</v>
      </c>
      <c r="D2176" s="364">
        <v>12.0</v>
      </c>
      <c r="E2176" s="55" t="s">
        <v>1454</v>
      </c>
    </row>
    <row r="2177">
      <c r="A2177" s="364" t="s">
        <v>3926</v>
      </c>
      <c r="B2177" s="364" t="s">
        <v>1454</v>
      </c>
      <c r="C2177" s="155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54">
        <v>32703.0</v>
      </c>
      <c r="D2178" s="364">
        <v>64.0</v>
      </c>
      <c r="E2178" s="55" t="s">
        <v>1454</v>
      </c>
    </row>
    <row r="2179">
      <c r="A2179" s="364" t="s">
        <v>4316</v>
      </c>
      <c r="B2179" s="364" t="s">
        <v>1454</v>
      </c>
      <c r="C2179" s="155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5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5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5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5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5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5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5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5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5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5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5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5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5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5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5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5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5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5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5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5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5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5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5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5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5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5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5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5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5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54">
        <v>8897.0</v>
      </c>
      <c r="D2209" s="364">
        <v>22.0</v>
      </c>
      <c r="E2209" s="55" t="s">
        <v>1454</v>
      </c>
    </row>
    <row r="2210">
      <c r="A2210" s="1541" t="s">
        <v>1494</v>
      </c>
      <c r="B2210" s="1541" t="s">
        <v>1454</v>
      </c>
      <c r="C2210" s="1555">
        <v>20222.0</v>
      </c>
      <c r="D2210" s="1541">
        <v>35.0</v>
      </c>
      <c r="E2210" s="1560" t="s">
        <v>1454</v>
      </c>
      <c r="F2210" s="1560"/>
      <c r="G2210" s="1560"/>
      <c r="N2210" s="1529"/>
      <c r="O2210" s="1529"/>
      <c r="P2210" s="1529"/>
      <c r="Q2210" s="1529"/>
      <c r="R2210" s="1529"/>
      <c r="S2210" s="1529"/>
      <c r="T2210" s="1529"/>
      <c r="U2210" s="1529"/>
      <c r="V2210" s="1529"/>
      <c r="W2210" s="1529"/>
      <c r="X2210" s="1529"/>
      <c r="Y2210" s="1529"/>
      <c r="Z2210" s="1529"/>
    </row>
    <row r="2211">
      <c r="A2211" s="1530" t="s">
        <v>343</v>
      </c>
      <c r="B2211" s="1530" t="s">
        <v>1495</v>
      </c>
      <c r="C2211" s="1558">
        <v>16006.0</v>
      </c>
      <c r="D2211" s="1530">
        <v>17.0</v>
      </c>
      <c r="E2211" s="55" t="s">
        <v>1495</v>
      </c>
    </row>
    <row r="2212">
      <c r="A2212" s="1530" t="s">
        <v>150</v>
      </c>
      <c r="B2212" s="1530" t="s">
        <v>1495</v>
      </c>
      <c r="C2212" s="1558">
        <v>92101.0</v>
      </c>
      <c r="D2212" s="1530">
        <v>58.0</v>
      </c>
      <c r="E2212" s="55" t="s">
        <v>1495</v>
      </c>
    </row>
    <row r="2213">
      <c r="A2213" s="1530" t="s">
        <v>1497</v>
      </c>
      <c r="B2213" s="1530" t="s">
        <v>1495</v>
      </c>
      <c r="C2213" s="1558">
        <v>416075.0</v>
      </c>
      <c r="D2213" s="1530">
        <v>203.0</v>
      </c>
      <c r="E2213" s="55" t="s">
        <v>1495</v>
      </c>
    </row>
    <row r="2214">
      <c r="A2214" s="1530" t="s">
        <v>1499</v>
      </c>
      <c r="B2214" s="1530" t="s">
        <v>1495</v>
      </c>
      <c r="C2214" s="1558">
        <v>39764.0</v>
      </c>
      <c r="D2214" s="1530">
        <v>39.0</v>
      </c>
      <c r="E2214" s="55" t="s">
        <v>1495</v>
      </c>
      <c r="H2214" s="1529"/>
      <c r="I2214" s="1529"/>
      <c r="J2214" s="1529"/>
      <c r="K2214" s="1529"/>
      <c r="L2214" s="1529"/>
      <c r="M2214" s="1529"/>
    </row>
    <row r="2215">
      <c r="A2215" s="1530" t="s">
        <v>157</v>
      </c>
      <c r="B2215" s="1530" t="s">
        <v>1495</v>
      </c>
      <c r="C2215" s="1558">
        <v>52377.0</v>
      </c>
      <c r="D2215" s="1530">
        <v>47.0</v>
      </c>
      <c r="E2215" s="55" t="s">
        <v>1495</v>
      </c>
    </row>
    <row r="2216">
      <c r="A2216" s="1530" t="s">
        <v>1243</v>
      </c>
      <c r="B2216" s="1530" t="s">
        <v>1495</v>
      </c>
      <c r="C2216" s="1558">
        <v>64389.0</v>
      </c>
      <c r="D2216" s="1530">
        <v>68.0</v>
      </c>
      <c r="E2216" s="55" t="s">
        <v>1495</v>
      </c>
    </row>
    <row r="2217">
      <c r="A2217" s="1530" t="s">
        <v>1502</v>
      </c>
      <c r="B2217" s="1530" t="s">
        <v>1495</v>
      </c>
      <c r="C2217" s="1558">
        <v>23867.0</v>
      </c>
      <c r="D2217" s="1530">
        <v>21.0</v>
      </c>
      <c r="E2217" s="55" t="s">
        <v>1495</v>
      </c>
    </row>
    <row r="2218">
      <c r="A2218" s="1530" t="s">
        <v>1267</v>
      </c>
      <c r="B2218" s="1530" t="s">
        <v>1495</v>
      </c>
      <c r="C2218" s="1558">
        <v>22813.0</v>
      </c>
      <c r="D2218" s="1530">
        <v>29.0</v>
      </c>
      <c r="E2218" s="55" t="s">
        <v>1495</v>
      </c>
    </row>
    <row r="2219">
      <c r="A2219" s="1530" t="s">
        <v>1503</v>
      </c>
      <c r="B2219" s="1530" t="s">
        <v>1495</v>
      </c>
      <c r="C2219" s="1558">
        <v>191996.0</v>
      </c>
      <c r="D2219" s="1530">
        <v>94.0</v>
      </c>
      <c r="E2219" s="55" t="s">
        <v>1495</v>
      </c>
    </row>
    <row r="2220">
      <c r="A2220" s="1530" t="s">
        <v>286</v>
      </c>
      <c r="B2220" s="1530" t="s">
        <v>1495</v>
      </c>
      <c r="C2220" s="1558">
        <v>110283.0</v>
      </c>
      <c r="D2220" s="1530">
        <v>110.0</v>
      </c>
      <c r="E2220" s="55" t="s">
        <v>1495</v>
      </c>
    </row>
    <row r="2221">
      <c r="A2221" s="1530" t="s">
        <v>1507</v>
      </c>
      <c r="B2221" s="1530" t="s">
        <v>1495</v>
      </c>
      <c r="C2221" s="1558">
        <v>1894.0</v>
      </c>
      <c r="D2221" s="1530">
        <v>4.0</v>
      </c>
      <c r="E2221" s="55" t="s">
        <v>1495</v>
      </c>
    </row>
    <row r="2222">
      <c r="A2222" s="1530" t="s">
        <v>168</v>
      </c>
      <c r="B2222" s="1530" t="s">
        <v>1495</v>
      </c>
      <c r="C2222" s="1558">
        <v>7176.0</v>
      </c>
      <c r="D2222" s="1530">
        <v>12.0</v>
      </c>
      <c r="E2222" s="55" t="s">
        <v>1495</v>
      </c>
    </row>
    <row r="2223">
      <c r="A2223" s="1530" t="s">
        <v>1508</v>
      </c>
      <c r="B2223" s="1530" t="s">
        <v>1495</v>
      </c>
      <c r="C2223" s="1558">
        <v>7329.0</v>
      </c>
      <c r="D2223" s="1530">
        <v>12.0</v>
      </c>
      <c r="E2223" s="55" t="s">
        <v>1495</v>
      </c>
    </row>
    <row r="2224">
      <c r="A2224" s="1530" t="s">
        <v>1509</v>
      </c>
      <c r="B2224" s="1530" t="s">
        <v>1495</v>
      </c>
      <c r="C2224" s="1558">
        <v>23428.0</v>
      </c>
      <c r="D2224" s="1530">
        <v>27.0</v>
      </c>
      <c r="E2224" s="55" t="s">
        <v>1495</v>
      </c>
    </row>
    <row r="2225">
      <c r="A2225" s="1530" t="s">
        <v>65</v>
      </c>
      <c r="B2225" s="1530" t="s">
        <v>1495</v>
      </c>
      <c r="C2225" s="1558">
        <v>219564.0</v>
      </c>
      <c r="D2225" s="1530">
        <v>112.0</v>
      </c>
      <c r="E2225" s="55" t="s">
        <v>1495</v>
      </c>
    </row>
    <row r="2226">
      <c r="A2226" s="1530" t="s">
        <v>66</v>
      </c>
      <c r="B2226" s="1530" t="s">
        <v>1495</v>
      </c>
      <c r="C2226" s="1558">
        <v>24192.0</v>
      </c>
      <c r="D2226" s="1530">
        <v>15.0</v>
      </c>
      <c r="E2226" s="55" t="s">
        <v>1495</v>
      </c>
    </row>
    <row r="2227">
      <c r="A2227" s="1530" t="s">
        <v>1512</v>
      </c>
      <c r="B2227" s="1530" t="s">
        <v>1495</v>
      </c>
      <c r="C2227" s="1558">
        <v>87393.0</v>
      </c>
      <c r="D2227" s="1530">
        <v>49.0</v>
      </c>
      <c r="E2227" s="55" t="s">
        <v>1495</v>
      </c>
    </row>
    <row r="2228">
      <c r="A2228" s="1530" t="s">
        <v>1514</v>
      </c>
      <c r="B2228" s="1530" t="s">
        <v>1495</v>
      </c>
      <c r="C2228" s="1558">
        <v>67653.0</v>
      </c>
      <c r="D2228" s="1530">
        <v>62.0</v>
      </c>
      <c r="E2228" s="55" t="s">
        <v>1495</v>
      </c>
    </row>
    <row r="2229">
      <c r="A2229" s="1530" t="s">
        <v>224</v>
      </c>
      <c r="B2229" s="1530" t="s">
        <v>1495</v>
      </c>
      <c r="C2229" s="1558">
        <v>7879.0</v>
      </c>
      <c r="D2229" s="1530">
        <v>14.0</v>
      </c>
      <c r="E2229" s="55" t="s">
        <v>1495</v>
      </c>
    </row>
    <row r="2230">
      <c r="A2230" s="1530" t="s">
        <v>717</v>
      </c>
      <c r="B2230" s="1530" t="s">
        <v>1495</v>
      </c>
      <c r="C2230" s="1558">
        <v>379611.0</v>
      </c>
      <c r="D2230" s="1530">
        <v>222.0</v>
      </c>
      <c r="E2230" s="55" t="s">
        <v>1495</v>
      </c>
    </row>
    <row r="2231">
      <c r="A2231" s="1530" t="s">
        <v>176</v>
      </c>
      <c r="B2231" s="1530" t="s">
        <v>1495</v>
      </c>
      <c r="C2231" s="1558">
        <v>49388.0</v>
      </c>
      <c r="D2231" s="1530">
        <v>57.0</v>
      </c>
      <c r="E2231" s="55" t="s">
        <v>1495</v>
      </c>
    </row>
    <row r="2232">
      <c r="A2232" s="1530" t="s">
        <v>662</v>
      </c>
      <c r="B2232" s="1530" t="s">
        <v>1495</v>
      </c>
      <c r="C2232" s="1558">
        <v>127335.0</v>
      </c>
      <c r="D2232" s="1530">
        <v>109.0</v>
      </c>
      <c r="E2232" s="55" t="s">
        <v>1495</v>
      </c>
    </row>
    <row r="2233">
      <c r="A2233" s="1530" t="s">
        <v>1519</v>
      </c>
      <c r="B2233" s="1530" t="s">
        <v>1495</v>
      </c>
      <c r="C2233" s="1558">
        <v>30725.0</v>
      </c>
      <c r="D2233" s="1530">
        <v>38.0</v>
      </c>
      <c r="E2233" s="55" t="s">
        <v>1495</v>
      </c>
    </row>
    <row r="2234">
      <c r="A2234" s="1530" t="s">
        <v>76</v>
      </c>
      <c r="B2234" s="1530" t="s">
        <v>1495</v>
      </c>
      <c r="C2234" s="1558">
        <v>346868.0</v>
      </c>
      <c r="D2234" s="1530">
        <v>194.0</v>
      </c>
      <c r="E2234" s="55" t="s">
        <v>1495</v>
      </c>
    </row>
    <row r="2235">
      <c r="A2235" s="1530" t="s">
        <v>1439</v>
      </c>
      <c r="B2235" s="1530" t="s">
        <v>1495</v>
      </c>
      <c r="C2235" s="1558">
        <v>11372.0</v>
      </c>
      <c r="D2235" s="1530">
        <v>12.0</v>
      </c>
      <c r="E2235" s="55" t="s">
        <v>1495</v>
      </c>
    </row>
    <row r="2236">
      <c r="A2236" s="1530" t="s">
        <v>1521</v>
      </c>
      <c r="B2236" s="1530" t="s">
        <v>1495</v>
      </c>
      <c r="C2236" s="1558">
        <v>811880.0</v>
      </c>
      <c r="D2236" s="1530">
        <v>366.0</v>
      </c>
      <c r="E2236" s="55" t="s">
        <v>1495</v>
      </c>
    </row>
    <row r="2237">
      <c r="A2237" s="1530" t="s">
        <v>187</v>
      </c>
      <c r="B2237" s="1530" t="s">
        <v>1495</v>
      </c>
      <c r="C2237" s="1558">
        <v>85234.0</v>
      </c>
      <c r="D2237" s="1530">
        <v>53.0</v>
      </c>
      <c r="E2237" s="55" t="s">
        <v>1495</v>
      </c>
    </row>
    <row r="2238">
      <c r="A2238" s="1530" t="s">
        <v>742</v>
      </c>
      <c r="B2238" s="1530" t="s">
        <v>1495</v>
      </c>
      <c r="C2238" s="1558">
        <v>1708.0</v>
      </c>
      <c r="D2238" s="1530">
        <v>5.0</v>
      </c>
      <c r="E2238" s="55" t="s">
        <v>1495</v>
      </c>
    </row>
    <row r="2239">
      <c r="A2239" s="1530" t="s">
        <v>1524</v>
      </c>
      <c r="B2239" s="1530" t="s">
        <v>1495</v>
      </c>
      <c r="C2239" s="1558">
        <v>26787.0</v>
      </c>
      <c r="D2239" s="1530">
        <v>34.0</v>
      </c>
      <c r="E2239" s="55" t="s">
        <v>1495</v>
      </c>
    </row>
    <row r="2240">
      <c r="A2240" s="1530" t="s">
        <v>1525</v>
      </c>
      <c r="B2240" s="1530" t="s">
        <v>1495</v>
      </c>
      <c r="C2240" s="1558">
        <v>77516.0</v>
      </c>
      <c r="D2240" s="1530">
        <v>71.0</v>
      </c>
      <c r="E2240" s="55" t="s">
        <v>1495</v>
      </c>
    </row>
    <row r="2241">
      <c r="A2241" s="1530" t="s">
        <v>199</v>
      </c>
      <c r="B2241" s="1530" t="s">
        <v>1495</v>
      </c>
      <c r="C2241" s="1558">
        <v>26461.0</v>
      </c>
      <c r="D2241" s="1530">
        <v>38.0</v>
      </c>
      <c r="E2241" s="55" t="s">
        <v>1495</v>
      </c>
    </row>
    <row r="2242">
      <c r="A2242" s="1530" t="s">
        <v>1527</v>
      </c>
      <c r="B2242" s="1530" t="s">
        <v>1495</v>
      </c>
      <c r="C2242" s="1558">
        <v>7081.0</v>
      </c>
      <c r="D2242" s="1530">
        <v>11.0</v>
      </c>
      <c r="E2242" s="55" t="s">
        <v>1495</v>
      </c>
    </row>
    <row r="2243">
      <c r="A2243" s="1530" t="s">
        <v>1528</v>
      </c>
      <c r="B2243" s="1530" t="s">
        <v>1495</v>
      </c>
      <c r="C2243" s="1558">
        <v>26505.0</v>
      </c>
      <c r="D2243" s="1530">
        <v>29.0</v>
      </c>
      <c r="E2243" s="55" t="s">
        <v>1495</v>
      </c>
    </row>
    <row r="2244">
      <c r="A2244" s="1530" t="s">
        <v>94</v>
      </c>
      <c r="B2244" s="1530" t="s">
        <v>1495</v>
      </c>
      <c r="C2244" s="1558">
        <v>597695.0</v>
      </c>
      <c r="D2244" s="1530">
        <v>220.0</v>
      </c>
      <c r="E2244" s="55" t="s">
        <v>1495</v>
      </c>
    </row>
    <row r="2245">
      <c r="A2245" s="1530" t="s">
        <v>496</v>
      </c>
      <c r="B2245" s="1530" t="s">
        <v>1495</v>
      </c>
      <c r="C2245" s="1558">
        <v>1366.0</v>
      </c>
      <c r="D2245" s="1530">
        <v>6.0</v>
      </c>
      <c r="E2245" s="55" t="s">
        <v>1495</v>
      </c>
    </row>
    <row r="2246">
      <c r="A2246" s="1536" t="s">
        <v>1530</v>
      </c>
      <c r="B2246" s="1536" t="s">
        <v>1495</v>
      </c>
      <c r="C2246" s="1559">
        <v>107002.0</v>
      </c>
      <c r="D2246" s="1536">
        <v>75.0</v>
      </c>
      <c r="E2246" s="1560" t="s">
        <v>1495</v>
      </c>
      <c r="F2246" s="1560"/>
      <c r="G2246" s="1560"/>
      <c r="N2246" s="1529"/>
      <c r="O2246" s="1529"/>
      <c r="P2246" s="1529"/>
      <c r="Q2246" s="1529"/>
      <c r="R2246" s="1529"/>
      <c r="S2246" s="1529"/>
      <c r="T2246" s="1529"/>
      <c r="U2246" s="1529"/>
      <c r="V2246" s="1529"/>
      <c r="W2246" s="1529"/>
      <c r="X2246" s="1529"/>
      <c r="Y2246" s="1529"/>
      <c r="Z2246" s="1529"/>
    </row>
    <row r="2247">
      <c r="A2247" s="364" t="s">
        <v>267</v>
      </c>
      <c r="B2247" s="364" t="s">
        <v>1533</v>
      </c>
      <c r="C2247" s="155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5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5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54">
        <v>164742.0</v>
      </c>
      <c r="D2250" s="364">
        <v>181.0</v>
      </c>
      <c r="E2250" s="55" t="s">
        <v>1533</v>
      </c>
      <c r="H2250" s="1529"/>
      <c r="I2250" s="1529"/>
      <c r="J2250" s="1529"/>
      <c r="K2250" s="1529"/>
      <c r="L2250" s="1529"/>
      <c r="M2250" s="1529"/>
    </row>
    <row r="2251">
      <c r="A2251" s="364" t="s">
        <v>1537</v>
      </c>
      <c r="B2251" s="364" t="s">
        <v>1533</v>
      </c>
      <c r="C2251" s="155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5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5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5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5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5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5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5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5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5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5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5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5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5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5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5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5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5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5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5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5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5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5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5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5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5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5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5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5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5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5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5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5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5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5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5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5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5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5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5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5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5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5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5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5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5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5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5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5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5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5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5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5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5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5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5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5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5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5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5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5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54">
        <v>27046.0</v>
      </c>
      <c r="D2312" s="364">
        <v>45.0</v>
      </c>
      <c r="E2312" s="55" t="s">
        <v>1533</v>
      </c>
    </row>
    <row r="2313">
      <c r="A2313" s="1541" t="s">
        <v>871</v>
      </c>
      <c r="B2313" s="1541" t="s">
        <v>1533</v>
      </c>
      <c r="C2313" s="1555">
        <v>448273.0</v>
      </c>
      <c r="D2313" s="1541">
        <v>399.0</v>
      </c>
      <c r="E2313" s="1560" t="s">
        <v>1533</v>
      </c>
      <c r="F2313" s="1560"/>
      <c r="G2313" s="1560"/>
      <c r="N2313" s="1529"/>
      <c r="O2313" s="1529"/>
      <c r="P2313" s="1529"/>
      <c r="Q2313" s="1529"/>
      <c r="R2313" s="1529"/>
      <c r="S2313" s="1529"/>
      <c r="T2313" s="1529"/>
      <c r="U2313" s="1529"/>
      <c r="V2313" s="1529"/>
      <c r="W2313" s="1529"/>
      <c r="X2313" s="1529"/>
      <c r="Y2313" s="1529"/>
      <c r="Z2313" s="1529"/>
    </row>
    <row r="2314">
      <c r="A2314" s="364" t="s">
        <v>895</v>
      </c>
      <c r="B2314" s="364" t="s">
        <v>1567</v>
      </c>
      <c r="C2314" s="155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5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5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54">
        <v>636084.0</v>
      </c>
      <c r="D2317" s="364">
        <v>323.0</v>
      </c>
      <c r="E2317" s="55" t="s">
        <v>1567</v>
      </c>
      <c r="H2317" s="1529"/>
      <c r="I2317" s="1529"/>
      <c r="J2317" s="1529"/>
      <c r="K2317" s="1529"/>
      <c r="L2317" s="1529"/>
      <c r="M2317" s="1529"/>
    </row>
    <row r="2318">
      <c r="A2318" s="1541" t="s">
        <v>94</v>
      </c>
      <c r="B2318" s="1541" t="s">
        <v>1567</v>
      </c>
      <c r="C2318" s="1555">
        <v>126179.0</v>
      </c>
      <c r="D2318" s="1541">
        <v>80.0</v>
      </c>
      <c r="E2318" s="1560" t="s">
        <v>1567</v>
      </c>
      <c r="F2318" s="1560"/>
      <c r="G2318" s="1560"/>
      <c r="N2318" s="1529"/>
      <c r="O2318" s="1529"/>
      <c r="P2318" s="1529"/>
      <c r="Q2318" s="1529"/>
      <c r="R2318" s="1529"/>
      <c r="S2318" s="1529"/>
      <c r="T2318" s="1529"/>
      <c r="U2318" s="1529"/>
      <c r="V2318" s="1529"/>
      <c r="W2318" s="1529"/>
      <c r="X2318" s="1529"/>
      <c r="Y2318" s="1529"/>
      <c r="Z2318" s="1529"/>
    </row>
    <row r="2319">
      <c r="A2319" s="1530" t="s">
        <v>1572</v>
      </c>
      <c r="B2319" s="1530" t="s">
        <v>1571</v>
      </c>
      <c r="C2319" s="1558">
        <v>24541.0</v>
      </c>
      <c r="D2319" s="1530">
        <v>77.0</v>
      </c>
      <c r="E2319" s="55" t="s">
        <v>1571</v>
      </c>
    </row>
    <row r="2320">
      <c r="A2320" s="1530" t="s">
        <v>1574</v>
      </c>
      <c r="B2320" s="1530" t="s">
        <v>1571</v>
      </c>
      <c r="C2320" s="1558">
        <v>169401.0</v>
      </c>
      <c r="D2320" s="1530">
        <v>219.0</v>
      </c>
      <c r="E2320" s="55" t="s">
        <v>1571</v>
      </c>
    </row>
    <row r="2321">
      <c r="A2321" s="1530" t="s">
        <v>1575</v>
      </c>
      <c r="B2321" s="1530" t="s">
        <v>1571</v>
      </c>
      <c r="C2321" s="1558">
        <v>8903.0</v>
      </c>
      <c r="D2321" s="1530">
        <v>29.0</v>
      </c>
      <c r="E2321" s="55" t="s">
        <v>1571</v>
      </c>
    </row>
    <row r="2322">
      <c r="A2322" s="1530" t="s">
        <v>688</v>
      </c>
      <c r="B2322" s="1530" t="s">
        <v>1571</v>
      </c>
      <c r="C2322" s="1558">
        <v>200482.0</v>
      </c>
      <c r="D2322" s="1530">
        <v>256.0</v>
      </c>
      <c r="E2322" s="55" t="s">
        <v>1571</v>
      </c>
      <c r="H2322" s="1529"/>
      <c r="I2322" s="1529"/>
      <c r="J2322" s="1529"/>
      <c r="K2322" s="1529"/>
      <c r="L2322" s="1529"/>
      <c r="M2322" s="1529"/>
    </row>
    <row r="2323">
      <c r="A2323" s="1530" t="s">
        <v>1577</v>
      </c>
      <c r="B2323" s="1530" t="s">
        <v>1571</v>
      </c>
      <c r="C2323" s="1558">
        <v>14275.0</v>
      </c>
      <c r="D2323" s="1530">
        <v>35.0</v>
      </c>
      <c r="E2323" s="55" t="s">
        <v>1571</v>
      </c>
    </row>
    <row r="2324">
      <c r="A2324" s="1530" t="s">
        <v>1578</v>
      </c>
      <c r="B2324" s="1530" t="s">
        <v>1571</v>
      </c>
      <c r="C2324" s="1558">
        <v>21112.0</v>
      </c>
      <c r="D2324" s="1530">
        <v>55.0</v>
      </c>
      <c r="E2324" s="55" t="s">
        <v>1571</v>
      </c>
    </row>
    <row r="2325">
      <c r="A2325" s="1530" t="s">
        <v>1325</v>
      </c>
      <c r="B2325" s="1530" t="s">
        <v>1571</v>
      </c>
      <c r="C2325" s="1558">
        <v>188715.0</v>
      </c>
      <c r="D2325" s="1530">
        <v>137.0</v>
      </c>
      <c r="E2325" s="55" t="s">
        <v>1571</v>
      </c>
    </row>
    <row r="2326">
      <c r="A2326" s="1530" t="s">
        <v>1579</v>
      </c>
      <c r="B2326" s="1530" t="s">
        <v>1571</v>
      </c>
      <c r="C2326" s="1558">
        <v>221091.0</v>
      </c>
      <c r="D2326" s="1530">
        <v>198.0</v>
      </c>
      <c r="E2326" s="55" t="s">
        <v>1571</v>
      </c>
    </row>
    <row r="2327">
      <c r="A2327" s="1530" t="s">
        <v>37</v>
      </c>
      <c r="B2327" s="1530" t="s">
        <v>1571</v>
      </c>
      <c r="C2327" s="1558">
        <v>14520.0</v>
      </c>
      <c r="D2327" s="1530">
        <v>42.0</v>
      </c>
      <c r="E2327" s="55" t="s">
        <v>1571</v>
      </c>
    </row>
    <row r="2328">
      <c r="A2328" s="1530" t="s">
        <v>1580</v>
      </c>
      <c r="B2328" s="1530" t="s">
        <v>1571</v>
      </c>
      <c r="C2328" s="1558">
        <v>405905.0</v>
      </c>
      <c r="D2328" s="1530">
        <v>394.0</v>
      </c>
      <c r="E2328" s="55" t="s">
        <v>1571</v>
      </c>
    </row>
    <row r="2329">
      <c r="A2329" s="1530" t="s">
        <v>39</v>
      </c>
      <c r="B2329" s="1530" t="s">
        <v>1571</v>
      </c>
      <c r="C2329" s="1558">
        <v>57078.0</v>
      </c>
      <c r="D2329" s="1530">
        <v>86.0</v>
      </c>
      <c r="E2329" s="55" t="s">
        <v>1571</v>
      </c>
    </row>
    <row r="2330">
      <c r="A2330" s="1530" t="s">
        <v>1543</v>
      </c>
      <c r="B2330" s="1530" t="s">
        <v>1571</v>
      </c>
      <c r="C2330" s="1558">
        <v>32251.0</v>
      </c>
      <c r="D2330" s="1530">
        <v>114.0</v>
      </c>
      <c r="E2330" s="55" t="s">
        <v>1571</v>
      </c>
    </row>
    <row r="2331">
      <c r="A2331" s="1530" t="s">
        <v>1581</v>
      </c>
      <c r="B2331" s="1530" t="s">
        <v>1571</v>
      </c>
      <c r="C2331" s="1558">
        <v>45754.0</v>
      </c>
      <c r="D2331" s="1530">
        <v>110.0</v>
      </c>
      <c r="E2331" s="55" t="s">
        <v>1571</v>
      </c>
    </row>
    <row r="2332">
      <c r="A2332" s="1530" t="s">
        <v>1582</v>
      </c>
      <c r="B2332" s="1530" t="s">
        <v>1571</v>
      </c>
      <c r="C2332" s="1558">
        <v>33700.0</v>
      </c>
      <c r="D2332" s="1530">
        <v>110.0</v>
      </c>
      <c r="E2332" s="55" t="s">
        <v>1571</v>
      </c>
    </row>
    <row r="2333">
      <c r="A2333" s="1530" t="s">
        <v>1583</v>
      </c>
      <c r="B2333" s="1530" t="s">
        <v>1571</v>
      </c>
      <c r="C2333" s="1558">
        <v>37660.0</v>
      </c>
      <c r="D2333" s="1530">
        <v>114.0</v>
      </c>
      <c r="E2333" s="55" t="s">
        <v>1571</v>
      </c>
    </row>
    <row r="2334">
      <c r="A2334" s="1530" t="s">
        <v>1584</v>
      </c>
      <c r="B2334" s="1530" t="s">
        <v>1571</v>
      </c>
      <c r="C2334" s="1558">
        <v>66802.0</v>
      </c>
      <c r="D2334" s="1530">
        <v>129.0</v>
      </c>
      <c r="E2334" s="55" t="s">
        <v>1571</v>
      </c>
    </row>
    <row r="2335">
      <c r="A2335" s="1530" t="s">
        <v>1585</v>
      </c>
      <c r="B2335" s="1530" t="s">
        <v>1571</v>
      </c>
      <c r="C2335" s="1558">
        <v>30599.0</v>
      </c>
      <c r="D2335" s="1530">
        <v>68.0</v>
      </c>
      <c r="E2335" s="55" t="s">
        <v>1571</v>
      </c>
    </row>
    <row r="2336">
      <c r="A2336" s="1530" t="s">
        <v>881</v>
      </c>
      <c r="B2336" s="1530" t="s">
        <v>1571</v>
      </c>
      <c r="C2336" s="1558">
        <v>160647.0</v>
      </c>
      <c r="D2336" s="1530">
        <v>126.0</v>
      </c>
      <c r="E2336" s="55" t="s">
        <v>1571</v>
      </c>
    </row>
    <row r="2337">
      <c r="A2337" s="1530" t="s">
        <v>1586</v>
      </c>
      <c r="B2337" s="1530" t="s">
        <v>1571</v>
      </c>
      <c r="C2337" s="1558">
        <v>27052.0</v>
      </c>
      <c r="D2337" s="1530">
        <v>40.0</v>
      </c>
      <c r="E2337" s="55" t="s">
        <v>1571</v>
      </c>
    </row>
    <row r="2338">
      <c r="A2338" s="1530" t="s">
        <v>325</v>
      </c>
      <c r="B2338" s="1530" t="s">
        <v>1571</v>
      </c>
      <c r="C2338" s="1558">
        <v>22402.0</v>
      </c>
      <c r="D2338" s="1530">
        <v>75.0</v>
      </c>
      <c r="E2338" s="55" t="s">
        <v>1571</v>
      </c>
    </row>
    <row r="2339">
      <c r="A2339" s="1530" t="s">
        <v>1587</v>
      </c>
      <c r="B2339" s="1530" t="s">
        <v>1571</v>
      </c>
      <c r="C2339" s="1558">
        <v>138159.0</v>
      </c>
      <c r="D2339" s="1530">
        <v>218.0</v>
      </c>
      <c r="E2339" s="55" t="s">
        <v>1571</v>
      </c>
    </row>
    <row r="2340">
      <c r="A2340" s="1530" t="s">
        <v>1588</v>
      </c>
      <c r="B2340" s="1530" t="s">
        <v>1571</v>
      </c>
      <c r="C2340" s="1558">
        <v>62249.0</v>
      </c>
      <c r="D2340" s="1530">
        <v>112.0</v>
      </c>
      <c r="E2340" s="55" t="s">
        <v>1571</v>
      </c>
    </row>
    <row r="2341">
      <c r="A2341" s="1530" t="s">
        <v>1589</v>
      </c>
      <c r="B2341" s="1530" t="s">
        <v>1571</v>
      </c>
      <c r="C2341" s="1558">
        <v>514213.0</v>
      </c>
      <c r="D2341" s="1530">
        <v>478.0</v>
      </c>
      <c r="E2341" s="55" t="s">
        <v>1571</v>
      </c>
    </row>
    <row r="2342">
      <c r="A2342" s="1530" t="s">
        <v>708</v>
      </c>
      <c r="B2342" s="1530" t="s">
        <v>1571</v>
      </c>
      <c r="C2342" s="1558">
        <v>70741.0</v>
      </c>
      <c r="D2342" s="1530">
        <v>133.0</v>
      </c>
      <c r="E2342" s="55" t="s">
        <v>1571</v>
      </c>
    </row>
    <row r="2343">
      <c r="A2343" s="1530" t="s">
        <v>1590</v>
      </c>
      <c r="B2343" s="1530" t="s">
        <v>1571</v>
      </c>
      <c r="C2343" s="1558">
        <v>19351.0</v>
      </c>
      <c r="D2343" s="1530">
        <v>70.0</v>
      </c>
      <c r="E2343" s="55" t="s">
        <v>1571</v>
      </c>
    </row>
    <row r="2344">
      <c r="A2344" s="1530" t="s">
        <v>1591</v>
      </c>
      <c r="B2344" s="1530" t="s">
        <v>1571</v>
      </c>
      <c r="C2344" s="1558">
        <v>344147.0</v>
      </c>
      <c r="D2344" s="1530">
        <v>316.0</v>
      </c>
      <c r="E2344" s="55" t="s">
        <v>1571</v>
      </c>
    </row>
    <row r="2345">
      <c r="A2345" s="1530" t="s">
        <v>450</v>
      </c>
      <c r="B2345" s="1530" t="s">
        <v>1571</v>
      </c>
      <c r="C2345" s="1558">
        <v>28971.0</v>
      </c>
      <c r="D2345" s="1530">
        <v>55.0</v>
      </c>
      <c r="E2345" s="55" t="s">
        <v>1571</v>
      </c>
    </row>
    <row r="2346">
      <c r="A2346" s="1530" t="s">
        <v>1592</v>
      </c>
      <c r="B2346" s="1530" t="s">
        <v>1571</v>
      </c>
      <c r="C2346" s="1558">
        <v>65592.0</v>
      </c>
      <c r="D2346" s="1530">
        <v>108.0</v>
      </c>
      <c r="E2346" s="55" t="s">
        <v>1571</v>
      </c>
    </row>
    <row r="2347">
      <c r="A2347" s="1530" t="s">
        <v>1212</v>
      </c>
      <c r="B2347" s="1530" t="s">
        <v>1571</v>
      </c>
      <c r="C2347" s="1558">
        <v>95380.0</v>
      </c>
      <c r="D2347" s="1530">
        <v>140.0</v>
      </c>
      <c r="E2347" s="55" t="s">
        <v>1571</v>
      </c>
    </row>
    <row r="2348">
      <c r="A2348" s="1530" t="s">
        <v>455</v>
      </c>
      <c r="B2348" s="1530" t="s">
        <v>1571</v>
      </c>
      <c r="C2348" s="1558">
        <v>66994.0</v>
      </c>
      <c r="D2348" s="1530">
        <v>129.0</v>
      </c>
      <c r="E2348" s="55" t="s">
        <v>1571</v>
      </c>
    </row>
    <row r="2349">
      <c r="A2349" s="1530" t="s">
        <v>70</v>
      </c>
      <c r="B2349" s="1530" t="s">
        <v>1571</v>
      </c>
      <c r="C2349" s="1558">
        <v>17142.0</v>
      </c>
      <c r="D2349" s="1530">
        <v>58.0</v>
      </c>
      <c r="E2349" s="55" t="s">
        <v>1571</v>
      </c>
    </row>
    <row r="2350">
      <c r="A2350" s="1530" t="s">
        <v>1593</v>
      </c>
      <c r="B2350" s="1530" t="s">
        <v>1571</v>
      </c>
      <c r="C2350" s="1558">
        <v>295032.0</v>
      </c>
      <c r="D2350" s="1530">
        <v>254.0</v>
      </c>
      <c r="E2350" s="55" t="s">
        <v>1571</v>
      </c>
    </row>
    <row r="2351">
      <c r="A2351" s="1530" t="s">
        <v>1594</v>
      </c>
      <c r="B2351" s="1530" t="s">
        <v>1571</v>
      </c>
      <c r="C2351" s="1558">
        <v>9410.0</v>
      </c>
      <c r="D2351" s="1530">
        <v>32.0</v>
      </c>
      <c r="E2351" s="55" t="s">
        <v>1571</v>
      </c>
    </row>
    <row r="2352">
      <c r="A2352" s="1530" t="s">
        <v>76</v>
      </c>
      <c r="B2352" s="1530" t="s">
        <v>1571</v>
      </c>
      <c r="C2352" s="1558">
        <v>31039.0</v>
      </c>
      <c r="D2352" s="1530">
        <v>63.0</v>
      </c>
      <c r="E2352" s="55" t="s">
        <v>1571</v>
      </c>
    </row>
    <row r="2353">
      <c r="A2353" s="1530" t="s">
        <v>1595</v>
      </c>
      <c r="B2353" s="1530" t="s">
        <v>1571</v>
      </c>
      <c r="C2353" s="1558">
        <v>26398.0</v>
      </c>
      <c r="D2353" s="1530">
        <v>48.0</v>
      </c>
      <c r="E2353" s="55" t="s">
        <v>1571</v>
      </c>
    </row>
    <row r="2354">
      <c r="A2354" s="1530" t="s">
        <v>1596</v>
      </c>
      <c r="B2354" s="1530" t="s">
        <v>1571</v>
      </c>
      <c r="C2354" s="1558">
        <v>38520.0</v>
      </c>
      <c r="D2354" s="1530">
        <v>65.0</v>
      </c>
      <c r="E2354" s="55" t="s">
        <v>1571</v>
      </c>
    </row>
    <row r="2355">
      <c r="A2355" s="1530" t="s">
        <v>464</v>
      </c>
      <c r="B2355" s="1530" t="s">
        <v>1571</v>
      </c>
      <c r="C2355" s="1558">
        <v>78374.0</v>
      </c>
      <c r="D2355" s="1530">
        <v>88.0</v>
      </c>
      <c r="E2355" s="55" t="s">
        <v>1571</v>
      </c>
    </row>
    <row r="2356">
      <c r="A2356" s="1530" t="s">
        <v>1597</v>
      </c>
      <c r="B2356" s="1530" t="s">
        <v>1571</v>
      </c>
      <c r="C2356" s="1558">
        <v>86934.0</v>
      </c>
      <c r="D2356" s="1530">
        <v>185.0</v>
      </c>
      <c r="E2356" s="55" t="s">
        <v>1571</v>
      </c>
    </row>
    <row r="2357">
      <c r="A2357" s="1530" t="s">
        <v>83</v>
      </c>
      <c r="B2357" s="1530" t="s">
        <v>1571</v>
      </c>
      <c r="C2357" s="1558">
        <v>124937.0</v>
      </c>
      <c r="D2357" s="1530">
        <v>145.0</v>
      </c>
      <c r="E2357" s="55" t="s">
        <v>1571</v>
      </c>
    </row>
    <row r="2358">
      <c r="A2358" s="1530" t="s">
        <v>583</v>
      </c>
      <c r="B2358" s="1530" t="s">
        <v>1571</v>
      </c>
      <c r="C2358" s="1558">
        <v>414576.0</v>
      </c>
      <c r="D2358" s="1530">
        <v>375.0</v>
      </c>
      <c r="E2358" s="55" t="s">
        <v>1571</v>
      </c>
    </row>
    <row r="2359">
      <c r="A2359" s="1530" t="s">
        <v>1598</v>
      </c>
      <c r="B2359" s="1530" t="s">
        <v>1571</v>
      </c>
      <c r="C2359" s="1558">
        <v>20544.0</v>
      </c>
      <c r="D2359" s="1530">
        <v>41.0</v>
      </c>
      <c r="E2359" s="55" t="s">
        <v>1571</v>
      </c>
    </row>
    <row r="2360">
      <c r="A2360" s="1530" t="s">
        <v>1599</v>
      </c>
      <c r="B2360" s="1530" t="s">
        <v>1571</v>
      </c>
      <c r="C2360" s="1558">
        <v>313888.0</v>
      </c>
      <c r="D2360" s="1530">
        <v>365.0</v>
      </c>
      <c r="E2360" s="55" t="s">
        <v>1571</v>
      </c>
    </row>
    <row r="2361">
      <c r="A2361" s="1530" t="s">
        <v>89</v>
      </c>
      <c r="B2361" s="1530" t="s">
        <v>1571</v>
      </c>
      <c r="C2361" s="1558">
        <v>106512.0</v>
      </c>
      <c r="D2361" s="1530">
        <v>177.0</v>
      </c>
      <c r="E2361" s="55" t="s">
        <v>1571</v>
      </c>
    </row>
    <row r="2362">
      <c r="A2362" s="1530" t="s">
        <v>199</v>
      </c>
      <c r="B2362" s="1530" t="s">
        <v>1571</v>
      </c>
      <c r="C2362" s="1558">
        <v>27410.0</v>
      </c>
      <c r="D2362" s="1530">
        <v>63.0</v>
      </c>
      <c r="E2362" s="55" t="s">
        <v>1571</v>
      </c>
    </row>
    <row r="2363">
      <c r="A2363" s="1530" t="s">
        <v>1600</v>
      </c>
      <c r="B2363" s="1530" t="s">
        <v>1571</v>
      </c>
      <c r="C2363" s="1558">
        <v>30606.0</v>
      </c>
      <c r="D2363" s="1530">
        <v>112.0</v>
      </c>
      <c r="E2363" s="55" t="s">
        <v>1571</v>
      </c>
    </row>
    <row r="2364">
      <c r="A2364" s="1536" t="s">
        <v>871</v>
      </c>
      <c r="B2364" s="1536" t="s">
        <v>1571</v>
      </c>
      <c r="C2364" s="1559">
        <v>274118.0</v>
      </c>
      <c r="D2364" s="1536">
        <v>270.0</v>
      </c>
      <c r="E2364" s="1560" t="s">
        <v>1571</v>
      </c>
      <c r="F2364" s="1560"/>
      <c r="G2364" s="1560"/>
      <c r="N2364" s="1529"/>
      <c r="O2364" s="1529"/>
      <c r="P2364" s="1529"/>
      <c r="Q2364" s="1529"/>
      <c r="R2364" s="1529"/>
      <c r="S2364" s="1529"/>
      <c r="T2364" s="1529"/>
      <c r="U2364" s="1529"/>
      <c r="V2364" s="1529"/>
      <c r="W2364" s="1529"/>
      <c r="X2364" s="1529"/>
      <c r="Y2364" s="1529"/>
      <c r="Z2364" s="1529"/>
    </row>
    <row r="2365">
      <c r="A2365" s="364" t="s">
        <v>1603</v>
      </c>
      <c r="B2365" s="364" t="s">
        <v>1602</v>
      </c>
      <c r="C2365" s="155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5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5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54">
        <v>6980.0</v>
      </c>
      <c r="D2368" s="364">
        <v>13.0</v>
      </c>
      <c r="E2368" s="55" t="s">
        <v>1602</v>
      </c>
      <c r="H2368" s="1529"/>
      <c r="I2368" s="1529"/>
      <c r="J2368" s="1529"/>
      <c r="K2368" s="1529"/>
      <c r="L2368" s="1529"/>
      <c r="M2368" s="1529"/>
    </row>
    <row r="2369">
      <c r="A2369" s="364" t="s">
        <v>1607</v>
      </c>
      <c r="B2369" s="364" t="s">
        <v>1602</v>
      </c>
      <c r="C2369" s="155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5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5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5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5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5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5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5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5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5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5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5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5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5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5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5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5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5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5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5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5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5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5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5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5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5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5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5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5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5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5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5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5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5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5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5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5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5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5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5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5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5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5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5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5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5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5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5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5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5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5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5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5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5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5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5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5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5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5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5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54">
        <v>22869.0</v>
      </c>
      <c r="D2429" s="364">
        <v>27.0</v>
      </c>
      <c r="E2429" s="55" t="s">
        <v>1602</v>
      </c>
    </row>
    <row r="2430">
      <c r="A2430" s="1541" t="s">
        <v>1640</v>
      </c>
      <c r="B2430" s="1541" t="s">
        <v>1602</v>
      </c>
      <c r="C2430" s="1555">
        <v>2742.0</v>
      </c>
      <c r="D2430" s="1541">
        <v>2.0</v>
      </c>
      <c r="E2430" s="1560" t="s">
        <v>1602</v>
      </c>
      <c r="F2430" s="1560"/>
      <c r="G2430" s="1560"/>
      <c r="N2430" s="1529"/>
      <c r="O2430" s="1529"/>
      <c r="P2430" s="1529"/>
      <c r="Q2430" s="1529"/>
      <c r="R2430" s="1529"/>
      <c r="S2430" s="1529"/>
      <c r="T2430" s="1529"/>
      <c r="U2430" s="1529"/>
      <c r="V2430" s="1529"/>
      <c r="W2430" s="1529"/>
      <c r="X2430" s="1529"/>
      <c r="Y2430" s="1529"/>
      <c r="Z2430" s="1529"/>
    </row>
    <row r="2431">
      <c r="A2431" s="1530" t="s">
        <v>688</v>
      </c>
      <c r="B2431" s="1530" t="s">
        <v>1642</v>
      </c>
      <c r="C2431" s="1558">
        <v>76482.0</v>
      </c>
      <c r="D2431" s="1530">
        <v>93.0</v>
      </c>
      <c r="E2431" s="55" t="s">
        <v>1642</v>
      </c>
    </row>
    <row r="2432">
      <c r="A2432" s="1530" t="s">
        <v>1537</v>
      </c>
      <c r="B2432" s="1530" t="s">
        <v>1642</v>
      </c>
      <c r="C2432" s="1558">
        <v>49038.0</v>
      </c>
      <c r="D2432" s="1530">
        <v>59.0</v>
      </c>
      <c r="E2432" s="55" t="s">
        <v>1642</v>
      </c>
    </row>
    <row r="2433">
      <c r="A2433" s="1530" t="s">
        <v>150</v>
      </c>
      <c r="B2433" s="1530" t="s">
        <v>1642</v>
      </c>
      <c r="C2433" s="1558">
        <v>16184.0</v>
      </c>
      <c r="D2433" s="1530">
        <v>23.0</v>
      </c>
      <c r="E2433" s="55" t="s">
        <v>1642</v>
      </c>
    </row>
    <row r="2434">
      <c r="A2434" s="1530" t="s">
        <v>1643</v>
      </c>
      <c r="B2434" s="1530" t="s">
        <v>1642</v>
      </c>
      <c r="C2434" s="1558">
        <v>14755.0</v>
      </c>
      <c r="D2434" s="1530">
        <v>23.0</v>
      </c>
      <c r="E2434" s="55" t="s">
        <v>1642</v>
      </c>
      <c r="H2434" s="1529"/>
      <c r="I2434" s="1529"/>
      <c r="J2434" s="1529"/>
      <c r="K2434" s="1529"/>
      <c r="L2434" s="1529"/>
      <c r="M2434" s="1529"/>
    </row>
    <row r="2435">
      <c r="A2435" s="1530" t="s">
        <v>34</v>
      </c>
      <c r="B2435" s="1530" t="s">
        <v>1642</v>
      </c>
      <c r="C2435" s="1558">
        <v>131349.0</v>
      </c>
      <c r="D2435" s="1530">
        <v>132.0</v>
      </c>
      <c r="E2435" s="55" t="s">
        <v>1642</v>
      </c>
    </row>
    <row r="2436">
      <c r="A2436" s="1530" t="s">
        <v>152</v>
      </c>
      <c r="B2436" s="1530" t="s">
        <v>1642</v>
      </c>
      <c r="C2436" s="1558">
        <v>106727.0</v>
      </c>
      <c r="D2436" s="1530">
        <v>129.0</v>
      </c>
      <c r="E2436" s="55" t="s">
        <v>1642</v>
      </c>
    </row>
    <row r="2437">
      <c r="A2437" s="1530" t="s">
        <v>769</v>
      </c>
      <c r="B2437" s="1530" t="s">
        <v>1642</v>
      </c>
      <c r="C2437" s="1558">
        <v>39583.0</v>
      </c>
      <c r="D2437" s="1530">
        <v>39.0</v>
      </c>
      <c r="E2437" s="55" t="s">
        <v>1642</v>
      </c>
    </row>
    <row r="2438">
      <c r="A2438" s="1530" t="s">
        <v>1644</v>
      </c>
      <c r="B2438" s="1530" t="s">
        <v>1642</v>
      </c>
      <c r="C2438" s="1558">
        <v>14462.0</v>
      </c>
      <c r="D2438" s="1530">
        <v>22.0</v>
      </c>
      <c r="E2438" s="55" t="s">
        <v>1642</v>
      </c>
    </row>
    <row r="2439">
      <c r="A2439" s="1530" t="s">
        <v>153</v>
      </c>
      <c r="B2439" s="1530" t="s">
        <v>1642</v>
      </c>
      <c r="C2439" s="1558">
        <v>28020.0</v>
      </c>
      <c r="D2439" s="1530">
        <v>39.0</v>
      </c>
      <c r="E2439" s="55" t="s">
        <v>1642</v>
      </c>
    </row>
    <row r="2440">
      <c r="A2440" s="1530" t="s">
        <v>771</v>
      </c>
      <c r="B2440" s="1530" t="s">
        <v>1642</v>
      </c>
      <c r="C2440" s="1558">
        <v>56351.0</v>
      </c>
      <c r="D2440" s="1530">
        <v>82.0</v>
      </c>
      <c r="E2440" s="55" t="s">
        <v>1642</v>
      </c>
    </row>
    <row r="2441">
      <c r="A2441" s="1530" t="s">
        <v>1645</v>
      </c>
      <c r="B2441" s="1530" t="s">
        <v>1642</v>
      </c>
      <c r="C2441" s="1558">
        <v>40439.0</v>
      </c>
      <c r="D2441" s="1530">
        <v>37.0</v>
      </c>
      <c r="E2441" s="55" t="s">
        <v>1642</v>
      </c>
    </row>
    <row r="2442">
      <c r="A2442" s="1530" t="s">
        <v>1543</v>
      </c>
      <c r="B2442" s="1530" t="s">
        <v>1642</v>
      </c>
      <c r="C2442" s="1558">
        <v>17276.0</v>
      </c>
      <c r="D2442" s="1530">
        <v>25.0</v>
      </c>
      <c r="E2442" s="55" t="s">
        <v>1642</v>
      </c>
    </row>
    <row r="2443">
      <c r="A2443" s="1530" t="s">
        <v>825</v>
      </c>
      <c r="B2443" s="1530" t="s">
        <v>1642</v>
      </c>
      <c r="C2443" s="1558">
        <v>31756.0</v>
      </c>
      <c r="D2443" s="1530">
        <v>31.0</v>
      </c>
      <c r="E2443" s="55" t="s">
        <v>1642</v>
      </c>
    </row>
    <row r="2444">
      <c r="A2444" s="1530" t="s">
        <v>43</v>
      </c>
      <c r="B2444" s="1530" t="s">
        <v>1642</v>
      </c>
      <c r="C2444" s="1558">
        <v>7717.0</v>
      </c>
      <c r="D2444" s="1530">
        <v>9.0</v>
      </c>
      <c r="E2444" s="55" t="s">
        <v>1642</v>
      </c>
    </row>
    <row r="2445">
      <c r="A2445" s="1530" t="s">
        <v>1646</v>
      </c>
      <c r="B2445" s="1530" t="s">
        <v>1642</v>
      </c>
      <c r="C2445" s="1558">
        <v>35774.0</v>
      </c>
      <c r="D2445" s="1530">
        <v>42.0</v>
      </c>
      <c r="E2445" s="55" t="s">
        <v>1642</v>
      </c>
    </row>
    <row r="2446">
      <c r="A2446" s="1530" t="s">
        <v>45</v>
      </c>
      <c r="B2446" s="1530" t="s">
        <v>1642</v>
      </c>
      <c r="C2446" s="1558">
        <v>55700.0</v>
      </c>
      <c r="D2446" s="1530">
        <v>71.0</v>
      </c>
      <c r="E2446" s="55" t="s">
        <v>1642</v>
      </c>
    </row>
    <row r="2447">
      <c r="A2447" s="1530" t="s">
        <v>1647</v>
      </c>
      <c r="B2447" s="1530" t="s">
        <v>1642</v>
      </c>
      <c r="C2447" s="1558">
        <v>14328.0</v>
      </c>
      <c r="D2447" s="1530">
        <v>29.0</v>
      </c>
      <c r="E2447" s="55" t="s">
        <v>1642</v>
      </c>
    </row>
    <row r="2448">
      <c r="A2448" s="1530" t="s">
        <v>552</v>
      </c>
      <c r="B2448" s="1530" t="s">
        <v>1642</v>
      </c>
      <c r="C2448" s="1558">
        <v>59673.0</v>
      </c>
      <c r="D2448" s="1530">
        <v>65.0</v>
      </c>
      <c r="E2448" s="55" t="s">
        <v>1642</v>
      </c>
    </row>
    <row r="2449">
      <c r="A2449" s="1530" t="s">
        <v>1339</v>
      </c>
      <c r="B2449" s="1530" t="s">
        <v>1642</v>
      </c>
      <c r="C2449" s="1558">
        <v>692587.0</v>
      </c>
      <c r="D2449" s="1530">
        <v>598.0</v>
      </c>
      <c r="E2449" s="55" t="s">
        <v>1642</v>
      </c>
    </row>
    <row r="2450">
      <c r="A2450" s="1530" t="s">
        <v>424</v>
      </c>
      <c r="B2450" s="1530" t="s">
        <v>1642</v>
      </c>
      <c r="C2450" s="1558">
        <v>11706.0</v>
      </c>
      <c r="D2450" s="1530">
        <v>29.0</v>
      </c>
      <c r="E2450" s="55" t="s">
        <v>1642</v>
      </c>
    </row>
    <row r="2451">
      <c r="A2451" s="1530" t="s">
        <v>1116</v>
      </c>
      <c r="B2451" s="1530" t="s">
        <v>1642</v>
      </c>
      <c r="C2451" s="1558">
        <v>20138.0</v>
      </c>
      <c r="D2451" s="1530">
        <v>43.0</v>
      </c>
      <c r="E2451" s="55" t="s">
        <v>1642</v>
      </c>
    </row>
    <row r="2452">
      <c r="A2452" s="1530" t="s">
        <v>1648</v>
      </c>
      <c r="B2452" s="1530" t="s">
        <v>1642</v>
      </c>
      <c r="C2452" s="1558">
        <v>53446.0</v>
      </c>
      <c r="D2452" s="1530">
        <v>55.0</v>
      </c>
      <c r="E2452" s="55" t="s">
        <v>1642</v>
      </c>
    </row>
    <row r="2453">
      <c r="A2453" s="1530" t="s">
        <v>1649</v>
      </c>
      <c r="B2453" s="1530" t="s">
        <v>1642</v>
      </c>
      <c r="C2453" s="1558">
        <v>37320.0</v>
      </c>
      <c r="D2453" s="1530">
        <v>58.0</v>
      </c>
      <c r="E2453" s="55" t="s">
        <v>1642</v>
      </c>
    </row>
    <row r="2454">
      <c r="A2454" s="1530" t="s">
        <v>58</v>
      </c>
      <c r="B2454" s="1530" t="s">
        <v>1642</v>
      </c>
      <c r="C2454" s="1558">
        <v>40507.0</v>
      </c>
      <c r="D2454" s="1530">
        <v>76.0</v>
      </c>
      <c r="E2454" s="55" t="s">
        <v>1642</v>
      </c>
    </row>
    <row r="2455">
      <c r="A2455" s="1530" t="s">
        <v>1650</v>
      </c>
      <c r="B2455" s="1530" t="s">
        <v>1642</v>
      </c>
      <c r="C2455" s="1558">
        <v>18217.0</v>
      </c>
      <c r="D2455" s="1530">
        <v>29.0</v>
      </c>
      <c r="E2455" s="55" t="s">
        <v>1642</v>
      </c>
    </row>
    <row r="2456">
      <c r="A2456" s="1530" t="s">
        <v>59</v>
      </c>
      <c r="B2456" s="1530" t="s">
        <v>1642</v>
      </c>
      <c r="C2456" s="1558">
        <v>41890.0</v>
      </c>
      <c r="D2456" s="1530">
        <v>59.0</v>
      </c>
      <c r="E2456" s="55" t="s">
        <v>1642</v>
      </c>
    </row>
    <row r="2457">
      <c r="A2457" s="1530" t="s">
        <v>607</v>
      </c>
      <c r="B2457" s="1530" t="s">
        <v>1642</v>
      </c>
      <c r="C2457" s="1558">
        <v>49045.0</v>
      </c>
      <c r="D2457" s="1530">
        <v>93.0</v>
      </c>
      <c r="E2457" s="55" t="s">
        <v>1642</v>
      </c>
    </row>
    <row r="2458">
      <c r="A2458" s="1530" t="s">
        <v>1651</v>
      </c>
      <c r="B2458" s="1530" t="s">
        <v>1642</v>
      </c>
      <c r="C2458" s="1558">
        <v>29503.0</v>
      </c>
      <c r="D2458" s="1530">
        <v>48.0</v>
      </c>
      <c r="E2458" s="55" t="s">
        <v>1642</v>
      </c>
    </row>
    <row r="2459">
      <c r="A2459" s="1530" t="s">
        <v>1652</v>
      </c>
      <c r="B2459" s="1530" t="s">
        <v>1642</v>
      </c>
      <c r="C2459" s="1558">
        <v>23145.0</v>
      </c>
      <c r="D2459" s="1530">
        <v>31.0</v>
      </c>
      <c r="E2459" s="55" t="s">
        <v>1642</v>
      </c>
    </row>
    <row r="2460">
      <c r="A2460" s="1530" t="s">
        <v>61</v>
      </c>
      <c r="B2460" s="1530" t="s">
        <v>1642</v>
      </c>
      <c r="C2460" s="1558">
        <v>69087.0</v>
      </c>
      <c r="D2460" s="1530">
        <v>77.0</v>
      </c>
      <c r="E2460" s="55" t="s">
        <v>1642</v>
      </c>
    </row>
    <row r="2461">
      <c r="A2461" s="1530" t="s">
        <v>559</v>
      </c>
      <c r="B2461" s="1530" t="s">
        <v>1642</v>
      </c>
      <c r="C2461" s="1558">
        <v>13346.0</v>
      </c>
      <c r="D2461" s="1530">
        <v>25.0</v>
      </c>
      <c r="E2461" s="55" t="s">
        <v>1642</v>
      </c>
    </row>
    <row r="2462">
      <c r="A2462" s="1530" t="s">
        <v>1653</v>
      </c>
      <c r="B2462" s="1530" t="s">
        <v>1642</v>
      </c>
      <c r="C2462" s="1558">
        <v>64569.0</v>
      </c>
      <c r="D2462" s="1530">
        <v>66.0</v>
      </c>
      <c r="E2462" s="55" t="s">
        <v>1642</v>
      </c>
    </row>
    <row r="2463">
      <c r="A2463" s="1530" t="s">
        <v>359</v>
      </c>
      <c r="B2463" s="1530" t="s">
        <v>1642</v>
      </c>
      <c r="C2463" s="1558">
        <v>364286.0</v>
      </c>
      <c r="D2463" s="1530">
        <v>414.0</v>
      </c>
      <c r="E2463" s="55" t="s">
        <v>1642</v>
      </c>
    </row>
    <row r="2464">
      <c r="A2464" s="1530" t="s">
        <v>444</v>
      </c>
      <c r="B2464" s="1530" t="s">
        <v>1642</v>
      </c>
      <c r="C2464" s="1558">
        <v>6549.0</v>
      </c>
      <c r="D2464" s="1530">
        <v>4.0</v>
      </c>
      <c r="E2464" s="55" t="s">
        <v>1642</v>
      </c>
    </row>
    <row r="2465">
      <c r="A2465" s="1530" t="s">
        <v>1654</v>
      </c>
      <c r="B2465" s="1530" t="s">
        <v>1642</v>
      </c>
      <c r="C2465" s="1558">
        <v>25220.0</v>
      </c>
      <c r="D2465" s="1530">
        <v>42.0</v>
      </c>
      <c r="E2465" s="55" t="s">
        <v>1642</v>
      </c>
    </row>
    <row r="2466">
      <c r="A2466" s="1530" t="s">
        <v>560</v>
      </c>
      <c r="B2466" s="1530" t="s">
        <v>1642</v>
      </c>
      <c r="C2466" s="1558">
        <v>25776.0</v>
      </c>
      <c r="D2466" s="1530">
        <v>50.0</v>
      </c>
      <c r="E2466" s="55" t="s">
        <v>1642</v>
      </c>
    </row>
    <row r="2467">
      <c r="A2467" s="1530" t="s">
        <v>1655</v>
      </c>
      <c r="B2467" s="1530" t="s">
        <v>1642</v>
      </c>
      <c r="C2467" s="1558">
        <v>56530.0</v>
      </c>
      <c r="D2467" s="1530">
        <v>54.0</v>
      </c>
      <c r="E2467" s="55" t="s">
        <v>1642</v>
      </c>
    </row>
    <row r="2468">
      <c r="A2468" s="1530" t="s">
        <v>1350</v>
      </c>
      <c r="B2468" s="1530" t="s">
        <v>1642</v>
      </c>
      <c r="C2468" s="1558">
        <v>17335.0</v>
      </c>
      <c r="D2468" s="1530">
        <v>43.0</v>
      </c>
      <c r="E2468" s="55" t="s">
        <v>1642</v>
      </c>
    </row>
    <row r="2469">
      <c r="A2469" s="1530" t="s">
        <v>561</v>
      </c>
      <c r="B2469" s="1530" t="s">
        <v>1642</v>
      </c>
      <c r="C2469" s="1558">
        <v>27847.0</v>
      </c>
      <c r="D2469" s="1530">
        <v>31.0</v>
      </c>
      <c r="E2469" s="55" t="s">
        <v>1642</v>
      </c>
    </row>
    <row r="2470">
      <c r="A2470" s="1530" t="s">
        <v>63</v>
      </c>
      <c r="B2470" s="1530" t="s">
        <v>1642</v>
      </c>
      <c r="C2470" s="1558">
        <v>32358.0</v>
      </c>
      <c r="D2470" s="1530">
        <v>52.0</v>
      </c>
      <c r="E2470" s="55" t="s">
        <v>1642</v>
      </c>
    </row>
    <row r="2471">
      <c r="A2471" s="1530" t="s">
        <v>783</v>
      </c>
      <c r="B2471" s="1530" t="s">
        <v>1642</v>
      </c>
      <c r="C2471" s="1558">
        <v>25063.0</v>
      </c>
      <c r="D2471" s="1530">
        <v>30.0</v>
      </c>
      <c r="E2471" s="55" t="s">
        <v>1642</v>
      </c>
    </row>
    <row r="2472">
      <c r="A2472" s="1530" t="s">
        <v>64</v>
      </c>
      <c r="B2472" s="1530" t="s">
        <v>1642</v>
      </c>
      <c r="C2472" s="1558">
        <v>8263.0</v>
      </c>
      <c r="D2472" s="1530">
        <v>19.0</v>
      </c>
      <c r="E2472" s="55" t="s">
        <v>1642</v>
      </c>
    </row>
    <row r="2473">
      <c r="A2473" s="1530" t="s">
        <v>1060</v>
      </c>
      <c r="B2473" s="1530" t="s">
        <v>1642</v>
      </c>
      <c r="C2473" s="1558">
        <v>18486.0</v>
      </c>
      <c r="D2473" s="1530">
        <v>32.0</v>
      </c>
      <c r="E2473" s="55" t="s">
        <v>1642</v>
      </c>
    </row>
    <row r="2474">
      <c r="A2474" s="1530" t="s">
        <v>65</v>
      </c>
      <c r="B2474" s="1530" t="s">
        <v>1642</v>
      </c>
      <c r="C2474" s="1558">
        <v>11758.0</v>
      </c>
      <c r="D2474" s="1530">
        <v>16.0</v>
      </c>
      <c r="E2474" s="55" t="s">
        <v>1642</v>
      </c>
    </row>
    <row r="2475">
      <c r="A2475" s="1530" t="s">
        <v>66</v>
      </c>
      <c r="B2475" s="1530" t="s">
        <v>1642</v>
      </c>
      <c r="C2475" s="1558">
        <v>54012.0</v>
      </c>
      <c r="D2475" s="1530">
        <v>61.0</v>
      </c>
      <c r="E2475" s="55" t="s">
        <v>1642</v>
      </c>
    </row>
    <row r="2476">
      <c r="A2476" s="1530" t="s">
        <v>174</v>
      </c>
      <c r="B2476" s="1530" t="s">
        <v>1642</v>
      </c>
      <c r="C2476" s="1558">
        <v>17778.0</v>
      </c>
      <c r="D2476" s="1530">
        <v>26.0</v>
      </c>
      <c r="E2476" s="55" t="s">
        <v>1642</v>
      </c>
    </row>
    <row r="2477">
      <c r="A2477" s="1530" t="s">
        <v>568</v>
      </c>
      <c r="B2477" s="1530" t="s">
        <v>1642</v>
      </c>
      <c r="C2477" s="1558">
        <v>465289.0</v>
      </c>
      <c r="D2477" s="1530">
        <v>430.0</v>
      </c>
      <c r="E2477" s="55" t="s">
        <v>1642</v>
      </c>
    </row>
    <row r="2478">
      <c r="A2478" s="1530" t="s">
        <v>224</v>
      </c>
      <c r="B2478" s="1530" t="s">
        <v>1642</v>
      </c>
      <c r="C2478" s="1558">
        <v>7411.0</v>
      </c>
      <c r="D2478" s="1530">
        <v>10.0</v>
      </c>
      <c r="E2478" s="55" t="s">
        <v>1642</v>
      </c>
    </row>
    <row r="2479">
      <c r="A2479" s="1530" t="s">
        <v>68</v>
      </c>
      <c r="B2479" s="1530" t="s">
        <v>1642</v>
      </c>
      <c r="C2479" s="1558">
        <v>25825.0</v>
      </c>
      <c r="D2479" s="1530">
        <v>38.0</v>
      </c>
      <c r="E2479" s="55" t="s">
        <v>1642</v>
      </c>
    </row>
    <row r="2480">
      <c r="A2480" s="1530" t="s">
        <v>69</v>
      </c>
      <c r="B2480" s="1530" t="s">
        <v>1642</v>
      </c>
      <c r="C2480" s="1558">
        <v>43734.0</v>
      </c>
      <c r="D2480" s="1530">
        <v>67.0</v>
      </c>
      <c r="E2480" s="55" t="s">
        <v>1642</v>
      </c>
    </row>
    <row r="2481">
      <c r="A2481" s="1530" t="s">
        <v>530</v>
      </c>
      <c r="B2481" s="1530" t="s">
        <v>1642</v>
      </c>
      <c r="C2481" s="1558">
        <v>12086.0</v>
      </c>
      <c r="D2481" s="1530">
        <v>17.0</v>
      </c>
      <c r="E2481" s="55" t="s">
        <v>1642</v>
      </c>
    </row>
    <row r="2482">
      <c r="A2482" s="1530" t="s">
        <v>176</v>
      </c>
      <c r="B2482" s="1530" t="s">
        <v>1642</v>
      </c>
      <c r="C2482" s="1558">
        <v>34117.0</v>
      </c>
      <c r="D2482" s="1530">
        <v>46.0</v>
      </c>
      <c r="E2482" s="55" t="s">
        <v>1642</v>
      </c>
    </row>
    <row r="2483">
      <c r="A2483" s="1530" t="s">
        <v>1656</v>
      </c>
      <c r="B2483" s="1530" t="s">
        <v>1642</v>
      </c>
      <c r="C2483" s="1558">
        <v>53054.0</v>
      </c>
      <c r="D2483" s="1530">
        <v>61.0</v>
      </c>
      <c r="E2483" s="55" t="s">
        <v>1642</v>
      </c>
    </row>
    <row r="2484">
      <c r="A2484" s="1530" t="s">
        <v>1657</v>
      </c>
      <c r="B2484" s="1530" t="s">
        <v>1642</v>
      </c>
      <c r="C2484" s="1558">
        <v>53285.0</v>
      </c>
      <c r="D2484" s="1530">
        <v>68.0</v>
      </c>
      <c r="E2484" s="55" t="s">
        <v>1642</v>
      </c>
    </row>
    <row r="2485">
      <c r="A2485" s="1530" t="s">
        <v>1658</v>
      </c>
      <c r="B2485" s="1530" t="s">
        <v>1642</v>
      </c>
      <c r="C2485" s="1558">
        <v>25832.0</v>
      </c>
      <c r="D2485" s="1530">
        <v>38.0</v>
      </c>
      <c r="E2485" s="55" t="s">
        <v>1642</v>
      </c>
    </row>
    <row r="2486">
      <c r="A2486" s="1530" t="s">
        <v>73</v>
      </c>
      <c r="B2486" s="1530" t="s">
        <v>1642</v>
      </c>
      <c r="C2486" s="1558">
        <v>24265.0</v>
      </c>
      <c r="D2486" s="1530">
        <v>18.0</v>
      </c>
      <c r="E2486" s="55" t="s">
        <v>1642</v>
      </c>
    </row>
    <row r="2487">
      <c r="A2487" s="1530" t="s">
        <v>74</v>
      </c>
      <c r="B2487" s="1530" t="s">
        <v>1642</v>
      </c>
      <c r="C2487" s="1558">
        <v>97605.0</v>
      </c>
      <c r="D2487" s="1530">
        <v>141.0</v>
      </c>
      <c r="E2487" s="55" t="s">
        <v>1642</v>
      </c>
    </row>
    <row r="2488">
      <c r="A2488" s="1530" t="s">
        <v>76</v>
      </c>
      <c r="B2488" s="1530" t="s">
        <v>1642</v>
      </c>
      <c r="C2488" s="1558">
        <v>28575.0</v>
      </c>
      <c r="D2488" s="1530">
        <v>45.0</v>
      </c>
      <c r="E2488" s="55" t="s">
        <v>1642</v>
      </c>
    </row>
    <row r="2489">
      <c r="A2489" s="1530" t="s">
        <v>77</v>
      </c>
      <c r="B2489" s="1530" t="s">
        <v>1642</v>
      </c>
      <c r="C2489" s="1558">
        <v>33683.0</v>
      </c>
      <c r="D2489" s="1530">
        <v>43.0</v>
      </c>
      <c r="E2489" s="55" t="s">
        <v>1642</v>
      </c>
    </row>
    <row r="2490">
      <c r="A2490" s="1530" t="s">
        <v>1659</v>
      </c>
      <c r="B2490" s="1530" t="s">
        <v>1642</v>
      </c>
      <c r="C2490" s="1558">
        <v>94340.0</v>
      </c>
      <c r="D2490" s="1530">
        <v>124.0</v>
      </c>
      <c r="E2490" s="55" t="s">
        <v>1642</v>
      </c>
    </row>
    <row r="2491">
      <c r="A2491" s="1530" t="s">
        <v>1438</v>
      </c>
      <c r="B2491" s="1530" t="s">
        <v>1642</v>
      </c>
      <c r="C2491" s="1558">
        <v>12306.0</v>
      </c>
      <c r="D2491" s="1530">
        <v>9.0</v>
      </c>
      <c r="E2491" s="55" t="s">
        <v>1642</v>
      </c>
    </row>
    <row r="2492">
      <c r="A2492" s="1530" t="s">
        <v>79</v>
      </c>
      <c r="B2492" s="1530" t="s">
        <v>1642</v>
      </c>
      <c r="C2492" s="1558">
        <v>46357.0</v>
      </c>
      <c r="D2492" s="1530">
        <v>54.0</v>
      </c>
      <c r="E2492" s="55" t="s">
        <v>1642</v>
      </c>
    </row>
    <row r="2493">
      <c r="A2493" s="1530" t="s">
        <v>80</v>
      </c>
      <c r="B2493" s="1530" t="s">
        <v>1642</v>
      </c>
      <c r="C2493" s="1558">
        <v>205950.0</v>
      </c>
      <c r="D2493" s="1530">
        <v>148.0</v>
      </c>
      <c r="E2493" s="55" t="s">
        <v>1642</v>
      </c>
    </row>
    <row r="2494">
      <c r="A2494" s="1530" t="s">
        <v>1359</v>
      </c>
      <c r="B2494" s="1530" t="s">
        <v>1642</v>
      </c>
      <c r="C2494" s="1558">
        <v>6411.0</v>
      </c>
      <c r="D2494" s="1530">
        <v>7.0</v>
      </c>
      <c r="E2494" s="55" t="s">
        <v>1642</v>
      </c>
    </row>
    <row r="2495">
      <c r="A2495" s="1530" t="s">
        <v>81</v>
      </c>
      <c r="B2495" s="1530" t="s">
        <v>1642</v>
      </c>
      <c r="C2495" s="1558">
        <v>21579.0</v>
      </c>
      <c r="D2495" s="1530">
        <v>33.0</v>
      </c>
      <c r="E2495" s="55" t="s">
        <v>1642</v>
      </c>
    </row>
    <row r="2496">
      <c r="A2496" s="1530" t="s">
        <v>1660</v>
      </c>
      <c r="B2496" s="1530" t="s">
        <v>1642</v>
      </c>
      <c r="C2496" s="1558">
        <v>30267.0</v>
      </c>
      <c r="D2496" s="1530">
        <v>55.0</v>
      </c>
      <c r="E2496" s="55" t="s">
        <v>1642</v>
      </c>
    </row>
    <row r="2497">
      <c r="A2497" s="1530" t="s">
        <v>1661</v>
      </c>
      <c r="B2497" s="1530" t="s">
        <v>1642</v>
      </c>
      <c r="C2497" s="1558">
        <v>22068.0</v>
      </c>
      <c r="D2497" s="1530">
        <v>26.0</v>
      </c>
      <c r="E2497" s="55" t="s">
        <v>1642</v>
      </c>
    </row>
    <row r="2498">
      <c r="A2498" s="1530" t="s">
        <v>82</v>
      </c>
      <c r="B2498" s="1530" t="s">
        <v>1642</v>
      </c>
      <c r="C2498" s="1558">
        <v>8064.0</v>
      </c>
      <c r="D2498" s="1530">
        <v>11.0</v>
      </c>
      <c r="E2498" s="55" t="s">
        <v>1642</v>
      </c>
    </row>
    <row r="2499">
      <c r="A2499" s="1530" t="s">
        <v>1662</v>
      </c>
      <c r="B2499" s="1530" t="s">
        <v>1642</v>
      </c>
      <c r="C2499" s="1558">
        <v>5082.0</v>
      </c>
      <c r="D2499" s="1530">
        <v>6.0</v>
      </c>
      <c r="E2499" s="55" t="s">
        <v>1642</v>
      </c>
    </row>
    <row r="2500">
      <c r="A2500" s="1530" t="s">
        <v>187</v>
      </c>
      <c r="B2500" s="1530" t="s">
        <v>1642</v>
      </c>
      <c r="C2500" s="1558">
        <v>16898.0</v>
      </c>
      <c r="D2500" s="1530">
        <v>28.0</v>
      </c>
      <c r="E2500" s="55" t="s">
        <v>1642</v>
      </c>
    </row>
    <row r="2501">
      <c r="A2501" s="1530" t="s">
        <v>380</v>
      </c>
      <c r="B2501" s="1530" t="s">
        <v>1642</v>
      </c>
      <c r="C2501" s="1558">
        <v>78843.0</v>
      </c>
      <c r="D2501" s="1530">
        <v>78.0</v>
      </c>
      <c r="E2501" s="55" t="s">
        <v>1642</v>
      </c>
    </row>
    <row r="2502">
      <c r="A2502" s="1530" t="s">
        <v>1663</v>
      </c>
      <c r="B2502" s="1530" t="s">
        <v>1642</v>
      </c>
      <c r="C2502" s="1558">
        <v>33044.0</v>
      </c>
      <c r="D2502" s="1530">
        <v>46.0</v>
      </c>
      <c r="E2502" s="55" t="s">
        <v>1642</v>
      </c>
    </row>
    <row r="2503">
      <c r="A2503" s="1530" t="s">
        <v>1664</v>
      </c>
      <c r="B2503" s="1530" t="s">
        <v>1642</v>
      </c>
      <c r="C2503" s="1558">
        <v>53140.0</v>
      </c>
      <c r="D2503" s="1530">
        <v>73.0</v>
      </c>
      <c r="E2503" s="55" t="s">
        <v>1642</v>
      </c>
    </row>
    <row r="2504">
      <c r="A2504" s="1530" t="s">
        <v>804</v>
      </c>
      <c r="B2504" s="1530" t="s">
        <v>1642</v>
      </c>
      <c r="C2504" s="1558">
        <v>71012.0</v>
      </c>
      <c r="D2504" s="1530">
        <v>94.0</v>
      </c>
      <c r="E2504" s="55" t="s">
        <v>1642</v>
      </c>
    </row>
    <row r="2505">
      <c r="A2505" s="1530" t="s">
        <v>1371</v>
      </c>
      <c r="B2505" s="1530" t="s">
        <v>1642</v>
      </c>
      <c r="C2505" s="1558">
        <v>324890.0</v>
      </c>
      <c r="D2505" s="1530">
        <v>200.0</v>
      </c>
      <c r="E2505" s="55" t="s">
        <v>1642</v>
      </c>
    </row>
    <row r="2506">
      <c r="A2506" s="1530" t="s">
        <v>193</v>
      </c>
      <c r="B2506" s="1530" t="s">
        <v>1642</v>
      </c>
      <c r="C2506" s="1558">
        <v>22039.0</v>
      </c>
      <c r="D2506" s="1530">
        <v>29.0</v>
      </c>
      <c r="E2506" s="55" t="s">
        <v>1642</v>
      </c>
    </row>
    <row r="2507">
      <c r="A2507" s="1530" t="s">
        <v>1665</v>
      </c>
      <c r="B2507" s="1530" t="s">
        <v>1642</v>
      </c>
      <c r="C2507" s="1558">
        <v>14876.0</v>
      </c>
      <c r="D2507" s="1530">
        <v>22.0</v>
      </c>
      <c r="E2507" s="55" t="s">
        <v>1642</v>
      </c>
    </row>
    <row r="2508">
      <c r="A2508" s="1530" t="s">
        <v>196</v>
      </c>
      <c r="B2508" s="1530" t="s">
        <v>1642</v>
      </c>
      <c r="C2508" s="1558">
        <v>97892.0</v>
      </c>
      <c r="D2508" s="1530">
        <v>99.0</v>
      </c>
      <c r="E2508" s="55" t="s">
        <v>1642</v>
      </c>
    </row>
    <row r="2509">
      <c r="A2509" s="1530" t="s">
        <v>88</v>
      </c>
      <c r="B2509" s="1530" t="s">
        <v>1642</v>
      </c>
      <c r="C2509" s="1558">
        <v>935764.0</v>
      </c>
      <c r="D2509" s="1530">
        <v>849.0</v>
      </c>
      <c r="E2509" s="55" t="s">
        <v>1642</v>
      </c>
    </row>
    <row r="2510">
      <c r="A2510" s="1530" t="s">
        <v>743</v>
      </c>
      <c r="B2510" s="1530" t="s">
        <v>1642</v>
      </c>
      <c r="C2510" s="1558">
        <v>19942.0</v>
      </c>
      <c r="D2510" s="1530">
        <v>34.0</v>
      </c>
      <c r="E2510" s="55" t="s">
        <v>1642</v>
      </c>
    </row>
    <row r="2511">
      <c r="A2511" s="1530" t="s">
        <v>477</v>
      </c>
      <c r="B2511" s="1530" t="s">
        <v>1642</v>
      </c>
      <c r="C2511" s="1558">
        <v>13561.0</v>
      </c>
      <c r="D2511" s="1530">
        <v>29.0</v>
      </c>
      <c r="E2511" s="55" t="s">
        <v>1642</v>
      </c>
    </row>
    <row r="2512">
      <c r="A2512" s="1530" t="s">
        <v>629</v>
      </c>
      <c r="B2512" s="1530" t="s">
        <v>1642</v>
      </c>
      <c r="C2512" s="1558">
        <v>157668.0</v>
      </c>
      <c r="D2512" s="1530">
        <v>204.0</v>
      </c>
      <c r="E2512" s="55" t="s">
        <v>1642</v>
      </c>
    </row>
    <row r="2513">
      <c r="A2513" s="1530" t="s">
        <v>747</v>
      </c>
      <c r="B2513" s="1530" t="s">
        <v>1642</v>
      </c>
      <c r="C2513" s="1558">
        <v>187149.0</v>
      </c>
      <c r="D2513" s="1530">
        <v>148.0</v>
      </c>
      <c r="E2513" s="55" t="s">
        <v>1642</v>
      </c>
    </row>
    <row r="2514">
      <c r="A2514" s="1530" t="s">
        <v>632</v>
      </c>
      <c r="B2514" s="1530" t="s">
        <v>1642</v>
      </c>
      <c r="C2514" s="1558">
        <v>61581.0</v>
      </c>
      <c r="D2514" s="1530">
        <v>82.0</v>
      </c>
      <c r="E2514" s="55" t="s">
        <v>1642</v>
      </c>
    </row>
    <row r="2515">
      <c r="A2515" s="1530" t="s">
        <v>1666</v>
      </c>
      <c r="B2515" s="1530" t="s">
        <v>1642</v>
      </c>
      <c r="C2515" s="1558">
        <v>11012.0</v>
      </c>
      <c r="D2515" s="1530">
        <v>9.0</v>
      </c>
      <c r="E2515" s="55" t="s">
        <v>1642</v>
      </c>
    </row>
    <row r="2516">
      <c r="A2516" s="1530" t="s">
        <v>1667</v>
      </c>
      <c r="B2516" s="1530" t="s">
        <v>1642</v>
      </c>
      <c r="C2516" s="1558">
        <v>17761.0</v>
      </c>
      <c r="D2516" s="1530">
        <v>31.0</v>
      </c>
      <c r="E2516" s="55" t="s">
        <v>1642</v>
      </c>
    </row>
    <row r="2517">
      <c r="A2517" s="1530" t="s">
        <v>199</v>
      </c>
      <c r="B2517" s="1530" t="s">
        <v>1642</v>
      </c>
      <c r="C2517" s="1558">
        <v>19688.0</v>
      </c>
      <c r="D2517" s="1530">
        <v>11.0</v>
      </c>
      <c r="E2517" s="55" t="s">
        <v>1642</v>
      </c>
    </row>
    <row r="2518">
      <c r="A2518" s="1530" t="s">
        <v>200</v>
      </c>
      <c r="B2518" s="1530" t="s">
        <v>1642</v>
      </c>
      <c r="C2518" s="1558">
        <v>5765.0</v>
      </c>
      <c r="D2518" s="1530">
        <v>8.0</v>
      </c>
      <c r="E2518" s="55" t="s">
        <v>1642</v>
      </c>
    </row>
    <row r="2519">
      <c r="A2519" s="1530" t="s">
        <v>493</v>
      </c>
      <c r="B2519" s="1530" t="s">
        <v>1642</v>
      </c>
      <c r="C2519" s="1558">
        <v>40878.0</v>
      </c>
      <c r="D2519" s="1530">
        <v>77.0</v>
      </c>
      <c r="E2519" s="55" t="s">
        <v>1642</v>
      </c>
    </row>
    <row r="2520">
      <c r="A2520" s="1530" t="s">
        <v>94</v>
      </c>
      <c r="B2520" s="1530" t="s">
        <v>1642</v>
      </c>
      <c r="C2520" s="1558">
        <v>128607.0</v>
      </c>
      <c r="D2520" s="1530">
        <v>150.0</v>
      </c>
      <c r="E2520" s="55" t="s">
        <v>1642</v>
      </c>
    </row>
    <row r="2521">
      <c r="A2521" s="1530" t="s">
        <v>494</v>
      </c>
      <c r="B2521" s="1530" t="s">
        <v>1642</v>
      </c>
      <c r="C2521" s="1558">
        <v>16558.0</v>
      </c>
      <c r="D2521" s="1530">
        <v>21.0</v>
      </c>
      <c r="E2521" s="55" t="s">
        <v>1642</v>
      </c>
    </row>
    <row r="2522">
      <c r="A2522" s="1530" t="s">
        <v>1668</v>
      </c>
      <c r="B2522" s="1530" t="s">
        <v>1642</v>
      </c>
      <c r="C2522" s="1558">
        <v>33415.0</v>
      </c>
      <c r="D2522" s="1530">
        <v>56.0</v>
      </c>
      <c r="E2522" s="55" t="s">
        <v>1642</v>
      </c>
    </row>
    <row r="2523">
      <c r="A2523" s="1530" t="s">
        <v>201</v>
      </c>
      <c r="B2523" s="1530" t="s">
        <v>1642</v>
      </c>
      <c r="C2523" s="1558">
        <v>27107.0</v>
      </c>
      <c r="D2523" s="1530">
        <v>43.0</v>
      </c>
      <c r="E2523" s="55" t="s">
        <v>1642</v>
      </c>
    </row>
    <row r="2524">
      <c r="A2524" s="1530" t="s">
        <v>594</v>
      </c>
      <c r="B2524" s="1530" t="s">
        <v>1642</v>
      </c>
      <c r="C2524" s="1558">
        <v>231729.0</v>
      </c>
      <c r="D2524" s="1530">
        <v>157.0</v>
      </c>
      <c r="E2524" s="55" t="s">
        <v>1642</v>
      </c>
    </row>
    <row r="2525">
      <c r="A2525" s="1536" t="s">
        <v>752</v>
      </c>
      <c r="B2525" s="1536" t="s">
        <v>1642</v>
      </c>
      <c r="C2525" s="1559">
        <v>140625.0</v>
      </c>
      <c r="D2525" s="1536">
        <v>109.0</v>
      </c>
      <c r="E2525" s="1560" t="s">
        <v>1642</v>
      </c>
      <c r="F2525" s="1560"/>
      <c r="G2525" s="1560"/>
      <c r="N2525" s="1529"/>
      <c r="O2525" s="1529"/>
      <c r="P2525" s="1529"/>
      <c r="Q2525" s="1529"/>
      <c r="R2525" s="1529"/>
      <c r="S2525" s="1529"/>
      <c r="T2525" s="1529"/>
      <c r="U2525" s="1529"/>
      <c r="V2525" s="1529"/>
      <c r="W2525" s="1529"/>
      <c r="X2525" s="1529"/>
      <c r="Y2525" s="1529"/>
      <c r="Z2525" s="1529"/>
    </row>
    <row r="2526">
      <c r="A2526" s="364" t="s">
        <v>688</v>
      </c>
      <c r="B2526" s="364" t="s">
        <v>1669</v>
      </c>
      <c r="C2526" s="155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5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5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54">
        <v>23792.0</v>
      </c>
      <c r="D2529" s="364">
        <v>16.0</v>
      </c>
      <c r="E2529" s="55" t="s">
        <v>1669</v>
      </c>
      <c r="H2529" s="1529"/>
      <c r="I2529" s="1529"/>
      <c r="J2529" s="1529"/>
      <c r="K2529" s="1529"/>
      <c r="L2529" s="1529"/>
      <c r="M2529" s="1529"/>
    </row>
    <row r="2530">
      <c r="A2530" s="364" t="s">
        <v>1673</v>
      </c>
      <c r="B2530" s="364" t="s">
        <v>1669</v>
      </c>
      <c r="C2530" s="155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5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5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5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5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5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5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5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5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5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5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5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5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5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5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5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5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5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5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5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5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5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5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5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5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5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5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5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5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5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5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5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5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5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5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5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5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5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5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5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5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5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5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5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5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5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5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5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5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5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5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5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5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5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5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5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5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5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5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5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5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5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5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5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5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5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5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5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5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5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5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5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5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5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5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5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5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5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5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5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5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5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5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5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5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5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5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5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5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5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5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5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5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5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5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5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5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5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5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5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5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5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5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5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5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5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5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5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5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5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5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5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5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5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5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5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5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5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5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5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5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5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5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5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5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5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5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5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5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5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5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5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5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5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5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5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5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5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5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5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5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5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5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5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5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5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5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5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5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5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5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5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5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5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5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5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5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5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5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5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5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5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5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5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5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5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5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5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5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5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5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5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5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5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5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5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5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5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5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5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5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5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5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5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5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5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5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5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5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5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5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5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5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5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5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5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5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5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5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5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5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5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5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5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5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5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5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5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5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5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5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5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5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5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5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5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5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5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5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5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5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5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5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5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5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5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5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5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5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5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5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5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5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5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5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5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5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5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5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5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5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5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5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5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5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5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5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5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54">
        <v>14190.0</v>
      </c>
      <c r="D2778" s="364">
        <v>4.0</v>
      </c>
      <c r="E2778" s="55" t="s">
        <v>1669</v>
      </c>
    </row>
    <row r="2779">
      <c r="A2779" s="1541" t="s">
        <v>1827</v>
      </c>
      <c r="B2779" s="1541" t="s">
        <v>1669</v>
      </c>
      <c r="C2779" s="1555">
        <v>11983.0</v>
      </c>
      <c r="D2779" s="1541">
        <v>4.0</v>
      </c>
      <c r="E2779" s="55" t="s">
        <v>1669</v>
      </c>
      <c r="N2779" s="1529"/>
      <c r="O2779" s="1529"/>
      <c r="P2779" s="1529"/>
      <c r="Q2779" s="1529"/>
      <c r="R2779" s="1529"/>
      <c r="S2779" s="1529"/>
      <c r="T2779" s="1529"/>
      <c r="U2779" s="1529"/>
      <c r="V2779" s="1529"/>
      <c r="W2779" s="1529"/>
      <c r="X2779" s="1529"/>
      <c r="Y2779" s="1529"/>
      <c r="Z2779" s="1529"/>
    </row>
    <row r="2780">
      <c r="A2780" s="1530" t="s">
        <v>1457</v>
      </c>
      <c r="B2780" s="1530" t="s">
        <v>1829</v>
      </c>
      <c r="C2780" s="1558">
        <v>6580.0</v>
      </c>
      <c r="D2780" s="1530">
        <v>7.0</v>
      </c>
      <c r="E2780" s="55" t="s">
        <v>1829</v>
      </c>
    </row>
    <row r="2781">
      <c r="A2781" s="1530" t="s">
        <v>1830</v>
      </c>
      <c r="B2781" s="1530" t="s">
        <v>1829</v>
      </c>
      <c r="C2781" s="1558">
        <v>54950.0</v>
      </c>
      <c r="D2781" s="1530">
        <v>39.0</v>
      </c>
      <c r="E2781" s="55" t="s">
        <v>1829</v>
      </c>
    </row>
    <row r="2782">
      <c r="A2782" s="1530" t="s">
        <v>1831</v>
      </c>
      <c r="B2782" s="1530" t="s">
        <v>1829</v>
      </c>
      <c r="C2782" s="1558">
        <v>127068.0</v>
      </c>
      <c r="D2782" s="1530">
        <v>43.0</v>
      </c>
      <c r="E2782" s="55" t="s">
        <v>1829</v>
      </c>
    </row>
    <row r="2783">
      <c r="A2783" s="1530" t="s">
        <v>1152</v>
      </c>
      <c r="B2783" s="1530" t="s">
        <v>1829</v>
      </c>
      <c r="C2783" s="1558">
        <v>20269.0</v>
      </c>
      <c r="D2783" s="1530">
        <v>28.0</v>
      </c>
      <c r="E2783" s="55" t="s">
        <v>1829</v>
      </c>
      <c r="H2783" s="1529"/>
      <c r="I2783" s="1529"/>
      <c r="J2783" s="1529"/>
      <c r="K2783" s="1529"/>
      <c r="L2783" s="1529"/>
      <c r="M2783" s="1529"/>
    </row>
    <row r="2784">
      <c r="A2784" s="1530" t="s">
        <v>1832</v>
      </c>
      <c r="B2784" s="1530" t="s">
        <v>1829</v>
      </c>
      <c r="C2784" s="1558">
        <v>980.0</v>
      </c>
      <c r="D2784" s="1530">
        <v>2.0</v>
      </c>
      <c r="E2784" s="55" t="s">
        <v>1829</v>
      </c>
    </row>
    <row r="2785">
      <c r="A2785" s="1530" t="s">
        <v>653</v>
      </c>
      <c r="B2785" s="1530" t="s">
        <v>1829</v>
      </c>
      <c r="C2785" s="1558">
        <v>351713.0</v>
      </c>
      <c r="D2785" s="1530">
        <v>126.0</v>
      </c>
      <c r="E2785" s="55" t="s">
        <v>1829</v>
      </c>
    </row>
    <row r="2786">
      <c r="A2786" s="1530" t="s">
        <v>1833</v>
      </c>
      <c r="B2786" s="1530" t="s">
        <v>1829</v>
      </c>
      <c r="C2786" s="1558">
        <v>19964.0</v>
      </c>
      <c r="D2786" s="1530">
        <v>15.0</v>
      </c>
      <c r="E2786" s="55" t="s">
        <v>1829</v>
      </c>
    </row>
    <row r="2787">
      <c r="A2787" s="1530" t="s">
        <v>1834</v>
      </c>
      <c r="B2787" s="1530" t="s">
        <v>1829</v>
      </c>
      <c r="C2787" s="1558">
        <v>10014.0</v>
      </c>
      <c r="D2787" s="1530">
        <v>11.0</v>
      </c>
      <c r="E2787" s="55" t="s">
        <v>1829</v>
      </c>
    </row>
    <row r="2788">
      <c r="A2788" s="1530" t="s">
        <v>291</v>
      </c>
      <c r="B2788" s="1530" t="s">
        <v>1829</v>
      </c>
      <c r="C2788" s="1558">
        <v>5080.0</v>
      </c>
      <c r="D2788" s="1530">
        <v>8.0</v>
      </c>
      <c r="E2788" s="55" t="s">
        <v>1829</v>
      </c>
    </row>
    <row r="2789">
      <c r="A2789" s="1530" t="s">
        <v>293</v>
      </c>
      <c r="B2789" s="1530" t="s">
        <v>1829</v>
      </c>
      <c r="C2789" s="1558">
        <v>9764.0</v>
      </c>
      <c r="D2789" s="1530">
        <v>10.0</v>
      </c>
      <c r="E2789" s="55" t="s">
        <v>1829</v>
      </c>
    </row>
    <row r="2790">
      <c r="A2790" s="1530" t="s">
        <v>931</v>
      </c>
      <c r="B2790" s="1530" t="s">
        <v>1829</v>
      </c>
      <c r="C2790" s="1558">
        <v>52775.0</v>
      </c>
      <c r="D2790" s="1530">
        <v>28.0</v>
      </c>
      <c r="E2790" s="55" t="s">
        <v>1829</v>
      </c>
    </row>
    <row r="2791">
      <c r="A2791" s="1530" t="s">
        <v>1835</v>
      </c>
      <c r="B2791" s="1530" t="s">
        <v>1829</v>
      </c>
      <c r="C2791" s="1558">
        <v>11555.0</v>
      </c>
      <c r="D2791" s="1530">
        <v>5.0</v>
      </c>
      <c r="E2791" s="55" t="s">
        <v>1829</v>
      </c>
    </row>
    <row r="2792">
      <c r="A2792" s="1530" t="s">
        <v>565</v>
      </c>
      <c r="B2792" s="1530" t="s">
        <v>1829</v>
      </c>
      <c r="C2792" s="1558">
        <v>7709.0</v>
      </c>
      <c r="D2792" s="1530">
        <v>12.0</v>
      </c>
      <c r="E2792" s="55" t="s">
        <v>1829</v>
      </c>
    </row>
    <row r="2793">
      <c r="A2793" s="1530" t="s">
        <v>1836</v>
      </c>
      <c r="B2793" s="1530" t="s">
        <v>1829</v>
      </c>
      <c r="C2793" s="1558">
        <v>13006.0</v>
      </c>
      <c r="D2793" s="1530">
        <v>15.0</v>
      </c>
      <c r="E2793" s="55" t="s">
        <v>1829</v>
      </c>
    </row>
    <row r="2794">
      <c r="A2794" s="1530" t="s">
        <v>81</v>
      </c>
      <c r="B2794" s="1530" t="s">
        <v>1829</v>
      </c>
      <c r="C2794" s="1558">
        <v>12045.0</v>
      </c>
      <c r="D2794" s="1530">
        <v>5.0</v>
      </c>
      <c r="E2794" s="55" t="s">
        <v>1829</v>
      </c>
    </row>
    <row r="2795">
      <c r="A2795" s="1530" t="s">
        <v>1837</v>
      </c>
      <c r="B2795" s="1530" t="s">
        <v>1829</v>
      </c>
      <c r="C2795" s="1558">
        <v>1445.0</v>
      </c>
      <c r="D2795" s="1530">
        <v>2.0</v>
      </c>
      <c r="E2795" s="55" t="s">
        <v>1829</v>
      </c>
    </row>
    <row r="2796">
      <c r="A2796" s="1530" t="s">
        <v>1838</v>
      </c>
      <c r="B2796" s="1530" t="s">
        <v>1829</v>
      </c>
      <c r="C2796" s="1558">
        <v>2464.0</v>
      </c>
      <c r="D2796" s="1530">
        <v>5.0</v>
      </c>
      <c r="E2796" s="55" t="s">
        <v>1829</v>
      </c>
    </row>
    <row r="2797">
      <c r="A2797" s="1530" t="s">
        <v>1839</v>
      </c>
      <c r="B2797" s="1530" t="s">
        <v>1829</v>
      </c>
      <c r="C2797" s="1558">
        <v>1152633.0</v>
      </c>
      <c r="D2797" s="1530">
        <v>510.0</v>
      </c>
      <c r="E2797" s="55" t="s">
        <v>1829</v>
      </c>
    </row>
    <row r="2798">
      <c r="A2798" s="1530" t="s">
        <v>317</v>
      </c>
      <c r="B2798" s="1530" t="s">
        <v>1829</v>
      </c>
      <c r="C2798" s="1558">
        <v>15449.0</v>
      </c>
      <c r="D2798" s="1530">
        <v>7.0</v>
      </c>
      <c r="E2798" s="55" t="s">
        <v>1829</v>
      </c>
    </row>
    <row r="2799">
      <c r="A2799" s="1530" t="s">
        <v>1840</v>
      </c>
      <c r="B2799" s="1530" t="s">
        <v>1829</v>
      </c>
      <c r="C2799" s="1558">
        <v>30623.0</v>
      </c>
      <c r="D2799" s="1530">
        <v>15.0</v>
      </c>
      <c r="E2799" s="55" t="s">
        <v>1829</v>
      </c>
    </row>
    <row r="2800">
      <c r="A2800" s="1530" t="s">
        <v>196</v>
      </c>
      <c r="B2800" s="1530" t="s">
        <v>1829</v>
      </c>
      <c r="C2800" s="1558">
        <v>21539.0</v>
      </c>
      <c r="D2800" s="1530">
        <v>19.0</v>
      </c>
      <c r="E2800" s="55" t="s">
        <v>1829</v>
      </c>
    </row>
    <row r="2801">
      <c r="A2801" s="1530" t="s">
        <v>320</v>
      </c>
      <c r="B2801" s="1530" t="s">
        <v>1829</v>
      </c>
      <c r="C2801" s="1558">
        <v>41933.0</v>
      </c>
      <c r="D2801" s="1530">
        <v>20.0</v>
      </c>
      <c r="E2801" s="55" t="s">
        <v>1829</v>
      </c>
    </row>
    <row r="2802">
      <c r="A2802" s="1530" t="s">
        <v>1841</v>
      </c>
      <c r="B2802" s="1530" t="s">
        <v>1829</v>
      </c>
      <c r="C2802" s="1558">
        <v>69907.0</v>
      </c>
      <c r="D2802" s="1530">
        <v>42.0</v>
      </c>
      <c r="E2802" s="55" t="s">
        <v>1829</v>
      </c>
    </row>
    <row r="2803">
      <c r="A2803" s="1530" t="s">
        <v>1842</v>
      </c>
      <c r="B2803" s="1530" t="s">
        <v>1829</v>
      </c>
      <c r="C2803" s="1558">
        <v>35438.0</v>
      </c>
      <c r="D2803" s="1530">
        <v>23.0</v>
      </c>
      <c r="E2803" s="55" t="s">
        <v>1829</v>
      </c>
    </row>
    <row r="2804">
      <c r="A2804" s="1530" t="s">
        <v>1828</v>
      </c>
      <c r="B2804" s="1530" t="s">
        <v>1829</v>
      </c>
      <c r="C2804" s="1558">
        <v>622213.0</v>
      </c>
      <c r="D2804" s="1530">
        <v>106.0</v>
      </c>
      <c r="E2804" s="55" t="s">
        <v>1829</v>
      </c>
    </row>
    <row r="2805">
      <c r="A2805" s="1530" t="s">
        <v>1843</v>
      </c>
      <c r="B2805" s="1530" t="s">
        <v>1829</v>
      </c>
      <c r="C2805" s="1558">
        <v>33240.0</v>
      </c>
      <c r="D2805" s="1530">
        <v>14.0</v>
      </c>
      <c r="E2805" s="55" t="s">
        <v>1829</v>
      </c>
    </row>
    <row r="2806">
      <c r="A2806" s="1530" t="s">
        <v>94</v>
      </c>
      <c r="B2806" s="1530" t="s">
        <v>1829</v>
      </c>
      <c r="C2806" s="1558">
        <v>171700.0</v>
      </c>
      <c r="D2806" s="1530">
        <v>102.0</v>
      </c>
      <c r="E2806" s="55" t="s">
        <v>1829</v>
      </c>
    </row>
    <row r="2807">
      <c r="A2807" s="1530" t="s">
        <v>494</v>
      </c>
      <c r="B2807" s="1530" t="s">
        <v>1829</v>
      </c>
      <c r="C2807" s="1558">
        <v>2690.0</v>
      </c>
      <c r="D2807" s="1530">
        <v>5.0</v>
      </c>
      <c r="E2807" s="55" t="s">
        <v>1829</v>
      </c>
    </row>
    <row r="2808">
      <c r="A2808" s="1536" t="s">
        <v>1844</v>
      </c>
      <c r="B2808" s="1536" t="s">
        <v>1829</v>
      </c>
      <c r="C2808" s="1559">
        <v>256359.0</v>
      </c>
      <c r="D2808" s="1536">
        <v>105.0</v>
      </c>
      <c r="E2808" s="1560" t="s">
        <v>1829</v>
      </c>
      <c r="F2808" s="1560"/>
      <c r="G2808" s="1560"/>
      <c r="N2808" s="1529"/>
      <c r="O2808" s="1529"/>
      <c r="P2808" s="1529"/>
      <c r="Q2808" s="1529"/>
      <c r="R2808" s="1529"/>
      <c r="S2808" s="1529"/>
      <c r="T2808" s="1529"/>
      <c r="U2808" s="1529"/>
      <c r="V2808" s="1529"/>
      <c r="W2808" s="1529"/>
      <c r="X2808" s="1529"/>
      <c r="Y2808" s="1529"/>
      <c r="Z2808" s="1529"/>
    </row>
    <row r="2809">
      <c r="A2809" s="364" t="s">
        <v>1847</v>
      </c>
      <c r="B2809" s="364" t="s">
        <v>1846</v>
      </c>
      <c r="C2809" s="155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5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5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54">
        <v>164572.0</v>
      </c>
      <c r="D2812" s="364">
        <v>92.0</v>
      </c>
      <c r="E2812" s="55" t="s">
        <v>1846</v>
      </c>
      <c r="H2812" s="1529"/>
      <c r="I2812" s="1529"/>
      <c r="J2812" s="1529"/>
      <c r="K2812" s="1529"/>
      <c r="L2812" s="1529"/>
      <c r="M2812" s="1529"/>
    </row>
    <row r="2813">
      <c r="A2813" s="364" t="s">
        <v>897</v>
      </c>
      <c r="B2813" s="364" t="s">
        <v>1846</v>
      </c>
      <c r="C2813" s="155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5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5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5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5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5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5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5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54">
        <v>42756.0</v>
      </c>
      <c r="D2821" s="364">
        <v>49.0</v>
      </c>
      <c r="E2821" s="55" t="s">
        <v>1846</v>
      </c>
    </row>
    <row r="2822">
      <c r="A2822" s="1541" t="s">
        <v>1854</v>
      </c>
      <c r="B2822" s="1541" t="s">
        <v>1846</v>
      </c>
      <c r="C2822" s="1555">
        <v>55286.0</v>
      </c>
      <c r="D2822" s="1541">
        <v>68.0</v>
      </c>
      <c r="E2822" s="1560" t="s">
        <v>1846</v>
      </c>
      <c r="F2822" s="1560"/>
      <c r="G2822" s="1560"/>
      <c r="N2822" s="1529"/>
      <c r="O2822" s="1529"/>
      <c r="P2822" s="1529"/>
      <c r="Q2822" s="1529"/>
      <c r="R2822" s="1529"/>
      <c r="S2822" s="1529"/>
      <c r="T2822" s="1529"/>
      <c r="U2822" s="1529"/>
      <c r="V2822" s="1529"/>
      <c r="W2822" s="1529"/>
      <c r="X2822" s="1529"/>
      <c r="Y2822" s="1529"/>
      <c r="Z2822" s="1529"/>
    </row>
    <row r="2823">
      <c r="A2823" s="1530" t="s">
        <v>1857</v>
      </c>
      <c r="B2823" s="1530" t="s">
        <v>1856</v>
      </c>
      <c r="C2823" s="1558">
        <v>32412.0</v>
      </c>
      <c r="D2823" s="1530">
        <v>62.0</v>
      </c>
      <c r="E2823" s="55" t="s">
        <v>1856</v>
      </c>
    </row>
    <row r="2824">
      <c r="A2824" s="1530" t="s">
        <v>1858</v>
      </c>
      <c r="B2824" s="1530" t="s">
        <v>1856</v>
      </c>
      <c r="C2824" s="1558">
        <v>108718.0</v>
      </c>
      <c r="D2824" s="1530">
        <v>106.0</v>
      </c>
      <c r="E2824" s="55" t="s">
        <v>1856</v>
      </c>
    </row>
    <row r="2825">
      <c r="A2825" s="1530" t="s">
        <v>1321</v>
      </c>
      <c r="B2825" s="1530" t="s">
        <v>1856</v>
      </c>
      <c r="C2825" s="1558">
        <v>14910.0</v>
      </c>
      <c r="D2825" s="1530">
        <v>36.0</v>
      </c>
      <c r="E2825" s="55" t="s">
        <v>1856</v>
      </c>
    </row>
    <row r="2826">
      <c r="A2826" s="1530" t="s">
        <v>1859</v>
      </c>
      <c r="B2826" s="1530" t="s">
        <v>1856</v>
      </c>
      <c r="C2826" s="1558">
        <v>13013.0</v>
      </c>
      <c r="D2826" s="1530">
        <v>37.0</v>
      </c>
      <c r="E2826" s="55" t="s">
        <v>1856</v>
      </c>
      <c r="H2826" s="1529"/>
      <c r="I2826" s="1529"/>
      <c r="J2826" s="1529"/>
      <c r="K2826" s="1529"/>
      <c r="L2826" s="1529"/>
      <c r="M2826" s="1529"/>
    </row>
    <row r="2827">
      <c r="A2827" s="1530" t="s">
        <v>1860</v>
      </c>
      <c r="B2827" s="1530" t="s">
        <v>1856</v>
      </c>
      <c r="C2827" s="1558">
        <v>31666.0</v>
      </c>
      <c r="D2827" s="1530">
        <v>60.0</v>
      </c>
      <c r="E2827" s="55" t="s">
        <v>1856</v>
      </c>
    </row>
    <row r="2828">
      <c r="A2828" s="1530" t="s">
        <v>1861</v>
      </c>
      <c r="B2828" s="1530" t="s">
        <v>1856</v>
      </c>
      <c r="C2828" s="1558">
        <v>15841.0</v>
      </c>
      <c r="D2828" s="1530">
        <v>39.0</v>
      </c>
      <c r="E2828" s="55" t="s">
        <v>1856</v>
      </c>
    </row>
    <row r="2829">
      <c r="A2829" s="1530" t="s">
        <v>1862</v>
      </c>
      <c r="B2829" s="1530" t="s">
        <v>1856</v>
      </c>
      <c r="C2829" s="1558">
        <v>237521.0</v>
      </c>
      <c r="D2829" s="1530">
        <v>80.0</v>
      </c>
      <c r="E2829" s="55" t="s">
        <v>1856</v>
      </c>
    </row>
    <row r="2830">
      <c r="A2830" s="1530" t="s">
        <v>1863</v>
      </c>
      <c r="B2830" s="1530" t="s">
        <v>1856</v>
      </c>
      <c r="C2830" s="1558">
        <v>75457.0</v>
      </c>
      <c r="D2830" s="1530">
        <v>117.0</v>
      </c>
      <c r="E2830" s="55" t="s">
        <v>1856</v>
      </c>
    </row>
    <row r="2831">
      <c r="A2831" s="1530" t="s">
        <v>759</v>
      </c>
      <c r="B2831" s="1530" t="s">
        <v>1856</v>
      </c>
      <c r="C2831" s="1558">
        <v>4292.0</v>
      </c>
      <c r="D2831" s="1530">
        <v>21.0</v>
      </c>
      <c r="E2831" s="55" t="s">
        <v>1856</v>
      </c>
    </row>
    <row r="2832">
      <c r="A2832" s="1530" t="s">
        <v>4238</v>
      </c>
      <c r="B2832" s="1530" t="s">
        <v>1856</v>
      </c>
      <c r="C2832" s="1558">
        <v>78747.0</v>
      </c>
      <c r="D2832" s="1530">
        <v>101.0</v>
      </c>
      <c r="E2832" s="55" t="s">
        <v>1856</v>
      </c>
    </row>
    <row r="2833">
      <c r="A2833" s="1530" t="s">
        <v>1864</v>
      </c>
      <c r="B2833" s="1530" t="s">
        <v>1856</v>
      </c>
      <c r="C2833" s="1558">
        <v>6293.0</v>
      </c>
      <c r="D2833" s="1530">
        <v>8.0</v>
      </c>
      <c r="E2833" s="55" t="s">
        <v>1856</v>
      </c>
    </row>
    <row r="2834">
      <c r="A2834" s="1530" t="s">
        <v>1865</v>
      </c>
      <c r="B2834" s="1530" t="s">
        <v>1856</v>
      </c>
      <c r="C2834" s="1558">
        <v>33277.0</v>
      </c>
      <c r="D2834" s="1530">
        <v>56.0</v>
      </c>
      <c r="E2834" s="55" t="s">
        <v>1856</v>
      </c>
    </row>
    <row r="2835">
      <c r="A2835" s="1530" t="s">
        <v>1328</v>
      </c>
      <c r="B2835" s="1530" t="s">
        <v>1856</v>
      </c>
      <c r="C2835" s="1558">
        <v>16384.0</v>
      </c>
      <c r="D2835" s="1530">
        <v>42.0</v>
      </c>
      <c r="E2835" s="55" t="s">
        <v>1856</v>
      </c>
    </row>
    <row r="2836">
      <c r="A2836" s="1530" t="s">
        <v>648</v>
      </c>
      <c r="B2836" s="1530" t="s">
        <v>1856</v>
      </c>
      <c r="C2836" s="1558">
        <v>21221.0</v>
      </c>
      <c r="D2836" s="1530">
        <v>27.0</v>
      </c>
      <c r="E2836" s="55" t="s">
        <v>1856</v>
      </c>
    </row>
    <row r="2837">
      <c r="A2837" s="1530" t="s">
        <v>1866</v>
      </c>
      <c r="B2837" s="1530" t="s">
        <v>1856</v>
      </c>
      <c r="C2837" s="1558">
        <v>16999.0</v>
      </c>
      <c r="D2837" s="1530">
        <v>37.0</v>
      </c>
      <c r="E2837" s="55" t="s">
        <v>1856</v>
      </c>
    </row>
    <row r="2838">
      <c r="A2838" s="1530" t="s">
        <v>769</v>
      </c>
      <c r="B2838" s="1530" t="s">
        <v>1856</v>
      </c>
      <c r="C2838" s="1558">
        <v>54973.0</v>
      </c>
      <c r="D2838" s="1530">
        <v>91.0</v>
      </c>
      <c r="E2838" s="55" t="s">
        <v>1856</v>
      </c>
    </row>
    <row r="2839">
      <c r="A2839" s="1530" t="s">
        <v>878</v>
      </c>
      <c r="B2839" s="1530" t="s">
        <v>1856</v>
      </c>
      <c r="C2839" s="1558">
        <v>30772.0</v>
      </c>
      <c r="D2839" s="1530">
        <v>48.0</v>
      </c>
      <c r="E2839" s="55" t="s">
        <v>1856</v>
      </c>
    </row>
    <row r="2840">
      <c r="A2840" s="1530" t="s">
        <v>153</v>
      </c>
      <c r="B2840" s="1530" t="s">
        <v>1856</v>
      </c>
      <c r="C2840" s="1558">
        <v>29636.0</v>
      </c>
      <c r="D2840" s="1530">
        <v>46.0</v>
      </c>
      <c r="E2840" s="55" t="s">
        <v>1856</v>
      </c>
    </row>
    <row r="2841">
      <c r="A2841" s="1530" t="s">
        <v>1867</v>
      </c>
      <c r="B2841" s="1530" t="s">
        <v>1856</v>
      </c>
      <c r="C2841" s="1558">
        <v>6941.0</v>
      </c>
      <c r="D2841" s="1530">
        <v>14.0</v>
      </c>
      <c r="E2841" s="55" t="s">
        <v>1856</v>
      </c>
    </row>
    <row r="2842">
      <c r="A2842" s="1530" t="s">
        <v>348</v>
      </c>
      <c r="B2842" s="1530" t="s">
        <v>1856</v>
      </c>
      <c r="C2842" s="1558">
        <v>11938.0</v>
      </c>
      <c r="D2842" s="1530">
        <v>33.0</v>
      </c>
      <c r="E2842" s="55" t="s">
        <v>1856</v>
      </c>
    </row>
    <row r="2843">
      <c r="A2843" s="1530" t="s">
        <v>1581</v>
      </c>
      <c r="B2843" s="1530" t="s">
        <v>1856</v>
      </c>
      <c r="C2843" s="1558">
        <v>348556.0</v>
      </c>
      <c r="D2843" s="1530">
        <v>207.0</v>
      </c>
      <c r="E2843" s="55" t="s">
        <v>1856</v>
      </c>
    </row>
    <row r="2844">
      <c r="A2844" s="1530" t="s">
        <v>42</v>
      </c>
      <c r="B2844" s="1530" t="s">
        <v>1856</v>
      </c>
      <c r="C2844" s="1558">
        <v>14523.0</v>
      </c>
      <c r="D2844" s="1530">
        <v>15.0</v>
      </c>
      <c r="E2844" s="55" t="s">
        <v>1856</v>
      </c>
    </row>
    <row r="2845">
      <c r="A2845" s="1530" t="s">
        <v>1463</v>
      </c>
      <c r="B2845" s="1530" t="s">
        <v>1856</v>
      </c>
      <c r="C2845" s="1558">
        <v>5064.0</v>
      </c>
      <c r="D2845" s="1530">
        <v>7.0</v>
      </c>
      <c r="E2845" s="55" t="s">
        <v>1856</v>
      </c>
    </row>
    <row r="2846">
      <c r="A2846" s="1530" t="s">
        <v>1868</v>
      </c>
      <c r="B2846" s="1530" t="s">
        <v>1856</v>
      </c>
      <c r="C2846" s="1558">
        <v>51859.0</v>
      </c>
      <c r="D2846" s="1530">
        <v>60.0</v>
      </c>
      <c r="E2846" s="55" t="s">
        <v>1856</v>
      </c>
    </row>
    <row r="2847">
      <c r="A2847" s="1530" t="s">
        <v>552</v>
      </c>
      <c r="B2847" s="1530" t="s">
        <v>1856</v>
      </c>
      <c r="C2847" s="1558">
        <v>9809.0</v>
      </c>
      <c r="D2847" s="1530">
        <v>16.0</v>
      </c>
      <c r="E2847" s="55" t="s">
        <v>1856</v>
      </c>
    </row>
    <row r="2848">
      <c r="A2848" s="1530" t="s">
        <v>1869</v>
      </c>
      <c r="B2848" s="1530" t="s">
        <v>1856</v>
      </c>
      <c r="C2848" s="1558">
        <v>14523.0</v>
      </c>
      <c r="D2848" s="1530">
        <v>14.0</v>
      </c>
      <c r="E2848" s="55" t="s">
        <v>1856</v>
      </c>
    </row>
    <row r="2849">
      <c r="A2849" s="1530" t="s">
        <v>1870</v>
      </c>
      <c r="B2849" s="1530" t="s">
        <v>1856</v>
      </c>
      <c r="C2849" s="1558">
        <v>28529.0</v>
      </c>
      <c r="D2849" s="1530">
        <v>40.0</v>
      </c>
      <c r="E2849" s="55" t="s">
        <v>1856</v>
      </c>
    </row>
    <row r="2850">
      <c r="A2850" s="1530" t="s">
        <v>897</v>
      </c>
      <c r="B2850" s="1530" t="s">
        <v>1856</v>
      </c>
      <c r="C2850" s="1558">
        <v>10919.0</v>
      </c>
      <c r="D2850" s="1530">
        <v>24.0</v>
      </c>
      <c r="E2850" s="55" t="s">
        <v>1856</v>
      </c>
    </row>
    <row r="2851">
      <c r="A2851" s="1530" t="s">
        <v>2099</v>
      </c>
      <c r="B2851" s="1530" t="s">
        <v>1856</v>
      </c>
      <c r="C2851" s="1558">
        <v>1150795.0</v>
      </c>
      <c r="D2851" s="1530">
        <v>440.0</v>
      </c>
      <c r="E2851" s="55" t="s">
        <v>1856</v>
      </c>
    </row>
    <row r="2852">
      <c r="A2852" s="1530" t="s">
        <v>1872</v>
      </c>
      <c r="B2852" s="1530" t="s">
        <v>1856</v>
      </c>
      <c r="C2852" s="1558">
        <v>70675.0</v>
      </c>
      <c r="D2852" s="1530">
        <v>93.0</v>
      </c>
      <c r="E2852" s="55" t="s">
        <v>1856</v>
      </c>
    </row>
    <row r="2853">
      <c r="A2853" s="1530" t="s">
        <v>434</v>
      </c>
      <c r="B2853" s="1530" t="s">
        <v>1856</v>
      </c>
      <c r="C2853" s="1558">
        <v>15795.0</v>
      </c>
      <c r="D2853" s="1530">
        <v>34.0</v>
      </c>
      <c r="E2853" s="55" t="s">
        <v>1856</v>
      </c>
    </row>
    <row r="2854">
      <c r="A2854" s="1530" t="s">
        <v>1873</v>
      </c>
      <c r="B2854" s="1530" t="s">
        <v>1856</v>
      </c>
      <c r="C2854" s="1558">
        <v>26783.0</v>
      </c>
      <c r="D2854" s="1530">
        <v>32.0</v>
      </c>
      <c r="E2854" s="55" t="s">
        <v>1856</v>
      </c>
    </row>
    <row r="2855">
      <c r="A2855" s="1530" t="s">
        <v>4239</v>
      </c>
      <c r="B2855" s="1530" t="s">
        <v>1856</v>
      </c>
      <c r="C2855" s="1558">
        <v>56195.0</v>
      </c>
      <c r="D2855" s="1530">
        <v>82.0</v>
      </c>
      <c r="E2855" s="55" t="s">
        <v>1856</v>
      </c>
    </row>
    <row r="2856">
      <c r="A2856" s="1530" t="s">
        <v>882</v>
      </c>
      <c r="B2856" s="1530" t="s">
        <v>1856</v>
      </c>
      <c r="C2856" s="1558">
        <v>88355.0</v>
      </c>
      <c r="D2856" s="1530">
        <v>71.0</v>
      </c>
      <c r="E2856" s="55" t="s">
        <v>1856</v>
      </c>
    </row>
    <row r="2857">
      <c r="A2857" s="1530" t="s">
        <v>1651</v>
      </c>
      <c r="B2857" s="1530" t="s">
        <v>1856</v>
      </c>
      <c r="C2857" s="1558">
        <v>16844.0</v>
      </c>
      <c r="D2857" s="1530">
        <v>28.0</v>
      </c>
      <c r="E2857" s="55" t="s">
        <v>1856</v>
      </c>
    </row>
    <row r="2858">
      <c r="A2858" s="1530" t="s">
        <v>1254</v>
      </c>
      <c r="B2858" s="1530" t="s">
        <v>1856</v>
      </c>
      <c r="C2858" s="1558">
        <v>37349.0</v>
      </c>
      <c r="D2858" s="1530">
        <v>40.0</v>
      </c>
      <c r="E2858" s="55" t="s">
        <v>1856</v>
      </c>
    </row>
    <row r="2859">
      <c r="A2859" s="1530" t="s">
        <v>1874</v>
      </c>
      <c r="B2859" s="1530" t="s">
        <v>1856</v>
      </c>
      <c r="C2859" s="1558">
        <v>23244.0</v>
      </c>
      <c r="D2859" s="1530">
        <v>33.0</v>
      </c>
      <c r="E2859" s="55" t="s">
        <v>1856</v>
      </c>
    </row>
    <row r="2860">
      <c r="A2860" s="1530" t="s">
        <v>779</v>
      </c>
      <c r="B2860" s="1530" t="s">
        <v>1856</v>
      </c>
      <c r="C2860" s="1558">
        <v>15631.0</v>
      </c>
      <c r="D2860" s="1530">
        <v>21.0</v>
      </c>
      <c r="E2860" s="55" t="s">
        <v>1856</v>
      </c>
    </row>
    <row r="2861">
      <c r="A2861" s="1530" t="s">
        <v>61</v>
      </c>
      <c r="B2861" s="1530" t="s">
        <v>1856</v>
      </c>
      <c r="C2861" s="1558">
        <v>19779.0</v>
      </c>
      <c r="D2861" s="1530">
        <v>16.0</v>
      </c>
      <c r="E2861" s="55" t="s">
        <v>1856</v>
      </c>
    </row>
    <row r="2862">
      <c r="A2862" s="1530" t="s">
        <v>1875</v>
      </c>
      <c r="B2862" s="1530" t="s">
        <v>1856</v>
      </c>
      <c r="C2862" s="1558">
        <v>11627.0</v>
      </c>
      <c r="D2862" s="1530">
        <v>22.0</v>
      </c>
      <c r="E2862" s="55" t="s">
        <v>1856</v>
      </c>
    </row>
    <row r="2863">
      <c r="A2863" s="1530" t="s">
        <v>1348</v>
      </c>
      <c r="B2863" s="1530" t="s">
        <v>1856</v>
      </c>
      <c r="C2863" s="1558">
        <v>34120.0</v>
      </c>
      <c r="D2863" s="1530">
        <v>81.0</v>
      </c>
      <c r="E2863" s="55" t="s">
        <v>1856</v>
      </c>
    </row>
    <row r="2864">
      <c r="A2864" s="1530" t="s">
        <v>1876</v>
      </c>
      <c r="B2864" s="1530" t="s">
        <v>1856</v>
      </c>
      <c r="C2864" s="1558">
        <v>107239.0</v>
      </c>
      <c r="D2864" s="1530">
        <v>116.0</v>
      </c>
      <c r="E2864" s="55" t="s">
        <v>1856</v>
      </c>
    </row>
    <row r="2865">
      <c r="A2865" s="1530" t="s">
        <v>1877</v>
      </c>
      <c r="B2865" s="1530" t="s">
        <v>1856</v>
      </c>
      <c r="C2865" s="1558">
        <v>329261.0</v>
      </c>
      <c r="D2865" s="1530">
        <v>184.0</v>
      </c>
      <c r="E2865" s="55" t="s">
        <v>1856</v>
      </c>
    </row>
    <row r="2866">
      <c r="A2866" s="1530" t="s">
        <v>63</v>
      </c>
      <c r="B2866" s="1530" t="s">
        <v>1856</v>
      </c>
      <c r="C2866" s="1558">
        <v>50953.0</v>
      </c>
      <c r="D2866" s="1530">
        <v>118.0</v>
      </c>
      <c r="E2866" s="55" t="s">
        <v>1856</v>
      </c>
    </row>
    <row r="2867">
      <c r="A2867" s="1530" t="s">
        <v>1432</v>
      </c>
      <c r="B2867" s="1530" t="s">
        <v>1856</v>
      </c>
      <c r="C2867" s="1558">
        <v>2210.0</v>
      </c>
      <c r="D2867" s="1530">
        <v>13.0</v>
      </c>
      <c r="E2867" s="55" t="s">
        <v>1856</v>
      </c>
    </row>
    <row r="2868">
      <c r="A2868" s="1530" t="s">
        <v>4240</v>
      </c>
      <c r="B2868" s="1530" t="s">
        <v>1856</v>
      </c>
      <c r="C2868" s="1558">
        <v>36953.0</v>
      </c>
      <c r="D2868" s="1530">
        <v>57.0</v>
      </c>
      <c r="E2868" s="55" t="s">
        <v>1856</v>
      </c>
    </row>
    <row r="2869">
      <c r="A2869" s="1530" t="s">
        <v>1879</v>
      </c>
      <c r="B2869" s="1530" t="s">
        <v>1856</v>
      </c>
      <c r="C2869" s="1558">
        <v>76397.0</v>
      </c>
      <c r="D2869" s="1530">
        <v>45.0</v>
      </c>
      <c r="E2869" s="55" t="s">
        <v>1856</v>
      </c>
    </row>
    <row r="2870">
      <c r="A2870" s="1530" t="s">
        <v>4241</v>
      </c>
      <c r="B2870" s="1530" t="s">
        <v>1856</v>
      </c>
      <c r="C2870" s="1558">
        <v>7042.0</v>
      </c>
      <c r="D2870" s="1530">
        <v>14.0</v>
      </c>
      <c r="E2870" s="55" t="s">
        <v>1856</v>
      </c>
    </row>
    <row r="2871">
      <c r="A2871" s="1530" t="s">
        <v>1881</v>
      </c>
      <c r="B2871" s="1530" t="s">
        <v>1856</v>
      </c>
      <c r="C2871" s="1558">
        <v>26575.0</v>
      </c>
      <c r="D2871" s="1530">
        <v>25.0</v>
      </c>
      <c r="E2871" s="55" t="s">
        <v>1856</v>
      </c>
    </row>
    <row r="2872">
      <c r="A2872" s="1530" t="s">
        <v>1882</v>
      </c>
      <c r="B2872" s="1530" t="s">
        <v>1856</v>
      </c>
      <c r="C2872" s="1558">
        <v>16939.0</v>
      </c>
      <c r="D2872" s="1530">
        <v>29.0</v>
      </c>
      <c r="E2872" s="55" t="s">
        <v>1856</v>
      </c>
    </row>
    <row r="2873">
      <c r="A2873" s="1530" t="s">
        <v>1212</v>
      </c>
      <c r="B2873" s="1530" t="s">
        <v>1856</v>
      </c>
      <c r="C2873" s="1558">
        <v>10783.0</v>
      </c>
      <c r="D2873" s="1530">
        <v>26.0</v>
      </c>
      <c r="E2873" s="55" t="s">
        <v>1856</v>
      </c>
    </row>
    <row r="2874">
      <c r="A2874" s="1530" t="s">
        <v>70</v>
      </c>
      <c r="B2874" s="1530" t="s">
        <v>1856</v>
      </c>
      <c r="C2874" s="1558">
        <v>23541.0</v>
      </c>
      <c r="D2874" s="1530">
        <v>23.0</v>
      </c>
      <c r="E2874" s="55" t="s">
        <v>1856</v>
      </c>
    </row>
    <row r="2875">
      <c r="A2875" s="1530" t="s">
        <v>1883</v>
      </c>
      <c r="B2875" s="1530" t="s">
        <v>1856</v>
      </c>
      <c r="C2875" s="1558">
        <v>406850.0</v>
      </c>
      <c r="D2875" s="1530">
        <v>125.0</v>
      </c>
      <c r="E2875" s="55" t="s">
        <v>1856</v>
      </c>
    </row>
    <row r="2876">
      <c r="A2876" s="1530" t="s">
        <v>663</v>
      </c>
      <c r="B2876" s="1530" t="s">
        <v>1856</v>
      </c>
      <c r="C2876" s="1558">
        <v>36778.0</v>
      </c>
      <c r="D2876" s="1530">
        <v>58.0</v>
      </c>
      <c r="E2876" s="55" t="s">
        <v>1856</v>
      </c>
    </row>
    <row r="2877">
      <c r="A2877" s="1530" t="s">
        <v>1884</v>
      </c>
      <c r="B2877" s="1530" t="s">
        <v>1856</v>
      </c>
      <c r="C2877" s="1558">
        <v>12086.0</v>
      </c>
      <c r="D2877" s="1530">
        <v>35.0</v>
      </c>
      <c r="E2877" s="55" t="s">
        <v>1856</v>
      </c>
    </row>
    <row r="2878">
      <c r="A2878" s="1530" t="s">
        <v>74</v>
      </c>
      <c r="B2878" s="1530" t="s">
        <v>1856</v>
      </c>
      <c r="C2878" s="1558">
        <v>13295.0</v>
      </c>
      <c r="D2878" s="1530">
        <v>22.0</v>
      </c>
      <c r="E2878" s="55" t="s">
        <v>1856</v>
      </c>
    </row>
    <row r="2879">
      <c r="A2879" s="1530" t="s">
        <v>1885</v>
      </c>
      <c r="B2879" s="1530" t="s">
        <v>1856</v>
      </c>
      <c r="C2879" s="1558">
        <v>8802.0</v>
      </c>
      <c r="D2879" s="1530">
        <v>24.0</v>
      </c>
      <c r="E2879" s="55" t="s">
        <v>1856</v>
      </c>
    </row>
    <row r="2880">
      <c r="A2880" s="1530" t="s">
        <v>1358</v>
      </c>
      <c r="B2880" s="1530" t="s">
        <v>1856</v>
      </c>
      <c r="C2880" s="1558">
        <v>30650.0</v>
      </c>
      <c r="D2880" s="1530">
        <v>59.0</v>
      </c>
      <c r="E2880" s="55" t="s">
        <v>1856</v>
      </c>
    </row>
    <row r="2881">
      <c r="A2881" s="1530" t="s">
        <v>328</v>
      </c>
      <c r="B2881" s="1530" t="s">
        <v>1856</v>
      </c>
      <c r="C2881" s="1558">
        <v>10769.0</v>
      </c>
      <c r="D2881" s="1530">
        <v>17.0</v>
      </c>
      <c r="E2881" s="55" t="s">
        <v>1856</v>
      </c>
    </row>
    <row r="2882">
      <c r="A2882" s="1530" t="s">
        <v>80</v>
      </c>
      <c r="B2882" s="1530" t="s">
        <v>1856</v>
      </c>
      <c r="C2882" s="1558">
        <v>98985.0</v>
      </c>
      <c r="D2882" s="1530">
        <v>92.0</v>
      </c>
      <c r="E2882" s="55" t="s">
        <v>1856</v>
      </c>
    </row>
    <row r="2883">
      <c r="A2883" s="1530" t="s">
        <v>798</v>
      </c>
      <c r="B2883" s="1530" t="s">
        <v>1856</v>
      </c>
      <c r="C2883" s="1558">
        <v>14836.0</v>
      </c>
      <c r="D2883" s="1530">
        <v>42.0</v>
      </c>
      <c r="E2883" s="55" t="s">
        <v>1856</v>
      </c>
    </row>
    <row r="2884">
      <c r="A2884" s="1530" t="s">
        <v>1886</v>
      </c>
      <c r="B2884" s="1530" t="s">
        <v>1856</v>
      </c>
      <c r="C2884" s="1558">
        <v>22391.0</v>
      </c>
      <c r="D2884" s="1530">
        <v>25.0</v>
      </c>
      <c r="E2884" s="55" t="s">
        <v>1856</v>
      </c>
    </row>
    <row r="2885">
      <c r="A2885" s="1530" t="s">
        <v>1362</v>
      </c>
      <c r="B2885" s="1530" t="s">
        <v>1856</v>
      </c>
      <c r="C2885" s="1558">
        <v>11735.0</v>
      </c>
      <c r="D2885" s="1530">
        <v>31.0</v>
      </c>
      <c r="E2885" s="55" t="s">
        <v>1856</v>
      </c>
    </row>
    <row r="2886">
      <c r="A2886" s="1530" t="s">
        <v>1558</v>
      </c>
      <c r="B2886" s="1530" t="s">
        <v>1856</v>
      </c>
      <c r="C2886" s="1558">
        <v>12147.0</v>
      </c>
      <c r="D2886" s="1530">
        <v>27.0</v>
      </c>
      <c r="E2886" s="55" t="s">
        <v>1856</v>
      </c>
    </row>
    <row r="2887">
      <c r="A2887" s="1530" t="s">
        <v>1887</v>
      </c>
      <c r="B2887" s="1530" t="s">
        <v>1856</v>
      </c>
      <c r="C2887" s="1558">
        <v>15420.0</v>
      </c>
      <c r="D2887" s="1530">
        <v>38.0</v>
      </c>
      <c r="E2887" s="55" t="s">
        <v>1856</v>
      </c>
    </row>
    <row r="2888">
      <c r="A2888" s="1530" t="s">
        <v>237</v>
      </c>
      <c r="B2888" s="1530" t="s">
        <v>1856</v>
      </c>
      <c r="C2888" s="1558">
        <v>36644.0</v>
      </c>
      <c r="D2888" s="1530">
        <v>51.0</v>
      </c>
      <c r="E2888" s="55" t="s">
        <v>1856</v>
      </c>
    </row>
    <row r="2889">
      <c r="A2889" s="1530" t="s">
        <v>671</v>
      </c>
      <c r="B2889" s="1530" t="s">
        <v>1856</v>
      </c>
      <c r="C2889" s="1558">
        <v>23933.0</v>
      </c>
      <c r="D2889" s="1530">
        <v>37.0</v>
      </c>
      <c r="E2889" s="55" t="s">
        <v>1856</v>
      </c>
    </row>
    <row r="2890">
      <c r="A2890" s="1530" t="s">
        <v>1888</v>
      </c>
      <c r="B2890" s="1530" t="s">
        <v>1856</v>
      </c>
      <c r="C2890" s="1558">
        <v>17673.0</v>
      </c>
      <c r="D2890" s="1530">
        <v>42.0</v>
      </c>
      <c r="E2890" s="55" t="s">
        <v>1856</v>
      </c>
    </row>
    <row r="2891">
      <c r="A2891" s="1530" t="s">
        <v>1889</v>
      </c>
      <c r="B2891" s="1530" t="s">
        <v>1856</v>
      </c>
      <c r="C2891" s="1558">
        <v>60949.0</v>
      </c>
      <c r="D2891" s="1530">
        <v>147.0</v>
      </c>
      <c r="E2891" s="55" t="s">
        <v>1856</v>
      </c>
    </row>
    <row r="2892">
      <c r="A2892" s="1530" t="s">
        <v>1890</v>
      </c>
      <c r="B2892" s="1530" t="s">
        <v>1856</v>
      </c>
      <c r="C2892" s="1558">
        <v>29189.0</v>
      </c>
      <c r="D2892" s="1530">
        <v>33.0</v>
      </c>
      <c r="E2892" s="55" t="s">
        <v>1856</v>
      </c>
    </row>
    <row r="2893">
      <c r="A2893" s="1530" t="s">
        <v>1891</v>
      </c>
      <c r="B2893" s="1530" t="s">
        <v>1856</v>
      </c>
      <c r="C2893" s="1558">
        <v>22950.0</v>
      </c>
      <c r="D2893" s="1530">
        <v>42.0</v>
      </c>
      <c r="E2893" s="55" t="s">
        <v>1856</v>
      </c>
    </row>
    <row r="2894">
      <c r="A2894" s="1530" t="s">
        <v>1892</v>
      </c>
      <c r="B2894" s="1530" t="s">
        <v>1856</v>
      </c>
      <c r="C2894" s="1558">
        <v>38082.0</v>
      </c>
      <c r="D2894" s="1530">
        <v>30.0</v>
      </c>
      <c r="E2894" s="55" t="s">
        <v>1856</v>
      </c>
    </row>
    <row r="2895">
      <c r="A2895" s="1530" t="s">
        <v>1893</v>
      </c>
      <c r="B2895" s="1530" t="s">
        <v>1856</v>
      </c>
      <c r="C2895" s="1558">
        <v>468011.0</v>
      </c>
      <c r="D2895" s="1530">
        <v>190.0</v>
      </c>
      <c r="E2895" s="55" t="s">
        <v>1856</v>
      </c>
    </row>
    <row r="2896">
      <c r="A2896" s="1530" t="s">
        <v>190</v>
      </c>
      <c r="B2896" s="1530" t="s">
        <v>1856</v>
      </c>
      <c r="C2896" s="1558">
        <v>34066.0</v>
      </c>
      <c r="D2896" s="1530">
        <v>55.0</v>
      </c>
      <c r="E2896" s="55" t="s">
        <v>1856</v>
      </c>
    </row>
    <row r="2897">
      <c r="A2897" s="1530" t="s">
        <v>1894</v>
      </c>
      <c r="B2897" s="1530" t="s">
        <v>1856</v>
      </c>
      <c r="C2897" s="1558">
        <v>7252.0</v>
      </c>
      <c r="D2897" s="1530">
        <v>20.0</v>
      </c>
      <c r="E2897" s="55" t="s">
        <v>1856</v>
      </c>
    </row>
    <row r="2898">
      <c r="A2898" s="1530" t="s">
        <v>4242</v>
      </c>
      <c r="B2898" s="1530" t="s">
        <v>1856</v>
      </c>
      <c r="C2898" s="1558">
        <v>9038.0</v>
      </c>
      <c r="D2898" s="1530">
        <v>16.0</v>
      </c>
      <c r="E2898" s="55" t="s">
        <v>1856</v>
      </c>
    </row>
    <row r="2899">
      <c r="A2899" s="1530" t="s">
        <v>4243</v>
      </c>
      <c r="B2899" s="1530" t="s">
        <v>1856</v>
      </c>
      <c r="C2899" s="1558">
        <v>94073.0</v>
      </c>
      <c r="D2899" s="1530">
        <v>107.0</v>
      </c>
      <c r="E2899" s="55" t="s">
        <v>1856</v>
      </c>
    </row>
    <row r="2900">
      <c r="A2900" s="1530" t="s">
        <v>1896</v>
      </c>
      <c r="B2900" s="1530" t="s">
        <v>1856</v>
      </c>
      <c r="C2900" s="1558">
        <v>22752.0</v>
      </c>
      <c r="D2900" s="1530">
        <v>39.0</v>
      </c>
      <c r="E2900" s="55" t="s">
        <v>1856</v>
      </c>
    </row>
    <row r="2901">
      <c r="A2901" s="1530" t="s">
        <v>1246</v>
      </c>
      <c r="B2901" s="1530" t="s">
        <v>1856</v>
      </c>
      <c r="C2901" s="1558">
        <v>81244.0</v>
      </c>
      <c r="D2901" s="1530">
        <v>131.0</v>
      </c>
      <c r="E2901" s="55" t="s">
        <v>1856</v>
      </c>
    </row>
    <row r="2902">
      <c r="A2902" s="1530" t="s">
        <v>86</v>
      </c>
      <c r="B2902" s="1530" t="s">
        <v>1856</v>
      </c>
      <c r="C2902" s="1558">
        <v>26748.0</v>
      </c>
      <c r="D2902" s="1530">
        <v>39.0</v>
      </c>
      <c r="E2902" s="55" t="s">
        <v>1856</v>
      </c>
    </row>
    <row r="2903">
      <c r="A2903" s="1530" t="s">
        <v>193</v>
      </c>
      <c r="B2903" s="1530" t="s">
        <v>1856</v>
      </c>
      <c r="C2903" s="1558">
        <v>21534.0</v>
      </c>
      <c r="D2903" s="1530">
        <v>44.0</v>
      </c>
      <c r="E2903" s="55" t="s">
        <v>1856</v>
      </c>
    </row>
    <row r="2904">
      <c r="A2904" s="1530" t="s">
        <v>1897</v>
      </c>
      <c r="B2904" s="1530" t="s">
        <v>1856</v>
      </c>
      <c r="C2904" s="1558">
        <v>43497.0</v>
      </c>
      <c r="D2904" s="1530">
        <v>90.0</v>
      </c>
      <c r="E2904" s="55" t="s">
        <v>1856</v>
      </c>
    </row>
    <row r="2905">
      <c r="A2905" s="1530" t="s">
        <v>1898</v>
      </c>
      <c r="B2905" s="1530" t="s">
        <v>1856</v>
      </c>
      <c r="C2905" s="1558">
        <v>30472.0</v>
      </c>
      <c r="D2905" s="1530">
        <v>47.0</v>
      </c>
      <c r="E2905" s="55" t="s">
        <v>1856</v>
      </c>
    </row>
    <row r="2906">
      <c r="A2906" s="1530" t="s">
        <v>1899</v>
      </c>
      <c r="B2906" s="1530" t="s">
        <v>1856</v>
      </c>
      <c r="C2906" s="1558">
        <v>17586.0</v>
      </c>
      <c r="D2906" s="1530">
        <v>56.0</v>
      </c>
      <c r="E2906" s="55" t="s">
        <v>1856</v>
      </c>
    </row>
    <row r="2907">
      <c r="A2907" s="1530" t="s">
        <v>1900</v>
      </c>
      <c r="B2907" s="1530" t="s">
        <v>1856</v>
      </c>
      <c r="C2907" s="1558">
        <v>134238.0</v>
      </c>
      <c r="D2907" s="1530">
        <v>77.0</v>
      </c>
      <c r="E2907" s="55" t="s">
        <v>1856</v>
      </c>
    </row>
    <row r="2908">
      <c r="A2908" s="1530" t="s">
        <v>744</v>
      </c>
      <c r="B2908" s="1530" t="s">
        <v>1856</v>
      </c>
      <c r="C2908" s="1558">
        <v>149960.0</v>
      </c>
      <c r="D2908" s="1530">
        <v>89.0</v>
      </c>
      <c r="E2908" s="55" t="s">
        <v>1856</v>
      </c>
    </row>
    <row r="2909">
      <c r="A2909" s="1530" t="s">
        <v>1375</v>
      </c>
      <c r="B2909" s="1530" t="s">
        <v>1856</v>
      </c>
      <c r="C2909" s="1558">
        <v>6474.0</v>
      </c>
      <c r="D2909" s="1530">
        <v>25.0</v>
      </c>
      <c r="E2909" s="55" t="s">
        <v>1856</v>
      </c>
    </row>
    <row r="2910">
      <c r="A2910" s="1530" t="s">
        <v>337</v>
      </c>
      <c r="B2910" s="1530" t="s">
        <v>1856</v>
      </c>
      <c r="C2910" s="1558">
        <v>11237.0</v>
      </c>
      <c r="D2910" s="1530">
        <v>37.0</v>
      </c>
      <c r="E2910" s="55" t="s">
        <v>1856</v>
      </c>
    </row>
    <row r="2911">
      <c r="A2911" s="1530" t="s">
        <v>589</v>
      </c>
      <c r="B2911" s="1530" t="s">
        <v>1856</v>
      </c>
      <c r="C2911" s="1558">
        <v>40855.0</v>
      </c>
      <c r="D2911" s="1530">
        <v>75.0</v>
      </c>
      <c r="E2911" s="55" t="s">
        <v>1856</v>
      </c>
    </row>
    <row r="2912">
      <c r="A2912" s="1530" t="s">
        <v>493</v>
      </c>
      <c r="B2912" s="1530" t="s">
        <v>1856</v>
      </c>
      <c r="C2912" s="1558">
        <v>40003.0</v>
      </c>
      <c r="D2912" s="1530">
        <v>37.0</v>
      </c>
      <c r="E2912" s="55" t="s">
        <v>1856</v>
      </c>
    </row>
    <row r="2913">
      <c r="A2913" s="1530" t="s">
        <v>94</v>
      </c>
      <c r="B2913" s="1530" t="s">
        <v>1856</v>
      </c>
      <c r="C2913" s="1558">
        <v>54402.0</v>
      </c>
      <c r="D2913" s="1530">
        <v>89.0</v>
      </c>
      <c r="E2913" s="55" t="s">
        <v>1856</v>
      </c>
    </row>
    <row r="2914">
      <c r="A2914" s="1530" t="s">
        <v>1565</v>
      </c>
      <c r="B2914" s="1530" t="s">
        <v>1856</v>
      </c>
      <c r="C2914" s="1558">
        <v>17830.0</v>
      </c>
      <c r="D2914" s="1530">
        <v>39.0</v>
      </c>
      <c r="E2914" s="55" t="s">
        <v>1856</v>
      </c>
    </row>
    <row r="2915">
      <c r="A2915" s="1530" t="s">
        <v>1823</v>
      </c>
      <c r="B2915" s="1530" t="s">
        <v>1856</v>
      </c>
      <c r="C2915" s="1558">
        <v>38012.0</v>
      </c>
      <c r="D2915" s="1530">
        <v>55.0</v>
      </c>
      <c r="E2915" s="55" t="s">
        <v>1856</v>
      </c>
    </row>
    <row r="2916">
      <c r="A2916" s="1530" t="s">
        <v>1901</v>
      </c>
      <c r="B2916" s="1530" t="s">
        <v>1856</v>
      </c>
      <c r="C2916" s="1558">
        <v>28754.0</v>
      </c>
      <c r="D2916" s="1530">
        <v>41.0</v>
      </c>
      <c r="E2916" s="55" t="s">
        <v>1856</v>
      </c>
    </row>
    <row r="2917">
      <c r="A2917" s="1530" t="s">
        <v>871</v>
      </c>
      <c r="B2917" s="1530" t="s">
        <v>1856</v>
      </c>
      <c r="C2917" s="1558">
        <v>67846.0</v>
      </c>
      <c r="D2917" s="1530">
        <v>52.0</v>
      </c>
      <c r="E2917" s="55" t="s">
        <v>1856</v>
      </c>
    </row>
    <row r="2918">
      <c r="A2918" s="1530" t="s">
        <v>4244</v>
      </c>
      <c r="B2918" s="1530" t="s">
        <v>1856</v>
      </c>
      <c r="C2918" s="1558">
        <v>160530.0</v>
      </c>
      <c r="D2918" s="1530">
        <v>63.0</v>
      </c>
      <c r="E2918" s="55" t="s">
        <v>1856</v>
      </c>
    </row>
    <row r="2919">
      <c r="A2919" s="1530" t="s">
        <v>895</v>
      </c>
      <c r="B2919" s="1530" t="s">
        <v>1856</v>
      </c>
      <c r="C2919" s="1558">
        <v>16482.0</v>
      </c>
      <c r="D2919" s="1530">
        <v>44.0</v>
      </c>
      <c r="E2919" s="55" t="s">
        <v>1856</v>
      </c>
    </row>
    <row r="2920">
      <c r="A2920" s="1530" t="s">
        <v>649</v>
      </c>
      <c r="B2920" s="1530" t="s">
        <v>1856</v>
      </c>
      <c r="C2920" s="1558">
        <v>6237.0</v>
      </c>
      <c r="D2920" s="1530">
        <v>13.0</v>
      </c>
      <c r="E2920" s="55" t="s">
        <v>1856</v>
      </c>
    </row>
    <row r="2921">
      <c r="A2921" s="1530" t="s">
        <v>4245</v>
      </c>
      <c r="B2921" s="1530" t="s">
        <v>1856</v>
      </c>
      <c r="C2921" s="1558">
        <v>48117.0</v>
      </c>
      <c r="D2921" s="1530">
        <v>44.0</v>
      </c>
      <c r="E2921" s="55" t="s">
        <v>1856</v>
      </c>
    </row>
    <row r="2922">
      <c r="A2922" s="1530" t="s">
        <v>4246</v>
      </c>
      <c r="B2922" s="1530" t="s">
        <v>1856</v>
      </c>
      <c r="C2922" s="1558">
        <v>242634.0</v>
      </c>
      <c r="D2922" s="1530">
        <v>190.0</v>
      </c>
      <c r="E2922" s="55" t="s">
        <v>1856</v>
      </c>
    </row>
    <row r="2923">
      <c r="A2923" s="1530" t="s">
        <v>4247</v>
      </c>
      <c r="B2923" s="1530" t="s">
        <v>1856</v>
      </c>
      <c r="C2923" s="1558">
        <v>17833.0</v>
      </c>
      <c r="D2923" s="1530">
        <v>17.0</v>
      </c>
      <c r="E2923" s="55" t="s">
        <v>1856</v>
      </c>
    </row>
    <row r="2924">
      <c r="A2924" s="1530" t="s">
        <v>49</v>
      </c>
      <c r="B2924" s="1530" t="s">
        <v>1856</v>
      </c>
      <c r="C2924" s="1558">
        <v>5460.0</v>
      </c>
      <c r="D2924" s="1530">
        <v>28.0</v>
      </c>
      <c r="E2924" s="55" t="s">
        <v>1856</v>
      </c>
    </row>
    <row r="2925">
      <c r="A2925" s="1530" t="s">
        <v>4248</v>
      </c>
      <c r="B2925" s="1530" t="s">
        <v>1856</v>
      </c>
      <c r="C2925" s="1558">
        <v>40693.0</v>
      </c>
      <c r="D2925" s="1530">
        <v>94.0</v>
      </c>
      <c r="E2925" s="55" t="s">
        <v>1856</v>
      </c>
    </row>
    <row r="2926">
      <c r="A2926" s="1530" t="s">
        <v>4249</v>
      </c>
      <c r="B2926" s="1530" t="s">
        <v>1856</v>
      </c>
      <c r="C2926" s="1558">
        <v>5121.0</v>
      </c>
      <c r="D2926" s="1530">
        <v>16.0</v>
      </c>
      <c r="E2926" s="55" t="s">
        <v>1856</v>
      </c>
    </row>
    <row r="2927">
      <c r="A2927" s="1530" t="s">
        <v>1911</v>
      </c>
      <c r="B2927" s="1530" t="s">
        <v>1856</v>
      </c>
      <c r="C2927" s="1558">
        <v>24574.0</v>
      </c>
      <c r="D2927" s="1530">
        <v>22.0</v>
      </c>
      <c r="E2927" s="55" t="s">
        <v>1856</v>
      </c>
    </row>
    <row r="2928">
      <c r="A2928" s="1530" t="s">
        <v>4250</v>
      </c>
      <c r="B2928" s="1530" t="s">
        <v>1856</v>
      </c>
      <c r="C2928" s="1558">
        <v>14772.0</v>
      </c>
      <c r="D2928" s="1530">
        <v>11.0</v>
      </c>
      <c r="E2928" s="55" t="s">
        <v>1856</v>
      </c>
    </row>
    <row r="2929">
      <c r="A2929" s="1530" t="s">
        <v>1913</v>
      </c>
      <c r="B2929" s="1530" t="s">
        <v>1856</v>
      </c>
      <c r="C2929" s="1558">
        <v>8013.0</v>
      </c>
      <c r="D2929" s="1530">
        <v>18.0</v>
      </c>
      <c r="E2929" s="55" t="s">
        <v>1856</v>
      </c>
    </row>
    <row r="2930">
      <c r="A2930" s="1530" t="s">
        <v>4251</v>
      </c>
      <c r="B2930" s="1530" t="s">
        <v>1856</v>
      </c>
      <c r="C2930" s="1558">
        <v>29144.0</v>
      </c>
      <c r="D2930" s="1530">
        <v>32.0</v>
      </c>
      <c r="E2930" s="55" t="s">
        <v>1856</v>
      </c>
    </row>
    <row r="2931">
      <c r="A2931" s="1530" t="s">
        <v>4252</v>
      </c>
      <c r="B2931" s="1530" t="s">
        <v>1856</v>
      </c>
      <c r="C2931" s="1558">
        <v>6423.0</v>
      </c>
      <c r="D2931" s="1530">
        <v>13.0</v>
      </c>
      <c r="E2931" s="55" t="s">
        <v>1856</v>
      </c>
    </row>
    <row r="2932">
      <c r="A2932" s="1530" t="s">
        <v>1590</v>
      </c>
      <c r="B2932" s="1530" t="s">
        <v>1856</v>
      </c>
      <c r="C2932" s="1558">
        <v>134313.0</v>
      </c>
      <c r="D2932" s="1530">
        <v>115.0</v>
      </c>
      <c r="E2932" s="55" t="s">
        <v>1856</v>
      </c>
    </row>
    <row r="2933">
      <c r="A2933" s="1530" t="s">
        <v>4253</v>
      </c>
      <c r="B2933" s="1530" t="s">
        <v>1856</v>
      </c>
      <c r="C2933" s="1558">
        <v>54033.0</v>
      </c>
      <c r="D2933" s="1530">
        <v>54.0</v>
      </c>
      <c r="E2933" s="55" t="s">
        <v>1856</v>
      </c>
    </row>
    <row r="2934">
      <c r="A2934" s="1530" t="s">
        <v>4254</v>
      </c>
      <c r="B2934" s="1530" t="s">
        <v>1856</v>
      </c>
      <c r="C2934" s="1558">
        <v>22596.0</v>
      </c>
      <c r="D2934" s="1530">
        <v>32.0</v>
      </c>
      <c r="E2934" s="55" t="s">
        <v>1856</v>
      </c>
    </row>
    <row r="2935">
      <c r="A2935" s="1530" t="s">
        <v>1593</v>
      </c>
      <c r="B2935" s="1530" t="s">
        <v>1856</v>
      </c>
      <c r="C2935" s="1558">
        <v>7136.0</v>
      </c>
      <c r="D2935" s="1530">
        <v>15.0</v>
      </c>
      <c r="E2935" s="55" t="s">
        <v>1856</v>
      </c>
    </row>
    <row r="2936">
      <c r="A2936" s="1530" t="s">
        <v>4255</v>
      </c>
      <c r="B2936" s="1530" t="s">
        <v>1856</v>
      </c>
      <c r="C2936" s="1558">
        <v>82126.0</v>
      </c>
      <c r="D2936" s="1530">
        <v>95.0</v>
      </c>
      <c r="E2936" s="55" t="s">
        <v>1856</v>
      </c>
    </row>
    <row r="2937">
      <c r="A2937" s="1530" t="s">
        <v>4256</v>
      </c>
      <c r="B2937" s="1530" t="s">
        <v>1856</v>
      </c>
      <c r="C2937" s="1558">
        <v>41641.0</v>
      </c>
      <c r="D2937" s="1530">
        <v>22.0</v>
      </c>
      <c r="E2937" s="55" t="s">
        <v>1856</v>
      </c>
    </row>
    <row r="2938">
      <c r="A2938" s="1530" t="s">
        <v>4257</v>
      </c>
      <c r="B2938" s="1530" t="s">
        <v>1856</v>
      </c>
      <c r="C2938" s="1558">
        <v>17307.0</v>
      </c>
      <c r="D2938" s="1530">
        <v>3.0</v>
      </c>
      <c r="E2938" s="55" t="s">
        <v>1856</v>
      </c>
    </row>
    <row r="2939">
      <c r="A2939" s="1530" t="s">
        <v>4258</v>
      </c>
      <c r="B2939" s="1530" t="s">
        <v>1856</v>
      </c>
      <c r="C2939" s="1558">
        <v>12902.0</v>
      </c>
      <c r="D2939" s="1530">
        <v>33.0</v>
      </c>
      <c r="E2939" s="55" t="s">
        <v>1856</v>
      </c>
    </row>
    <row r="2940">
      <c r="A2940" s="1530" t="s">
        <v>4259</v>
      </c>
      <c r="B2940" s="1530" t="s">
        <v>1856</v>
      </c>
      <c r="C2940" s="1558">
        <v>178626.0</v>
      </c>
      <c r="D2940" s="1530">
        <v>139.0</v>
      </c>
      <c r="E2940" s="55" t="s">
        <v>1856</v>
      </c>
    </row>
    <row r="2941">
      <c r="A2941" s="1530" t="s">
        <v>901</v>
      </c>
      <c r="B2941" s="1530" t="s">
        <v>1856</v>
      </c>
      <c r="C2941" s="1558">
        <v>244076.0</v>
      </c>
      <c r="D2941" s="1530">
        <v>200.0</v>
      </c>
      <c r="E2941" s="55" t="s">
        <v>1856</v>
      </c>
    </row>
    <row r="2942">
      <c r="A2942" s="1530" t="s">
        <v>726</v>
      </c>
      <c r="B2942" s="1530" t="s">
        <v>1856</v>
      </c>
      <c r="C2942" s="1558">
        <v>3968.0</v>
      </c>
      <c r="D2942" s="1530">
        <v>7.0</v>
      </c>
      <c r="E2942" s="55" t="s">
        <v>1856</v>
      </c>
    </row>
    <row r="2943">
      <c r="A2943" s="1530" t="s">
        <v>121</v>
      </c>
      <c r="B2943" s="1530" t="s">
        <v>1856</v>
      </c>
      <c r="C2943" s="1558">
        <v>31567.0</v>
      </c>
      <c r="D2943" s="1530">
        <v>61.0</v>
      </c>
      <c r="E2943" s="55" t="s">
        <v>1856</v>
      </c>
    </row>
    <row r="2944">
      <c r="A2944" s="1530" t="s">
        <v>4260</v>
      </c>
      <c r="B2944" s="1530" t="s">
        <v>1856</v>
      </c>
      <c r="C2944" s="1558">
        <v>12190.0</v>
      </c>
      <c r="D2944" s="1530">
        <v>9.0</v>
      </c>
      <c r="E2944" s="55" t="s">
        <v>1856</v>
      </c>
    </row>
    <row r="2945">
      <c r="A2945" s="1530" t="s">
        <v>4261</v>
      </c>
      <c r="B2945" s="1530" t="s">
        <v>1856</v>
      </c>
      <c r="C2945" s="1558">
        <v>94632.0</v>
      </c>
      <c r="D2945" s="1530">
        <v>95.0</v>
      </c>
      <c r="E2945" s="55" t="s">
        <v>1856</v>
      </c>
    </row>
    <row r="2946">
      <c r="A2946" s="1530" t="s">
        <v>1930</v>
      </c>
      <c r="B2946" s="1530" t="s">
        <v>1856</v>
      </c>
      <c r="C2946" s="1558">
        <v>18339.0</v>
      </c>
      <c r="D2946" s="1530">
        <v>17.0</v>
      </c>
      <c r="E2946" s="55" t="s">
        <v>1856</v>
      </c>
    </row>
    <row r="2947">
      <c r="A2947" s="1530" t="s">
        <v>1931</v>
      </c>
      <c r="B2947" s="1530" t="s">
        <v>1856</v>
      </c>
      <c r="C2947" s="1558">
        <v>228783.0</v>
      </c>
      <c r="D2947" s="1530">
        <v>220.0</v>
      </c>
      <c r="E2947" s="55" t="s">
        <v>1856</v>
      </c>
    </row>
    <row r="2948">
      <c r="A2948" s="1530" t="s">
        <v>1932</v>
      </c>
      <c r="B2948" s="1530" t="s">
        <v>1856</v>
      </c>
      <c r="C2948" s="1558">
        <v>99920.0</v>
      </c>
      <c r="D2948" s="1530">
        <v>135.0</v>
      </c>
      <c r="E2948" s="55" t="s">
        <v>1856</v>
      </c>
    </row>
    <row r="2949">
      <c r="A2949" s="1530" t="s">
        <v>1260</v>
      </c>
      <c r="B2949" s="1530" t="s">
        <v>1856</v>
      </c>
      <c r="C2949" s="1558">
        <v>25643.0</v>
      </c>
      <c r="D2949" s="1530">
        <v>34.0</v>
      </c>
      <c r="E2949" s="55" t="s">
        <v>1856</v>
      </c>
    </row>
    <row r="2950">
      <c r="A2950" s="1530" t="s">
        <v>4262</v>
      </c>
      <c r="B2950" s="1530" t="s">
        <v>1856</v>
      </c>
      <c r="C2950" s="1558">
        <v>24922.0</v>
      </c>
      <c r="D2950" s="1530">
        <v>46.0</v>
      </c>
      <c r="E2950" s="55" t="s">
        <v>1856</v>
      </c>
    </row>
    <row r="2951">
      <c r="A2951" s="1530" t="s">
        <v>902</v>
      </c>
      <c r="B2951" s="1530" t="s">
        <v>1856</v>
      </c>
      <c r="C2951" s="1558">
        <v>91185.0</v>
      </c>
      <c r="D2951" s="1530">
        <v>108.0</v>
      </c>
      <c r="E2951" s="55" t="s">
        <v>1856</v>
      </c>
    </row>
    <row r="2952">
      <c r="A2952" s="1530" t="s">
        <v>4263</v>
      </c>
      <c r="B2952" s="1530" t="s">
        <v>1856</v>
      </c>
      <c r="C2952" s="1558">
        <v>450189.0</v>
      </c>
      <c r="D2952" s="1530">
        <v>211.0</v>
      </c>
      <c r="E2952" s="55" t="s">
        <v>1856</v>
      </c>
    </row>
    <row r="2953">
      <c r="A2953" s="1530" t="s">
        <v>4264</v>
      </c>
      <c r="B2953" s="1530" t="s">
        <v>1856</v>
      </c>
      <c r="C2953" s="1558">
        <v>22628.0</v>
      </c>
      <c r="D2953" s="1530">
        <v>37.0</v>
      </c>
      <c r="E2953" s="55" t="s">
        <v>1856</v>
      </c>
    </row>
    <row r="2954">
      <c r="A2954" s="1530" t="s">
        <v>1600</v>
      </c>
      <c r="B2954" s="1530" t="s">
        <v>1856</v>
      </c>
      <c r="C2954" s="1558">
        <v>14896.0</v>
      </c>
      <c r="D2954" s="1530">
        <v>15.0</v>
      </c>
      <c r="E2954" s="55" t="s">
        <v>1856</v>
      </c>
    </row>
    <row r="2955">
      <c r="A2955" s="1536" t="s">
        <v>3468</v>
      </c>
      <c r="B2955" s="1536" t="s">
        <v>1856</v>
      </c>
      <c r="C2955" s="1559">
        <v>28108.0</v>
      </c>
      <c r="D2955" s="1536">
        <v>33.0</v>
      </c>
      <c r="E2955" s="1560" t="s">
        <v>1856</v>
      </c>
      <c r="F2955" s="1560"/>
      <c r="G2955" s="1560"/>
      <c r="N2955" s="1529"/>
      <c r="O2955" s="1529"/>
      <c r="P2955" s="1529"/>
      <c r="Q2955" s="1529"/>
      <c r="R2955" s="1529"/>
      <c r="S2955" s="1529"/>
      <c r="T2955" s="1529"/>
      <c r="U2955" s="1529"/>
      <c r="V2955" s="1529"/>
      <c r="W2955" s="1529"/>
      <c r="X2955" s="1529"/>
      <c r="Y2955" s="1529"/>
      <c r="Z2955" s="1529"/>
    </row>
    <row r="2956">
      <c r="A2956" s="364" t="s">
        <v>267</v>
      </c>
      <c r="B2956" s="364" t="s">
        <v>1940</v>
      </c>
      <c r="C2956" s="155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5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5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54">
        <v>77036.0</v>
      </c>
      <c r="D2959" s="364">
        <v>63.0</v>
      </c>
      <c r="E2959" s="55" t="s">
        <v>1940</v>
      </c>
      <c r="H2959" s="1529"/>
      <c r="I2959" s="1529"/>
      <c r="J2959" s="1529"/>
      <c r="K2959" s="1529"/>
      <c r="L2959" s="1529"/>
      <c r="M2959" s="1529"/>
    </row>
    <row r="2960">
      <c r="A2960" s="364" t="s">
        <v>1943</v>
      </c>
      <c r="B2960" s="364" t="s">
        <v>1940</v>
      </c>
      <c r="C2960" s="155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5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5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5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5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5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5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5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5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5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5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5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5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5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5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5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5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5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5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5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5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5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5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5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5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5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5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5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5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5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5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5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5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54">
        <v>49791.0</v>
      </c>
      <c r="D2993" s="364">
        <v>49.0</v>
      </c>
      <c r="E2993" s="55" t="s">
        <v>1940</v>
      </c>
    </row>
    <row r="2994">
      <c r="A2994" s="1541" t="s">
        <v>1962</v>
      </c>
      <c r="B2994" s="1541" t="s">
        <v>1940</v>
      </c>
      <c r="C2994" s="1555">
        <v>251446.0</v>
      </c>
      <c r="D2994" s="1541">
        <v>155.0</v>
      </c>
      <c r="E2994" s="1560" t="s">
        <v>1940</v>
      </c>
      <c r="F2994" s="1560"/>
      <c r="G2994" s="1560"/>
      <c r="N2994" s="1529"/>
      <c r="O2994" s="1529"/>
      <c r="P2994" s="1529"/>
      <c r="Q2994" s="1529"/>
      <c r="R2994" s="1529"/>
      <c r="S2994" s="1529"/>
      <c r="T2994" s="1529"/>
      <c r="U2994" s="1529"/>
      <c r="V2994" s="1529"/>
      <c r="W2994" s="1529"/>
      <c r="X2994" s="1529"/>
      <c r="Y2994" s="1529"/>
      <c r="Z2994" s="1529"/>
    </row>
    <row r="2995">
      <c r="A2995" s="1530" t="s">
        <v>32</v>
      </c>
      <c r="B2995" s="1530" t="s">
        <v>1964</v>
      </c>
      <c r="C2995" s="1558">
        <v>16535.0</v>
      </c>
      <c r="D2995" s="1530">
        <v>22.0</v>
      </c>
      <c r="E2995" s="55" t="s">
        <v>1964</v>
      </c>
    </row>
    <row r="2996">
      <c r="A2996" s="1530" t="s">
        <v>1579</v>
      </c>
      <c r="B2996" s="1530" t="s">
        <v>1964</v>
      </c>
      <c r="C2996" s="1558">
        <v>117123.0</v>
      </c>
      <c r="D2996" s="1530">
        <v>86.0</v>
      </c>
      <c r="E2996" s="55" t="s">
        <v>1964</v>
      </c>
    </row>
    <row r="2997">
      <c r="A2997" s="1530" t="s">
        <v>151</v>
      </c>
      <c r="B2997" s="1530" t="s">
        <v>1964</v>
      </c>
      <c r="C2997" s="1558">
        <v>21951.0</v>
      </c>
      <c r="D2997" s="1530">
        <v>29.0</v>
      </c>
      <c r="E2997" s="55" t="s">
        <v>1964</v>
      </c>
    </row>
    <row r="2998">
      <c r="A2998" s="1530" t="s">
        <v>1965</v>
      </c>
      <c r="B2998" s="1530" t="s">
        <v>1964</v>
      </c>
      <c r="C2998" s="1558">
        <v>14089.0</v>
      </c>
      <c r="D2998" s="1530">
        <v>14.0</v>
      </c>
      <c r="E2998" s="55" t="s">
        <v>1964</v>
      </c>
      <c r="H2998" s="1529"/>
      <c r="I2998" s="1529"/>
      <c r="J2998" s="1529"/>
      <c r="K2998" s="1529"/>
      <c r="L2998" s="1529"/>
      <c r="M2998" s="1529"/>
    </row>
    <row r="2999">
      <c r="A2999" s="1530" t="s">
        <v>1966</v>
      </c>
      <c r="B2999" s="1530" t="s">
        <v>1964</v>
      </c>
      <c r="C2999" s="1558">
        <v>22203.0</v>
      </c>
      <c r="D2999" s="1530">
        <v>30.0</v>
      </c>
      <c r="E2999" s="55" t="s">
        <v>1964</v>
      </c>
    </row>
    <row r="3000">
      <c r="A3000" s="1530" t="s">
        <v>1967</v>
      </c>
      <c r="B3000" s="1530" t="s">
        <v>1964</v>
      </c>
      <c r="C3000" s="1558">
        <v>93224.0</v>
      </c>
      <c r="D3000" s="1530">
        <v>120.0</v>
      </c>
      <c r="E3000" s="55" t="s">
        <v>1964</v>
      </c>
    </row>
    <row r="3001">
      <c r="A3001" s="1530" t="s">
        <v>37</v>
      </c>
      <c r="B3001" s="1530" t="s">
        <v>1964</v>
      </c>
      <c r="C3001" s="1558">
        <v>7254.0</v>
      </c>
      <c r="D3001" s="1530">
        <v>7.0</v>
      </c>
      <c r="E3001" s="55" t="s">
        <v>1964</v>
      </c>
    </row>
    <row r="3002">
      <c r="A3002" s="1530" t="s">
        <v>43</v>
      </c>
      <c r="B3002" s="1530" t="s">
        <v>1964</v>
      </c>
      <c r="C3002" s="1558">
        <v>8632.0</v>
      </c>
      <c r="D3002" s="1530">
        <v>9.0</v>
      </c>
      <c r="E3002" s="55" t="s">
        <v>1964</v>
      </c>
    </row>
    <row r="3003">
      <c r="A3003" s="1530" t="s">
        <v>1968</v>
      </c>
      <c r="B3003" s="1530" t="s">
        <v>1964</v>
      </c>
      <c r="C3003" s="1558">
        <v>8406.0</v>
      </c>
      <c r="D3003" s="1530">
        <v>16.0</v>
      </c>
      <c r="E3003" s="55" t="s">
        <v>1964</v>
      </c>
    </row>
    <row r="3004">
      <c r="A3004" s="1530" t="s">
        <v>58</v>
      </c>
      <c r="B3004" s="1530" t="s">
        <v>1964</v>
      </c>
      <c r="C3004" s="1558">
        <v>43018.0</v>
      </c>
      <c r="D3004" s="1530">
        <v>65.0</v>
      </c>
      <c r="E3004" s="55" t="s">
        <v>1964</v>
      </c>
    </row>
    <row r="3005">
      <c r="A3005" s="1530" t="s">
        <v>436</v>
      </c>
      <c r="B3005" s="1530" t="s">
        <v>1964</v>
      </c>
      <c r="C3005" s="1558">
        <v>8026.0</v>
      </c>
      <c r="D3005" s="1530">
        <v>11.0</v>
      </c>
      <c r="E3005" s="55" t="s">
        <v>1964</v>
      </c>
    </row>
    <row r="3006">
      <c r="A3006" s="1530" t="s">
        <v>168</v>
      </c>
      <c r="B3006" s="1530" t="s">
        <v>1964</v>
      </c>
      <c r="C3006" s="1558">
        <v>11626.0</v>
      </c>
      <c r="D3006" s="1530">
        <v>23.0</v>
      </c>
      <c r="E3006" s="55" t="s">
        <v>1964</v>
      </c>
    </row>
    <row r="3007">
      <c r="A3007" s="1530" t="s">
        <v>1969</v>
      </c>
      <c r="B3007" s="1530" t="s">
        <v>1964</v>
      </c>
      <c r="C3007" s="1558">
        <v>34786.0</v>
      </c>
      <c r="D3007" s="1530">
        <v>71.0</v>
      </c>
      <c r="E3007" s="55" t="s">
        <v>1964</v>
      </c>
    </row>
    <row r="3008">
      <c r="A3008" s="1530" t="s">
        <v>899</v>
      </c>
      <c r="B3008" s="1530" t="s">
        <v>1964</v>
      </c>
      <c r="C3008" s="1558">
        <v>23347.0</v>
      </c>
      <c r="D3008" s="1530">
        <v>34.0</v>
      </c>
      <c r="E3008" s="55" t="s">
        <v>1964</v>
      </c>
    </row>
    <row r="3009">
      <c r="A3009" s="1530" t="s">
        <v>444</v>
      </c>
      <c r="B3009" s="1530" t="s">
        <v>1964</v>
      </c>
      <c r="C3009" s="1558">
        <v>29094.0</v>
      </c>
      <c r="D3009" s="1530">
        <v>38.0</v>
      </c>
      <c r="E3009" s="55" t="s">
        <v>1964</v>
      </c>
    </row>
    <row r="3010">
      <c r="A3010" s="1530" t="s">
        <v>1970</v>
      </c>
      <c r="B3010" s="1530" t="s">
        <v>1964</v>
      </c>
      <c r="C3010" s="1558">
        <v>13775.0</v>
      </c>
      <c r="D3010" s="1530">
        <v>33.0</v>
      </c>
      <c r="E3010" s="55" t="s">
        <v>1964</v>
      </c>
    </row>
    <row r="3011">
      <c r="A3011" s="1530" t="s">
        <v>608</v>
      </c>
      <c r="B3011" s="1530" t="s">
        <v>1964</v>
      </c>
      <c r="C3011" s="1558">
        <v>67554.0</v>
      </c>
      <c r="D3011" s="1530">
        <v>99.0</v>
      </c>
      <c r="E3011" s="55" t="s">
        <v>1964</v>
      </c>
    </row>
    <row r="3012">
      <c r="A3012" s="1530" t="s">
        <v>65</v>
      </c>
      <c r="B3012" s="1530" t="s">
        <v>1964</v>
      </c>
      <c r="C3012" s="1558">
        <v>28706.0</v>
      </c>
      <c r="D3012" s="1530">
        <v>44.0</v>
      </c>
      <c r="E3012" s="55" t="s">
        <v>1964</v>
      </c>
    </row>
    <row r="3013">
      <c r="A3013" s="1530" t="s">
        <v>66</v>
      </c>
      <c r="B3013" s="1530" t="s">
        <v>1964</v>
      </c>
      <c r="C3013" s="1558">
        <v>56811.0</v>
      </c>
      <c r="D3013" s="1530">
        <v>53.0</v>
      </c>
      <c r="E3013" s="55" t="s">
        <v>1964</v>
      </c>
    </row>
    <row r="3014">
      <c r="A3014" s="1530" t="s">
        <v>1971</v>
      </c>
      <c r="B3014" s="1530" t="s">
        <v>1964</v>
      </c>
      <c r="C3014" s="1558">
        <v>180454.0</v>
      </c>
      <c r="D3014" s="1530">
        <v>246.0</v>
      </c>
      <c r="E3014" s="55" t="s">
        <v>1964</v>
      </c>
    </row>
    <row r="3015">
      <c r="A3015" s="1530" t="s">
        <v>530</v>
      </c>
      <c r="B3015" s="1530" t="s">
        <v>1964</v>
      </c>
      <c r="C3015" s="1558">
        <v>16024.0</v>
      </c>
      <c r="D3015" s="1530">
        <v>22.0</v>
      </c>
      <c r="E3015" s="55" t="s">
        <v>1964</v>
      </c>
    </row>
    <row r="3016">
      <c r="A3016" s="1530" t="s">
        <v>176</v>
      </c>
      <c r="B3016" s="1530" t="s">
        <v>1964</v>
      </c>
      <c r="C3016" s="1558">
        <v>20599.0</v>
      </c>
      <c r="D3016" s="1530">
        <v>21.0</v>
      </c>
      <c r="E3016" s="55" t="s">
        <v>1964</v>
      </c>
    </row>
    <row r="3017">
      <c r="A3017" s="1530" t="s">
        <v>178</v>
      </c>
      <c r="B3017" s="1530" t="s">
        <v>1964</v>
      </c>
      <c r="C3017" s="1558">
        <v>32607.0</v>
      </c>
      <c r="D3017" s="1530">
        <v>49.0</v>
      </c>
      <c r="E3017" s="55" t="s">
        <v>1964</v>
      </c>
    </row>
    <row r="3018">
      <c r="A3018" s="1530" t="s">
        <v>1357</v>
      </c>
      <c r="B3018" s="1530" t="s">
        <v>1964</v>
      </c>
      <c r="C3018" s="1558">
        <v>18223.0</v>
      </c>
      <c r="D3018" s="1530">
        <v>42.0</v>
      </c>
      <c r="E3018" s="55" t="s">
        <v>1964</v>
      </c>
    </row>
    <row r="3019">
      <c r="A3019" s="1530" t="s">
        <v>76</v>
      </c>
      <c r="B3019" s="1530" t="s">
        <v>1964</v>
      </c>
      <c r="C3019" s="1558">
        <v>56097.0</v>
      </c>
      <c r="D3019" s="1530">
        <v>72.0</v>
      </c>
      <c r="E3019" s="55" t="s">
        <v>1964</v>
      </c>
    </row>
    <row r="3020">
      <c r="A3020" s="1530" t="s">
        <v>77</v>
      </c>
      <c r="B3020" s="1530" t="s">
        <v>1964</v>
      </c>
      <c r="C3020" s="1558">
        <v>30785.0</v>
      </c>
      <c r="D3020" s="1530">
        <v>39.0</v>
      </c>
      <c r="E3020" s="55" t="s">
        <v>1964</v>
      </c>
    </row>
    <row r="3021">
      <c r="A3021" s="1530" t="s">
        <v>575</v>
      </c>
      <c r="B3021" s="1530" t="s">
        <v>1964</v>
      </c>
      <c r="C3021" s="1558">
        <v>26718.0</v>
      </c>
      <c r="D3021" s="1530">
        <v>27.0</v>
      </c>
      <c r="E3021" s="55" t="s">
        <v>1964</v>
      </c>
    </row>
    <row r="3022">
      <c r="A3022" s="1530" t="s">
        <v>578</v>
      </c>
      <c r="B3022" s="1530" t="s">
        <v>1964</v>
      </c>
      <c r="C3022" s="1558">
        <v>59131.0</v>
      </c>
      <c r="D3022" s="1530">
        <v>97.0</v>
      </c>
      <c r="E3022" s="55" t="s">
        <v>1964</v>
      </c>
    </row>
    <row r="3023">
      <c r="A3023" s="1530" t="s">
        <v>303</v>
      </c>
      <c r="B3023" s="1530" t="s">
        <v>1964</v>
      </c>
      <c r="C3023" s="1558">
        <v>26940.0</v>
      </c>
      <c r="D3023" s="1530">
        <v>50.0</v>
      </c>
      <c r="E3023" s="55" t="s">
        <v>1964</v>
      </c>
    </row>
    <row r="3024">
      <c r="A3024" s="1530" t="s">
        <v>1972</v>
      </c>
      <c r="B3024" s="1530" t="s">
        <v>1964</v>
      </c>
      <c r="C3024" s="1558">
        <v>23785.0</v>
      </c>
      <c r="D3024" s="1530">
        <v>47.0</v>
      </c>
      <c r="E3024" s="55" t="s">
        <v>1964</v>
      </c>
    </row>
    <row r="3025">
      <c r="A3025" s="1530" t="s">
        <v>1973</v>
      </c>
      <c r="B3025" s="1530" t="s">
        <v>1964</v>
      </c>
      <c r="C3025" s="1558">
        <v>106420.0</v>
      </c>
      <c r="D3025" s="1530">
        <v>71.0</v>
      </c>
      <c r="E3025" s="55" t="s">
        <v>1964</v>
      </c>
    </row>
    <row r="3026">
      <c r="A3026" s="1530" t="s">
        <v>79</v>
      </c>
      <c r="B3026" s="1530" t="s">
        <v>1964</v>
      </c>
      <c r="C3026" s="1558">
        <v>13280.0</v>
      </c>
      <c r="D3026" s="1530">
        <v>12.0</v>
      </c>
      <c r="E3026" s="55" t="s">
        <v>1964</v>
      </c>
    </row>
    <row r="3027">
      <c r="A3027" s="1530" t="s">
        <v>81</v>
      </c>
      <c r="B3027" s="1530" t="s">
        <v>1964</v>
      </c>
      <c r="C3027" s="1558">
        <v>17787.0</v>
      </c>
      <c r="D3027" s="1530">
        <v>24.0</v>
      </c>
      <c r="E3027" s="55" t="s">
        <v>1964</v>
      </c>
    </row>
    <row r="3028">
      <c r="A3028" s="1530" t="s">
        <v>799</v>
      </c>
      <c r="B3028" s="1530" t="s">
        <v>1964</v>
      </c>
      <c r="C3028" s="1558">
        <v>24842.0</v>
      </c>
      <c r="D3028" s="1530">
        <v>34.0</v>
      </c>
      <c r="E3028" s="55" t="s">
        <v>1964</v>
      </c>
    </row>
    <row r="3029">
      <c r="A3029" s="1530" t="s">
        <v>618</v>
      </c>
      <c r="B3029" s="1530" t="s">
        <v>1964</v>
      </c>
      <c r="C3029" s="1558">
        <v>41755.0</v>
      </c>
      <c r="D3029" s="1530">
        <v>61.0</v>
      </c>
      <c r="E3029" s="55" t="s">
        <v>1964</v>
      </c>
    </row>
    <row r="3030">
      <c r="A3030" s="1530" t="s">
        <v>802</v>
      </c>
      <c r="B3030" s="1530" t="s">
        <v>1964</v>
      </c>
      <c r="C3030" s="1558">
        <v>6997.0</v>
      </c>
      <c r="D3030" s="1530">
        <v>18.0</v>
      </c>
      <c r="E3030" s="55" t="s">
        <v>1964</v>
      </c>
    </row>
    <row r="3031">
      <c r="A3031" s="1530" t="s">
        <v>1974</v>
      </c>
      <c r="B3031" s="1530" t="s">
        <v>1964</v>
      </c>
      <c r="C3031" s="1558">
        <v>7507.0</v>
      </c>
      <c r="D3031" s="1530">
        <v>12.0</v>
      </c>
      <c r="E3031" s="55" t="s">
        <v>1964</v>
      </c>
    </row>
    <row r="3032">
      <c r="A3032" s="1530" t="s">
        <v>674</v>
      </c>
      <c r="B3032" s="1530" t="s">
        <v>1964</v>
      </c>
      <c r="C3032" s="1558">
        <v>8414.0</v>
      </c>
      <c r="D3032" s="1530">
        <v>19.0</v>
      </c>
      <c r="E3032" s="55" t="s">
        <v>1964</v>
      </c>
    </row>
    <row r="3033">
      <c r="A3033" s="1530" t="s">
        <v>1975</v>
      </c>
      <c r="B3033" s="1530" t="s">
        <v>1964</v>
      </c>
      <c r="C3033" s="1558">
        <v>33839.0</v>
      </c>
      <c r="D3033" s="1530">
        <v>34.0</v>
      </c>
      <c r="E3033" s="55" t="s">
        <v>1964</v>
      </c>
    </row>
    <row r="3034">
      <c r="A3034" s="1530" t="s">
        <v>380</v>
      </c>
      <c r="B3034" s="1530" t="s">
        <v>1964</v>
      </c>
      <c r="C3034" s="1558">
        <v>56682.0</v>
      </c>
      <c r="D3034" s="1530">
        <v>53.0</v>
      </c>
      <c r="E3034" s="55" t="s">
        <v>1964</v>
      </c>
    </row>
    <row r="3035">
      <c r="A3035" s="1530" t="s">
        <v>1976</v>
      </c>
      <c r="B3035" s="1530" t="s">
        <v>1964</v>
      </c>
      <c r="C3035" s="1558">
        <v>74254.0</v>
      </c>
      <c r="D3035" s="1530">
        <v>117.0</v>
      </c>
      <c r="E3035" s="55" t="s">
        <v>1964</v>
      </c>
    </row>
    <row r="3036">
      <c r="A3036" s="1530" t="s">
        <v>85</v>
      </c>
      <c r="B3036" s="1530" t="s">
        <v>1964</v>
      </c>
      <c r="C3036" s="1558">
        <v>28823.0</v>
      </c>
      <c r="D3036" s="1530">
        <v>33.0</v>
      </c>
      <c r="E3036" s="55" t="s">
        <v>1964</v>
      </c>
    </row>
    <row r="3037">
      <c r="A3037" s="1530" t="s">
        <v>1977</v>
      </c>
      <c r="B3037" s="1530" t="s">
        <v>1964</v>
      </c>
      <c r="C3037" s="1558">
        <v>9721.0</v>
      </c>
      <c r="D3037" s="1530">
        <v>17.0</v>
      </c>
      <c r="E3037" s="55" t="s">
        <v>1964</v>
      </c>
    </row>
    <row r="3038">
      <c r="A3038" s="1530" t="s">
        <v>1664</v>
      </c>
      <c r="B3038" s="1530" t="s">
        <v>1964</v>
      </c>
      <c r="C3038" s="1558">
        <v>13932.0</v>
      </c>
      <c r="D3038" s="1530">
        <v>16.0</v>
      </c>
      <c r="E3038" s="55" t="s">
        <v>1964</v>
      </c>
    </row>
    <row r="3039">
      <c r="A3039" s="1530" t="s">
        <v>1978</v>
      </c>
      <c r="B3039" s="1530" t="s">
        <v>1964</v>
      </c>
      <c r="C3039" s="1558">
        <v>12760.0</v>
      </c>
      <c r="D3039" s="1530">
        <v>16.0</v>
      </c>
      <c r="E3039" s="55" t="s">
        <v>1964</v>
      </c>
    </row>
    <row r="3040">
      <c r="A3040" s="1530" t="s">
        <v>387</v>
      </c>
      <c r="B3040" s="1530" t="s">
        <v>1964</v>
      </c>
      <c r="C3040" s="1558">
        <v>16862.0</v>
      </c>
      <c r="D3040" s="1530">
        <v>22.0</v>
      </c>
      <c r="E3040" s="55" t="s">
        <v>1964</v>
      </c>
    </row>
    <row r="3041">
      <c r="A3041" s="1530" t="s">
        <v>1979</v>
      </c>
      <c r="B3041" s="1530" t="s">
        <v>1964</v>
      </c>
      <c r="C3041" s="1558">
        <v>6955.0</v>
      </c>
      <c r="D3041" s="1530">
        <v>16.0</v>
      </c>
      <c r="E3041" s="55" t="s">
        <v>1964</v>
      </c>
    </row>
    <row r="3042">
      <c r="A3042" s="1530" t="s">
        <v>1810</v>
      </c>
      <c r="B3042" s="1530" t="s">
        <v>1964</v>
      </c>
      <c r="C3042" s="1558">
        <v>8746.0</v>
      </c>
      <c r="D3042" s="1530">
        <v>22.0</v>
      </c>
      <c r="E3042" s="55" t="s">
        <v>1964</v>
      </c>
    </row>
    <row r="3043">
      <c r="A3043" s="1530" t="s">
        <v>1811</v>
      </c>
      <c r="B3043" s="1530" t="s">
        <v>1964</v>
      </c>
      <c r="C3043" s="1558">
        <v>24415.0</v>
      </c>
      <c r="D3043" s="1530">
        <v>20.0</v>
      </c>
      <c r="E3043" s="55" t="s">
        <v>1964</v>
      </c>
    </row>
    <row r="3044">
      <c r="A3044" s="1530" t="s">
        <v>494</v>
      </c>
      <c r="B3044" s="1530" t="s">
        <v>1964</v>
      </c>
      <c r="C3044" s="1558">
        <v>39944.0</v>
      </c>
      <c r="D3044" s="1530">
        <v>41.0</v>
      </c>
      <c r="E3044" s="55" t="s">
        <v>1964</v>
      </c>
    </row>
    <row r="3045">
      <c r="A3045" s="1530" t="s">
        <v>495</v>
      </c>
      <c r="B3045" s="1530" t="s">
        <v>1964</v>
      </c>
      <c r="C3045" s="1558">
        <v>8285.0</v>
      </c>
      <c r="D3045" s="1530">
        <v>10.0</v>
      </c>
      <c r="E3045" s="55" t="s">
        <v>1964</v>
      </c>
    </row>
    <row r="3046">
      <c r="A3046" s="1530" t="s">
        <v>1980</v>
      </c>
      <c r="B3046" s="1530" t="s">
        <v>1964</v>
      </c>
      <c r="C3046" s="1558">
        <v>15270.0</v>
      </c>
      <c r="D3046" s="1530">
        <v>33.0</v>
      </c>
      <c r="E3046" s="55" t="s">
        <v>1964</v>
      </c>
    </row>
    <row r="3047">
      <c r="A3047" s="1530" t="s">
        <v>1981</v>
      </c>
      <c r="B3047" s="1530" t="s">
        <v>1964</v>
      </c>
      <c r="C3047" s="1558">
        <v>5830.0</v>
      </c>
      <c r="D3047" s="1530">
        <v>3.0</v>
      </c>
      <c r="E3047" s="55" t="s">
        <v>1964</v>
      </c>
    </row>
    <row r="3048">
      <c r="A3048" s="1530" t="s">
        <v>1451</v>
      </c>
      <c r="B3048" s="1530" t="s">
        <v>1964</v>
      </c>
      <c r="C3048" s="1558">
        <v>84203.0</v>
      </c>
      <c r="D3048" s="1530">
        <v>127.0</v>
      </c>
      <c r="E3048" s="55" t="s">
        <v>1964</v>
      </c>
    </row>
    <row r="3049">
      <c r="A3049" s="1536" t="s">
        <v>1316</v>
      </c>
      <c r="B3049" s="1536" t="s">
        <v>1964</v>
      </c>
      <c r="C3049" s="1559">
        <v>20786.0</v>
      </c>
      <c r="D3049" s="1536">
        <v>42.0</v>
      </c>
      <c r="E3049" s="1560" t="s">
        <v>1964</v>
      </c>
      <c r="F3049" s="1560"/>
      <c r="G3049" s="1560"/>
      <c r="N3049" s="1529"/>
      <c r="O3049" s="1529"/>
      <c r="P3049" s="1529"/>
      <c r="Q3049" s="1529"/>
      <c r="R3049" s="1529"/>
      <c r="S3049" s="1529"/>
      <c r="T3049" s="1529"/>
      <c r="U3049" s="1529"/>
      <c r="V3049" s="1529"/>
      <c r="W3049" s="1529"/>
      <c r="X3049" s="1529"/>
      <c r="Y3049" s="1529"/>
      <c r="Z3049" s="1529"/>
    </row>
    <row r="3050">
      <c r="A3050" s="364" t="s">
        <v>267</v>
      </c>
      <c r="B3050" s="364" t="s">
        <v>1983</v>
      </c>
      <c r="C3050" s="155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5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5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54">
        <v>15042.0</v>
      </c>
      <c r="D3053" s="364">
        <v>30.0</v>
      </c>
      <c r="E3053" s="55" t="s">
        <v>1983</v>
      </c>
      <c r="H3053" s="1529"/>
      <c r="I3053" s="1529"/>
      <c r="J3053" s="1529"/>
      <c r="K3053" s="1529"/>
      <c r="L3053" s="1529"/>
      <c r="M3053" s="1529"/>
    </row>
    <row r="3054">
      <c r="A3054" s="364" t="s">
        <v>545</v>
      </c>
      <c r="B3054" s="364" t="s">
        <v>1983</v>
      </c>
      <c r="C3054" s="155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5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5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5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5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5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5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5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5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5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5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5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5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5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5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5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5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5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5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5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5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5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5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5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5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5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5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5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5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5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5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5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5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5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5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5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5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5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5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5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5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5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5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5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5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5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5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5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5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5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54">
        <v>14147.0</v>
      </c>
      <c r="D3104" s="364">
        <v>28.0</v>
      </c>
      <c r="E3104" s="55" t="s">
        <v>1983</v>
      </c>
    </row>
    <row r="3105">
      <c r="A3105" s="364" t="s">
        <v>4279</v>
      </c>
      <c r="B3105" s="364" t="s">
        <v>1983</v>
      </c>
      <c r="C3105" s="155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5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5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5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5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5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5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5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5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5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5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5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5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5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5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54">
        <v>171020.0</v>
      </c>
      <c r="D3120" s="364">
        <v>108.0</v>
      </c>
      <c r="E3120" s="55" t="s">
        <v>1983</v>
      </c>
    </row>
    <row r="3121">
      <c r="A3121" s="1541" t="s">
        <v>1451</v>
      </c>
      <c r="B3121" s="1541" t="s">
        <v>1983</v>
      </c>
      <c r="C3121" s="1555">
        <v>73055.0</v>
      </c>
      <c r="D3121" s="1541">
        <v>78.0</v>
      </c>
      <c r="E3121" s="1560" t="s">
        <v>1983</v>
      </c>
      <c r="F3121" s="1560"/>
      <c r="G3121" s="1560"/>
      <c r="N3121" s="1529"/>
      <c r="O3121" s="1529"/>
      <c r="P3121" s="1529"/>
      <c r="Q3121" s="1529"/>
      <c r="R3121" s="1529"/>
      <c r="S3121" s="1529"/>
      <c r="T3121" s="1529"/>
      <c r="U3121" s="1529"/>
      <c r="V3121" s="1529"/>
      <c r="W3121" s="1529"/>
      <c r="X3121" s="1529"/>
      <c r="Y3121" s="1529"/>
      <c r="Z3121" s="1529"/>
    </row>
    <row r="3122">
      <c r="A3122" s="1530" t="s">
        <v>1289</v>
      </c>
      <c r="B3122" s="1530" t="s">
        <v>2047</v>
      </c>
      <c r="C3122" s="1558">
        <v>38601.0</v>
      </c>
      <c r="D3122" s="1530">
        <v>29.0</v>
      </c>
      <c r="E3122" s="55" t="s">
        <v>2047</v>
      </c>
    </row>
    <row r="3123">
      <c r="A3123" s="1530" t="s">
        <v>1150</v>
      </c>
      <c r="B3123" s="1530" t="s">
        <v>2047</v>
      </c>
      <c r="C3123" s="1558">
        <v>11881.0</v>
      </c>
      <c r="D3123" s="1530">
        <v>21.0</v>
      </c>
      <c r="E3123" s="55" t="s">
        <v>2047</v>
      </c>
    </row>
    <row r="3124">
      <c r="A3124" s="1530" t="s">
        <v>769</v>
      </c>
      <c r="B3124" s="1530" t="s">
        <v>2047</v>
      </c>
      <c r="C3124" s="1558">
        <v>46140.0</v>
      </c>
      <c r="D3124" s="1530">
        <v>35.0</v>
      </c>
      <c r="E3124" s="55" t="s">
        <v>2047</v>
      </c>
    </row>
    <row r="3125">
      <c r="A3125" s="1530" t="s">
        <v>1152</v>
      </c>
      <c r="B3125" s="1530" t="s">
        <v>2047</v>
      </c>
      <c r="C3125" s="1558">
        <v>14971.0</v>
      </c>
      <c r="D3125" s="1530">
        <v>27.0</v>
      </c>
      <c r="E3125" s="55" t="s">
        <v>2047</v>
      </c>
      <c r="H3125" s="1529"/>
      <c r="I3125" s="1529"/>
      <c r="J3125" s="1529"/>
      <c r="K3125" s="1529"/>
      <c r="L3125" s="1529"/>
      <c r="M3125" s="1529"/>
    </row>
    <row r="3126">
      <c r="A3126" s="1530" t="s">
        <v>2048</v>
      </c>
      <c r="B3126" s="1530" t="s">
        <v>2047</v>
      </c>
      <c r="C3126" s="1558">
        <v>13640.0</v>
      </c>
      <c r="D3126" s="1530">
        <v>20.0</v>
      </c>
      <c r="E3126" s="55" t="s">
        <v>2047</v>
      </c>
    </row>
    <row r="3127">
      <c r="A3127" s="1530" t="s">
        <v>1502</v>
      </c>
      <c r="B3127" s="1530" t="s">
        <v>2047</v>
      </c>
      <c r="C3127" s="1558">
        <v>7450.0</v>
      </c>
      <c r="D3127" s="1530">
        <v>16.0</v>
      </c>
      <c r="E3127" s="55" t="s">
        <v>2047</v>
      </c>
    </row>
    <row r="3128">
      <c r="A3128" s="1530" t="s">
        <v>290</v>
      </c>
      <c r="B3128" s="1530" t="s">
        <v>2047</v>
      </c>
      <c r="C3128" s="1558">
        <v>39531.0</v>
      </c>
      <c r="D3128" s="1530">
        <v>49.0</v>
      </c>
      <c r="E3128" s="55" t="s">
        <v>2047</v>
      </c>
    </row>
    <row r="3129">
      <c r="A3129" s="1530" t="s">
        <v>2049</v>
      </c>
      <c r="B3129" s="1530" t="s">
        <v>2047</v>
      </c>
      <c r="C3129" s="1558">
        <v>13376.0</v>
      </c>
      <c r="D3129" s="1530">
        <v>17.0</v>
      </c>
      <c r="E3129" s="55" t="s">
        <v>2047</v>
      </c>
    </row>
    <row r="3130">
      <c r="A3130" s="1530" t="s">
        <v>2050</v>
      </c>
      <c r="B3130" s="1530" t="s">
        <v>2047</v>
      </c>
      <c r="C3130" s="1558">
        <v>4555.0</v>
      </c>
      <c r="D3130" s="1530">
        <v>9.0</v>
      </c>
      <c r="E3130" s="55" t="s">
        <v>2047</v>
      </c>
    </row>
    <row r="3131">
      <c r="A3131" s="1530" t="s">
        <v>174</v>
      </c>
      <c r="B3131" s="1530" t="s">
        <v>2047</v>
      </c>
      <c r="C3131" s="1558">
        <v>8460.0</v>
      </c>
      <c r="D3131" s="1530">
        <v>18.0</v>
      </c>
      <c r="E3131" s="55" t="s">
        <v>2047</v>
      </c>
    </row>
    <row r="3132">
      <c r="A3132" s="1530" t="s">
        <v>2051</v>
      </c>
      <c r="B3132" s="1530" t="s">
        <v>2047</v>
      </c>
      <c r="C3132" s="1558">
        <v>98976.0</v>
      </c>
      <c r="D3132" s="1530">
        <v>92.0</v>
      </c>
      <c r="E3132" s="55" t="s">
        <v>2047</v>
      </c>
    </row>
    <row r="3133">
      <c r="A3133" s="1530" t="s">
        <v>176</v>
      </c>
      <c r="B3133" s="1530" t="s">
        <v>2047</v>
      </c>
      <c r="C3133" s="1558">
        <v>19434.0</v>
      </c>
      <c r="D3133" s="1530">
        <v>23.0</v>
      </c>
      <c r="E3133" s="55" t="s">
        <v>2047</v>
      </c>
    </row>
    <row r="3134">
      <c r="A3134" s="1530" t="s">
        <v>2052</v>
      </c>
      <c r="B3134" s="1530" t="s">
        <v>2047</v>
      </c>
      <c r="C3134" s="1558">
        <v>79115.0</v>
      </c>
      <c r="D3134" s="1530">
        <v>61.0</v>
      </c>
      <c r="E3134" s="55" t="s">
        <v>2047</v>
      </c>
    </row>
    <row r="3135">
      <c r="A3135" s="1530" t="s">
        <v>2053</v>
      </c>
      <c r="B3135" s="1530" t="s">
        <v>2047</v>
      </c>
      <c r="C3135" s="1558">
        <v>2388.0</v>
      </c>
      <c r="D3135" s="1530">
        <v>4.0</v>
      </c>
      <c r="E3135" s="55" t="s">
        <v>2047</v>
      </c>
    </row>
    <row r="3136">
      <c r="A3136" s="1530" t="s">
        <v>309</v>
      </c>
      <c r="B3136" s="1530" t="s">
        <v>2047</v>
      </c>
      <c r="C3136" s="1558">
        <v>29324.0</v>
      </c>
      <c r="D3136" s="1530">
        <v>51.0</v>
      </c>
      <c r="E3136" s="55" t="s">
        <v>2047</v>
      </c>
    </row>
    <row r="3137">
      <c r="A3137" s="1530" t="s">
        <v>1135</v>
      </c>
      <c r="B3137" s="1530" t="s">
        <v>2047</v>
      </c>
      <c r="C3137" s="1558">
        <v>8566.0</v>
      </c>
      <c r="D3137" s="1530">
        <v>19.0</v>
      </c>
      <c r="E3137" s="55" t="s">
        <v>2047</v>
      </c>
    </row>
    <row r="3138">
      <c r="A3138" s="1530" t="s">
        <v>741</v>
      </c>
      <c r="B3138" s="1530" t="s">
        <v>2047</v>
      </c>
      <c r="C3138" s="1558">
        <v>30233.0</v>
      </c>
      <c r="D3138" s="1530">
        <v>39.0</v>
      </c>
      <c r="E3138" s="55" t="s">
        <v>2047</v>
      </c>
    </row>
    <row r="3139">
      <c r="A3139" s="1530" t="s">
        <v>2054</v>
      </c>
      <c r="B3139" s="1530" t="s">
        <v>2047</v>
      </c>
      <c r="C3139" s="1558">
        <v>9813.0</v>
      </c>
      <c r="D3139" s="1530">
        <v>13.0</v>
      </c>
      <c r="E3139" s="55" t="s">
        <v>2047</v>
      </c>
    </row>
    <row r="3140">
      <c r="A3140" s="1530" t="s">
        <v>2055</v>
      </c>
      <c r="B3140" s="1530" t="s">
        <v>2047</v>
      </c>
      <c r="C3140" s="1558">
        <v>43051.0</v>
      </c>
      <c r="D3140" s="1530">
        <v>41.0</v>
      </c>
      <c r="E3140" s="55" t="s">
        <v>2047</v>
      </c>
    </row>
    <row r="3141">
      <c r="A3141" s="1530" t="s">
        <v>538</v>
      </c>
      <c r="B3141" s="1530" t="s">
        <v>2047</v>
      </c>
      <c r="C3141" s="1558">
        <v>23081.0</v>
      </c>
      <c r="D3141" s="1530">
        <v>16.0</v>
      </c>
      <c r="E3141" s="55" t="s">
        <v>2047</v>
      </c>
    </row>
    <row r="3142">
      <c r="A3142" s="1530" t="s">
        <v>2056</v>
      </c>
      <c r="B3142" s="1530" t="s">
        <v>2047</v>
      </c>
      <c r="C3142" s="1558">
        <v>20299.0</v>
      </c>
      <c r="D3142" s="1530">
        <v>32.0</v>
      </c>
      <c r="E3142" s="55" t="s">
        <v>2047</v>
      </c>
    </row>
    <row r="3143">
      <c r="A3143" s="1530" t="s">
        <v>2057</v>
      </c>
      <c r="B3143" s="1530" t="s">
        <v>2047</v>
      </c>
      <c r="C3143" s="1558">
        <v>7885.0</v>
      </c>
      <c r="D3143" s="1530">
        <v>21.0</v>
      </c>
      <c r="E3143" s="55" t="s">
        <v>2047</v>
      </c>
    </row>
    <row r="3144">
      <c r="A3144" s="1536" t="s">
        <v>2058</v>
      </c>
      <c r="B3144" s="1536" t="s">
        <v>2047</v>
      </c>
      <c r="C3144" s="1559">
        <v>6967.0</v>
      </c>
      <c r="D3144" s="1536">
        <v>13.0</v>
      </c>
      <c r="E3144" s="1560" t="s">
        <v>2047</v>
      </c>
      <c r="F3144" s="1560"/>
      <c r="G3144" s="1560"/>
      <c r="N3144" s="1529"/>
      <c r="O3144" s="1529"/>
      <c r="P3144" s="1529"/>
      <c r="Q3144" s="1529"/>
      <c r="R3144" s="1529"/>
      <c r="S3144" s="1529"/>
      <c r="T3144" s="1529"/>
      <c r="U3144" s="1529"/>
      <c r="V3144" s="1529"/>
      <c r="W3144" s="1529"/>
      <c r="X3144" s="1529"/>
      <c r="Y3144" s="1529"/>
      <c r="Z3144" s="1529"/>
    </row>
    <row r="3145">
      <c r="C3145" s="162"/>
    </row>
    <row r="3146">
      <c r="C3146" s="162"/>
    </row>
    <row r="3147">
      <c r="C3147" s="162"/>
    </row>
    <row r="3148">
      <c r="C3148" s="162"/>
      <c r="H3148" s="1529"/>
      <c r="I3148" s="1529"/>
      <c r="J3148" s="1529"/>
      <c r="K3148" s="1529"/>
      <c r="L3148" s="1529"/>
      <c r="M3148" s="152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63"/>
    </row>
    <row r="2">
      <c r="A2" s="1564"/>
      <c r="B2" s="1565"/>
      <c r="C2" s="1566"/>
      <c r="D2" s="1566"/>
      <c r="E2" s="731"/>
      <c r="F2" s="731"/>
      <c r="G2" s="731"/>
      <c r="H2" s="731"/>
      <c r="I2" s="731"/>
      <c r="J2" s="731"/>
      <c r="K2" s="731"/>
      <c r="L2" s="1563"/>
    </row>
    <row r="3">
      <c r="A3" s="1567"/>
      <c r="B3" s="1568"/>
      <c r="C3" s="1567"/>
      <c r="D3" s="1568"/>
      <c r="E3" s="1568"/>
      <c r="F3" s="1568"/>
      <c r="G3" s="1568"/>
      <c r="H3" s="1568"/>
      <c r="I3" s="1568"/>
      <c r="J3" s="1568"/>
      <c r="K3" s="1568"/>
      <c r="L3" s="1569"/>
    </row>
    <row r="4">
      <c r="A4" s="171"/>
      <c r="B4" s="1570"/>
      <c r="C4" s="1571" t="s">
        <v>4317</v>
      </c>
      <c r="D4" s="87"/>
      <c r="E4" s="1572" t="s">
        <v>4318</v>
      </c>
      <c r="F4" s="86"/>
      <c r="G4" s="86"/>
      <c r="H4" s="86"/>
      <c r="I4" s="86"/>
      <c r="J4" s="86"/>
      <c r="K4" s="87"/>
      <c r="L4" s="1573" t="s">
        <v>4319</v>
      </c>
    </row>
    <row r="5">
      <c r="A5" s="1574" t="s">
        <v>4320</v>
      </c>
      <c r="B5" s="1575">
        <v>2020.0</v>
      </c>
      <c r="C5" s="1576" t="s">
        <v>4321</v>
      </c>
      <c r="D5" s="1577" t="s">
        <v>4322</v>
      </c>
      <c r="E5" s="1578" t="s">
        <v>4323</v>
      </c>
      <c r="F5" s="1579" t="s">
        <v>4324</v>
      </c>
      <c r="G5" s="1579" t="s">
        <v>4325</v>
      </c>
      <c r="H5" s="1579" t="s">
        <v>4326</v>
      </c>
      <c r="I5" s="1579" t="s">
        <v>4327</v>
      </c>
      <c r="J5" s="1579" t="s">
        <v>4328</v>
      </c>
      <c r="K5" s="1580" t="s">
        <v>2077</v>
      </c>
      <c r="L5" s="1573" t="s">
        <v>2078</v>
      </c>
    </row>
    <row r="6">
      <c r="A6" s="1581" t="s">
        <v>2089</v>
      </c>
      <c r="B6" s="1582">
        <v>3.31449281E8</v>
      </c>
      <c r="C6" s="1583">
        <v>1.2997532E7</v>
      </c>
      <c r="D6" s="1584">
        <v>18.0</v>
      </c>
      <c r="E6" s="1585">
        <v>2.04277273E8</v>
      </c>
      <c r="F6" s="1586">
        <v>4.11042E7</v>
      </c>
      <c r="G6" s="1586">
        <v>3727135.0</v>
      </c>
      <c r="H6" s="1586">
        <v>1.9886049E7</v>
      </c>
      <c r="I6" s="1586">
        <v>689966.0</v>
      </c>
      <c r="J6" s="1587">
        <v>2.7915715E7</v>
      </c>
      <c r="K6" s="1588">
        <v>3.3848943E7</v>
      </c>
      <c r="L6" s="1589">
        <v>61937.0</v>
      </c>
    </row>
    <row r="7">
      <c r="A7" s="1590" t="s">
        <v>27</v>
      </c>
      <c r="B7" s="1556">
        <v>5024279.0</v>
      </c>
      <c r="C7" s="1591">
        <v>255613.0</v>
      </c>
      <c r="D7" s="1592">
        <v>23.9</v>
      </c>
      <c r="E7" s="1593">
        <v>3220452.0</v>
      </c>
      <c r="F7" s="1593">
        <v>1296162.0</v>
      </c>
      <c r="G7" s="1593">
        <v>33625.0</v>
      </c>
      <c r="H7" s="1593">
        <v>76660.0</v>
      </c>
      <c r="I7" s="1593">
        <v>2984.0</v>
      </c>
      <c r="J7" s="1593">
        <v>137443.0</v>
      </c>
      <c r="K7" s="1594">
        <v>256953.0</v>
      </c>
      <c r="L7" s="1595">
        <v>49881.0</v>
      </c>
    </row>
    <row r="8">
      <c r="A8" s="1596" t="s">
        <v>30</v>
      </c>
      <c r="B8" s="1597">
        <v>58805.0</v>
      </c>
      <c r="C8" s="1598">
        <v>2509.0</v>
      </c>
      <c r="D8" s="1599">
        <v>19.3</v>
      </c>
      <c r="E8" s="1600">
        <v>42160.0</v>
      </c>
      <c r="F8" s="1600">
        <v>11445.0</v>
      </c>
      <c r="G8" s="1600">
        <v>217.0</v>
      </c>
      <c r="H8" s="1600">
        <v>881.0</v>
      </c>
      <c r="I8" s="1600">
        <v>35.0</v>
      </c>
      <c r="J8" s="1600">
        <v>910.0</v>
      </c>
      <c r="K8" s="1601">
        <v>3157.0</v>
      </c>
      <c r="L8" s="1602">
        <v>59338.0</v>
      </c>
    </row>
    <row r="9">
      <c r="A9" s="1596" t="s">
        <v>31</v>
      </c>
      <c r="B9" s="1597">
        <v>231767.0</v>
      </c>
      <c r="C9" s="1598">
        <v>6442.0</v>
      </c>
      <c r="D9" s="1599">
        <v>13.9</v>
      </c>
      <c r="E9" s="1603">
        <v>189399.0</v>
      </c>
      <c r="F9" s="1604">
        <v>18217.0</v>
      </c>
      <c r="G9" s="1604">
        <v>1582.0</v>
      </c>
      <c r="H9" s="1604">
        <v>2067.0</v>
      </c>
      <c r="I9" s="1604">
        <v>143.0</v>
      </c>
      <c r="J9" s="1604">
        <v>5335.0</v>
      </c>
      <c r="K9" s="1605">
        <v>15024.0</v>
      </c>
      <c r="L9" s="1606">
        <v>57588.0</v>
      </c>
    </row>
    <row r="10">
      <c r="A10" s="1596" t="s">
        <v>32</v>
      </c>
      <c r="B10" s="1597">
        <v>25223.0</v>
      </c>
      <c r="C10" s="1598">
        <v>2242.0</v>
      </c>
      <c r="D10" s="1599">
        <v>43.9</v>
      </c>
      <c r="E10" s="1600">
        <v>11317.0</v>
      </c>
      <c r="F10" s="1600">
        <v>11933.0</v>
      </c>
      <c r="G10" s="1600">
        <v>116.0</v>
      </c>
      <c r="H10" s="1600">
        <v>117.0</v>
      </c>
      <c r="I10" s="1600">
        <v>1.0</v>
      </c>
      <c r="J10" s="1600">
        <v>1039.0</v>
      </c>
      <c r="K10" s="1601">
        <v>700.0</v>
      </c>
      <c r="L10" s="1602">
        <v>34382.0</v>
      </c>
    </row>
    <row r="11">
      <c r="A11" s="1596" t="s">
        <v>33</v>
      </c>
      <c r="B11" s="1597">
        <v>22293.0</v>
      </c>
      <c r="C11" s="1598">
        <v>1238.0</v>
      </c>
      <c r="D11" s="1599">
        <v>27.8</v>
      </c>
      <c r="E11" s="1600">
        <v>16555.0</v>
      </c>
      <c r="F11" s="1600">
        <v>4413.0</v>
      </c>
      <c r="G11" s="1600">
        <v>60.0</v>
      </c>
      <c r="H11" s="1600">
        <v>32.0</v>
      </c>
      <c r="I11" s="1600">
        <v>9.0</v>
      </c>
      <c r="J11" s="1600">
        <v>465.0</v>
      </c>
      <c r="K11" s="1601">
        <v>759.0</v>
      </c>
      <c r="L11" s="1602">
        <v>46064.0</v>
      </c>
    </row>
    <row r="12">
      <c r="A12" s="1596" t="s">
        <v>34</v>
      </c>
      <c r="B12" s="1597">
        <v>59134.0</v>
      </c>
      <c r="C12" s="1598">
        <v>2374.0</v>
      </c>
      <c r="D12" s="1607">
        <v>18.0</v>
      </c>
      <c r="E12" s="1600">
        <v>50663.0</v>
      </c>
      <c r="F12" s="1600">
        <v>845.0</v>
      </c>
      <c r="G12" s="1600">
        <v>337.0</v>
      </c>
      <c r="H12" s="1600">
        <v>178.0</v>
      </c>
      <c r="I12" s="1600">
        <v>24.0</v>
      </c>
      <c r="J12" s="1600">
        <v>3431.0</v>
      </c>
      <c r="K12" s="1601">
        <v>3656.0</v>
      </c>
      <c r="L12" s="1602">
        <v>50412.0</v>
      </c>
    </row>
    <row r="13">
      <c r="A13" s="1596" t="s">
        <v>35</v>
      </c>
      <c r="B13" s="1597">
        <v>10357.0</v>
      </c>
      <c r="C13" s="1598">
        <v>1433.0</v>
      </c>
      <c r="D13" s="1599">
        <v>68.3</v>
      </c>
      <c r="E13" s="1600">
        <v>2320.0</v>
      </c>
      <c r="F13" s="1600">
        <v>7396.0</v>
      </c>
      <c r="G13" s="1600">
        <v>72.0</v>
      </c>
      <c r="H13" s="1600">
        <v>9.0</v>
      </c>
      <c r="I13" s="1600">
        <v>10.0</v>
      </c>
      <c r="J13" s="1600">
        <v>302.0</v>
      </c>
      <c r="K13" s="1601">
        <v>248.0</v>
      </c>
      <c r="L13" s="1602">
        <v>29267.0</v>
      </c>
    </row>
    <row r="14">
      <c r="A14" s="1596" t="s">
        <v>36</v>
      </c>
      <c r="B14" s="1597">
        <v>19051.0</v>
      </c>
      <c r="C14" s="1598">
        <v>1566.0</v>
      </c>
      <c r="D14" s="1599">
        <v>36.3</v>
      </c>
      <c r="E14" s="1600">
        <v>9752.0</v>
      </c>
      <c r="F14" s="1600">
        <v>8430.0</v>
      </c>
      <c r="G14" s="1600">
        <v>29.0</v>
      </c>
      <c r="H14" s="1600">
        <v>143.0</v>
      </c>
      <c r="I14" s="1600">
        <v>5.0</v>
      </c>
      <c r="J14" s="1600">
        <v>105.0</v>
      </c>
      <c r="K14" s="1601">
        <v>587.0</v>
      </c>
      <c r="L14" s="1602">
        <v>37365.0</v>
      </c>
    </row>
    <row r="15">
      <c r="A15" s="1596" t="s">
        <v>37</v>
      </c>
      <c r="B15" s="1597">
        <v>116441.0</v>
      </c>
      <c r="C15" s="1598">
        <v>6397.0</v>
      </c>
      <c r="D15" s="1599">
        <v>26.5</v>
      </c>
      <c r="E15" s="160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609">
        <v>6029.0</v>
      </c>
      <c r="L15" s="1606">
        <v>45400.0</v>
      </c>
    </row>
    <row r="16">
      <c r="A16" s="1596" t="s">
        <v>38</v>
      </c>
      <c r="B16" s="1597">
        <v>34772.0</v>
      </c>
      <c r="C16" s="1598">
        <v>2103.0</v>
      </c>
      <c r="D16" s="1599">
        <v>30.7</v>
      </c>
      <c r="E16" s="1600">
        <v>18850.0</v>
      </c>
      <c r="F16" s="1600">
        <v>13512.0</v>
      </c>
      <c r="G16" s="1600">
        <v>106.0</v>
      </c>
      <c r="H16" s="1600">
        <v>401.0</v>
      </c>
      <c r="I16" s="1600">
        <v>13.0</v>
      </c>
      <c r="J16" s="1600">
        <v>680.0</v>
      </c>
      <c r="K16" s="1601">
        <v>1210.0</v>
      </c>
      <c r="L16" s="1602">
        <v>39917.0</v>
      </c>
    </row>
    <row r="17">
      <c r="A17" s="1596" t="s">
        <v>39</v>
      </c>
      <c r="B17" s="1597">
        <v>24971.0</v>
      </c>
      <c r="C17" s="1598">
        <v>1215.0</v>
      </c>
      <c r="D17" s="1599">
        <v>24.7</v>
      </c>
      <c r="E17" s="1600">
        <v>22707.0</v>
      </c>
      <c r="F17" s="1600">
        <v>987.0</v>
      </c>
      <c r="G17" s="1600">
        <v>109.0</v>
      </c>
      <c r="H17" s="1600">
        <v>56.0</v>
      </c>
      <c r="I17" s="1600">
        <v>1.0</v>
      </c>
      <c r="J17" s="1600">
        <v>191.0</v>
      </c>
      <c r="K17" s="1601">
        <v>920.0</v>
      </c>
      <c r="L17" s="1602">
        <v>42132.0</v>
      </c>
    </row>
    <row r="18">
      <c r="A18" s="1596" t="s">
        <v>40</v>
      </c>
      <c r="B18" s="1597">
        <v>45014.0</v>
      </c>
      <c r="C18" s="1598">
        <v>2401.0</v>
      </c>
      <c r="D18" s="1599">
        <v>23.3</v>
      </c>
      <c r="E18" s="1600">
        <v>35527.0</v>
      </c>
      <c r="F18" s="1600">
        <v>4067.0</v>
      </c>
      <c r="G18" s="1600">
        <v>338.0</v>
      </c>
      <c r="H18" s="1600">
        <v>181.0</v>
      </c>
      <c r="I18" s="1600">
        <v>6.0</v>
      </c>
      <c r="J18" s="1600">
        <v>2892.0</v>
      </c>
      <c r="K18" s="1601">
        <v>2003.0</v>
      </c>
      <c r="L18" s="1602">
        <v>47547.0</v>
      </c>
    </row>
    <row r="19">
      <c r="A19" s="1596" t="s">
        <v>41</v>
      </c>
      <c r="B19" s="1597">
        <v>12665.0</v>
      </c>
      <c r="C19" s="1610">
        <v>813.0</v>
      </c>
      <c r="D19" s="1599">
        <v>32.1</v>
      </c>
      <c r="E19" s="1600">
        <v>7074.0</v>
      </c>
      <c r="F19" s="1600">
        <v>5232.0</v>
      </c>
      <c r="G19" s="1600">
        <v>30.0</v>
      </c>
      <c r="H19" s="1600">
        <v>22.0</v>
      </c>
      <c r="I19" s="1600">
        <v>0.0</v>
      </c>
      <c r="J19" s="1600">
        <v>47.0</v>
      </c>
      <c r="K19" s="1601">
        <v>260.0</v>
      </c>
      <c r="L19" s="1602">
        <v>39907.0</v>
      </c>
    </row>
    <row r="20">
      <c r="A20" s="1596" t="s">
        <v>42</v>
      </c>
      <c r="B20" s="1597">
        <v>23087.0</v>
      </c>
      <c r="C20" s="1598">
        <v>1625.0</v>
      </c>
      <c r="D20" s="1599">
        <v>31.7</v>
      </c>
      <c r="E20" s="1600">
        <v>12029.0</v>
      </c>
      <c r="F20" s="1600">
        <v>10255.0</v>
      </c>
      <c r="G20" s="1600">
        <v>74.0</v>
      </c>
      <c r="H20" s="1600">
        <v>94.0</v>
      </c>
      <c r="I20" s="1600">
        <v>1.0</v>
      </c>
      <c r="J20" s="1600">
        <v>82.0</v>
      </c>
      <c r="K20" s="1601">
        <v>552.0</v>
      </c>
      <c r="L20" s="1602">
        <v>40741.0</v>
      </c>
    </row>
    <row r="21">
      <c r="A21" s="1596" t="s">
        <v>43</v>
      </c>
      <c r="B21" s="1597">
        <v>14236.0</v>
      </c>
      <c r="C21" s="1610">
        <v>684.0</v>
      </c>
      <c r="D21" s="1599">
        <v>25.8</v>
      </c>
      <c r="E21" s="1600">
        <v>11375.0</v>
      </c>
      <c r="F21" s="1600">
        <v>1963.0</v>
      </c>
      <c r="G21" s="1600">
        <v>56.0</v>
      </c>
      <c r="H21" s="1600">
        <v>48.0</v>
      </c>
      <c r="I21" s="1600">
        <v>4.0</v>
      </c>
      <c r="J21" s="1600">
        <v>195.0</v>
      </c>
      <c r="K21" s="1601">
        <v>595.0</v>
      </c>
      <c r="L21" s="1602">
        <v>39201.0</v>
      </c>
    </row>
    <row r="22">
      <c r="A22" s="1596" t="s">
        <v>44</v>
      </c>
      <c r="B22" s="1597">
        <v>15056.0</v>
      </c>
      <c r="C22" s="1610">
        <v>764.0</v>
      </c>
      <c r="D22" s="1599">
        <v>22.9</v>
      </c>
      <c r="E22" s="1600">
        <v>13819.0</v>
      </c>
      <c r="F22" s="1600">
        <v>466.0</v>
      </c>
      <c r="G22" s="1600">
        <v>53.0</v>
      </c>
      <c r="H22" s="1600">
        <v>21.0</v>
      </c>
      <c r="I22" s="1600">
        <v>2.0</v>
      </c>
      <c r="J22" s="1600">
        <v>129.0</v>
      </c>
      <c r="K22" s="1601">
        <v>566.0</v>
      </c>
      <c r="L22" s="1602">
        <v>46495.0</v>
      </c>
    </row>
    <row r="23">
      <c r="A23" s="1596" t="s">
        <v>45</v>
      </c>
      <c r="B23" s="1597">
        <v>53465.0</v>
      </c>
      <c r="C23" s="1598">
        <v>2640.0</v>
      </c>
      <c r="D23" s="1599">
        <v>21.9</v>
      </c>
      <c r="E23" s="1600">
        <v>37080.0</v>
      </c>
      <c r="F23" s="1600">
        <v>8760.0</v>
      </c>
      <c r="G23" s="1600">
        <v>640.0</v>
      </c>
      <c r="H23" s="1600">
        <v>909.0</v>
      </c>
      <c r="I23" s="1600">
        <v>61.0</v>
      </c>
      <c r="J23" s="1600">
        <v>1908.0</v>
      </c>
      <c r="K23" s="1601">
        <v>4107.0</v>
      </c>
      <c r="L23" s="1602">
        <v>55122.0</v>
      </c>
    </row>
    <row r="24">
      <c r="A24" s="1596" t="s">
        <v>46</v>
      </c>
      <c r="B24" s="1597">
        <v>57227.0</v>
      </c>
      <c r="C24" s="1598">
        <v>2345.0</v>
      </c>
      <c r="D24" s="1607">
        <v>21.0</v>
      </c>
      <c r="E24" s="1600">
        <v>43631.0</v>
      </c>
      <c r="F24" s="1600">
        <v>9286.0</v>
      </c>
      <c r="G24" s="1600">
        <v>270.0</v>
      </c>
      <c r="H24" s="1600">
        <v>432.0</v>
      </c>
      <c r="I24" s="1600">
        <v>9.0</v>
      </c>
      <c r="J24" s="1600">
        <v>902.0</v>
      </c>
      <c r="K24" s="1601">
        <v>2697.0</v>
      </c>
      <c r="L24" s="1602">
        <v>49055.0</v>
      </c>
    </row>
    <row r="25">
      <c r="A25" s="1596" t="s">
        <v>47</v>
      </c>
      <c r="B25" s="1597">
        <v>11597.0</v>
      </c>
      <c r="C25" s="1598">
        <v>1005.0</v>
      </c>
      <c r="D25" s="1599">
        <v>40.1</v>
      </c>
      <c r="E25" s="1600">
        <v>5912.0</v>
      </c>
      <c r="F25" s="1600">
        <v>5104.0</v>
      </c>
      <c r="G25" s="1600">
        <v>72.0</v>
      </c>
      <c r="H25" s="1600">
        <v>40.0</v>
      </c>
      <c r="I25" s="1600">
        <v>1.0</v>
      </c>
      <c r="J25" s="1600">
        <v>99.0</v>
      </c>
      <c r="K25" s="1601">
        <v>369.0</v>
      </c>
      <c r="L25" s="1602">
        <v>32613.0</v>
      </c>
    </row>
    <row r="26">
      <c r="A26" s="1596" t="s">
        <v>48</v>
      </c>
      <c r="B26" s="1597">
        <v>10387.0</v>
      </c>
      <c r="C26" s="1610">
        <v>526.0</v>
      </c>
      <c r="D26" s="1599">
        <v>30.1</v>
      </c>
      <c r="E26" s="1600">
        <v>6824.0</v>
      </c>
      <c r="F26" s="1600">
        <v>3008.0</v>
      </c>
      <c r="G26" s="1600">
        <v>31.0</v>
      </c>
      <c r="H26" s="1600">
        <v>8.0</v>
      </c>
      <c r="I26" s="1600">
        <v>0.0</v>
      </c>
      <c r="J26" s="1600">
        <v>162.0</v>
      </c>
      <c r="K26" s="1601">
        <v>354.0</v>
      </c>
      <c r="L26" s="1602">
        <v>42423.0</v>
      </c>
    </row>
    <row r="27">
      <c r="A27" s="1596" t="s">
        <v>49</v>
      </c>
      <c r="B27" s="1597">
        <v>37570.0</v>
      </c>
      <c r="C27" s="1598">
        <v>2341.0</v>
      </c>
      <c r="D27" s="1599">
        <v>29.5</v>
      </c>
      <c r="E27" s="1600">
        <v>30877.0</v>
      </c>
      <c r="F27" s="1600">
        <v>4607.0</v>
      </c>
      <c r="G27" s="1600">
        <v>147.0</v>
      </c>
      <c r="H27" s="1600">
        <v>240.0</v>
      </c>
      <c r="I27" s="1600">
        <v>0.0</v>
      </c>
      <c r="J27" s="1600">
        <v>257.0</v>
      </c>
      <c r="K27" s="1601">
        <v>1442.0</v>
      </c>
      <c r="L27" s="1602">
        <v>40203.0</v>
      </c>
    </row>
    <row r="28">
      <c r="A28" s="1596" t="s">
        <v>50</v>
      </c>
      <c r="B28" s="1597">
        <v>13194.0</v>
      </c>
      <c r="C28" s="1610">
        <v>957.0</v>
      </c>
      <c r="D28" s="1599">
        <v>30.8</v>
      </c>
      <c r="E28" s="1600">
        <v>9388.0</v>
      </c>
      <c r="F28" s="1600">
        <v>3103.0</v>
      </c>
      <c r="G28" s="1600">
        <v>62.0</v>
      </c>
      <c r="H28" s="1600">
        <v>83.0</v>
      </c>
      <c r="I28" s="1600">
        <v>2.0</v>
      </c>
      <c r="J28" s="1600">
        <v>77.0</v>
      </c>
      <c r="K28" s="1601">
        <v>479.0</v>
      </c>
      <c r="L28" s="1602">
        <v>39057.0</v>
      </c>
    </row>
    <row r="29">
      <c r="A29" s="1596" t="s">
        <v>51</v>
      </c>
      <c r="B29" s="1597">
        <v>87866.0</v>
      </c>
      <c r="C29" s="1598">
        <v>3604.0</v>
      </c>
      <c r="D29" s="1599">
        <v>19.7</v>
      </c>
      <c r="E29" s="160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609">
        <v>4657.0</v>
      </c>
      <c r="L29" s="1606">
        <v>45796.0</v>
      </c>
    </row>
    <row r="30">
      <c r="A30" s="1596" t="s">
        <v>52</v>
      </c>
      <c r="B30" s="1597">
        <v>49326.0</v>
      </c>
      <c r="C30" s="1598">
        <v>2698.0</v>
      </c>
      <c r="D30" s="1599">
        <v>24.4</v>
      </c>
      <c r="E30" s="1600">
        <v>33429.0</v>
      </c>
      <c r="F30" s="1600">
        <v>10241.0</v>
      </c>
      <c r="G30" s="1600">
        <v>270.0</v>
      </c>
      <c r="H30" s="1600">
        <v>671.0</v>
      </c>
      <c r="I30" s="1600">
        <v>52.0</v>
      </c>
      <c r="J30" s="1600">
        <v>1243.0</v>
      </c>
      <c r="K30" s="1601">
        <v>3420.0</v>
      </c>
      <c r="L30" s="1602">
        <v>45309.0</v>
      </c>
    </row>
    <row r="31">
      <c r="A31" s="1596" t="s">
        <v>53</v>
      </c>
      <c r="B31" s="1597">
        <v>38462.0</v>
      </c>
      <c r="C31" s="1598">
        <v>4295.0</v>
      </c>
      <c r="D31" s="1607">
        <v>48.0</v>
      </c>
      <c r="E31" s="1600">
        <v>10409.0</v>
      </c>
      <c r="F31" s="1600">
        <v>26899.0</v>
      </c>
      <c r="G31" s="1600">
        <v>65.0</v>
      </c>
      <c r="H31" s="1600">
        <v>146.0</v>
      </c>
      <c r="I31" s="1600">
        <v>17.0</v>
      </c>
      <c r="J31" s="1600">
        <v>120.0</v>
      </c>
      <c r="K31" s="1601">
        <v>806.0</v>
      </c>
      <c r="L31" s="1602">
        <v>34035.0</v>
      </c>
    </row>
    <row r="32">
      <c r="A32" s="1596" t="s">
        <v>54</v>
      </c>
      <c r="B32" s="1597">
        <v>71608.0</v>
      </c>
      <c r="C32" s="1598">
        <v>4990.0</v>
      </c>
      <c r="D32" s="1599">
        <v>29.6</v>
      </c>
      <c r="E32" s="160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609">
        <v>4704.0</v>
      </c>
      <c r="L32" s="1606">
        <v>39491.0</v>
      </c>
    </row>
    <row r="33">
      <c r="A33" s="1596" t="s">
        <v>55</v>
      </c>
      <c r="B33" s="1597">
        <v>87977.0</v>
      </c>
      <c r="C33" s="1598">
        <v>2924.0</v>
      </c>
      <c r="D33" s="1599">
        <v>16.3</v>
      </c>
      <c r="E33" s="160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609">
        <v>4241.0</v>
      </c>
      <c r="L33" s="1606">
        <v>60367.0</v>
      </c>
    </row>
    <row r="34">
      <c r="A34" s="1596" t="s">
        <v>56</v>
      </c>
      <c r="B34" s="1597">
        <v>36757.0</v>
      </c>
      <c r="C34" s="1598">
        <v>2648.0</v>
      </c>
      <c r="D34" s="1599">
        <v>32.8</v>
      </c>
      <c r="E34" s="1600">
        <v>22202.0</v>
      </c>
      <c r="F34" s="1600">
        <v>10991.0</v>
      </c>
      <c r="G34" s="1600">
        <v>1539.0</v>
      </c>
      <c r="H34" s="1600">
        <v>114.0</v>
      </c>
      <c r="I34" s="1600">
        <v>22.0</v>
      </c>
      <c r="J34" s="1600">
        <v>278.0</v>
      </c>
      <c r="K34" s="1601">
        <v>1611.0</v>
      </c>
      <c r="L34" s="1602">
        <v>38418.0</v>
      </c>
    </row>
    <row r="35">
      <c r="A35" s="1596" t="s">
        <v>57</v>
      </c>
      <c r="B35" s="1597">
        <v>103436.0</v>
      </c>
      <c r="C35" s="1598">
        <v>6191.0</v>
      </c>
      <c r="D35" s="1599">
        <v>28.8</v>
      </c>
      <c r="E35" s="160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609">
        <v>5257.0</v>
      </c>
      <c r="L35" s="1606">
        <v>44903.0</v>
      </c>
    </row>
    <row r="36">
      <c r="A36" s="1596" t="s">
        <v>58</v>
      </c>
      <c r="B36" s="1597">
        <v>16321.0</v>
      </c>
      <c r="C36" s="1598">
        <v>1279.0</v>
      </c>
      <c r="D36" s="1599">
        <v>37.4</v>
      </c>
      <c r="E36" s="1600">
        <v>13666.0</v>
      </c>
      <c r="F36" s="1600">
        <v>1736.0</v>
      </c>
      <c r="G36" s="1600">
        <v>72.0</v>
      </c>
      <c r="H36" s="1600">
        <v>51.0</v>
      </c>
      <c r="I36" s="1600">
        <v>6.0</v>
      </c>
      <c r="J36" s="1600">
        <v>144.0</v>
      </c>
      <c r="K36" s="1601">
        <v>646.0</v>
      </c>
      <c r="L36" s="1602">
        <v>39254.0</v>
      </c>
    </row>
    <row r="37">
      <c r="A37" s="1596" t="s">
        <v>59</v>
      </c>
      <c r="B37" s="1597">
        <v>32113.0</v>
      </c>
      <c r="C37" s="1598">
        <v>2270.0</v>
      </c>
      <c r="D37" s="1599">
        <v>30.1</v>
      </c>
      <c r="E37" s="1600">
        <v>24333.0</v>
      </c>
      <c r="F37" s="1600">
        <v>1166.0</v>
      </c>
      <c r="G37" s="1600">
        <v>651.0</v>
      </c>
      <c r="H37" s="1600">
        <v>68.0</v>
      </c>
      <c r="I37" s="1600">
        <v>10.0</v>
      </c>
      <c r="J37" s="1600">
        <v>4293.0</v>
      </c>
      <c r="K37" s="1601">
        <v>1592.0</v>
      </c>
      <c r="L37" s="1602">
        <v>39388.0</v>
      </c>
    </row>
    <row r="38">
      <c r="A38" s="1596" t="s">
        <v>60</v>
      </c>
      <c r="B38" s="1597">
        <v>26659.0</v>
      </c>
      <c r="C38" s="1598">
        <v>1676.0</v>
      </c>
      <c r="D38" s="1599">
        <v>29.5</v>
      </c>
      <c r="E38" s="1600">
        <v>22078.0</v>
      </c>
      <c r="F38" s="1600">
        <v>2241.0</v>
      </c>
      <c r="G38" s="1600">
        <v>182.0</v>
      </c>
      <c r="H38" s="1600">
        <v>89.0</v>
      </c>
      <c r="I38" s="1600">
        <v>7.0</v>
      </c>
      <c r="J38" s="1600">
        <v>543.0</v>
      </c>
      <c r="K38" s="1601">
        <v>1519.0</v>
      </c>
      <c r="L38" s="1602">
        <v>37823.0</v>
      </c>
    </row>
    <row r="39">
      <c r="A39" s="1596" t="s">
        <v>61</v>
      </c>
      <c r="B39" s="1597">
        <v>7730.0</v>
      </c>
      <c r="C39" s="1610">
        <v>796.0</v>
      </c>
      <c r="D39" s="1607">
        <v>44.0</v>
      </c>
      <c r="E39" s="1600">
        <v>1301.0</v>
      </c>
      <c r="F39" s="1600">
        <v>6246.0</v>
      </c>
      <c r="G39" s="1600">
        <v>5.0</v>
      </c>
      <c r="H39" s="1600">
        <v>7.0</v>
      </c>
      <c r="I39" s="1600">
        <v>0.0</v>
      </c>
      <c r="J39" s="1600">
        <v>33.0</v>
      </c>
      <c r="K39" s="1601">
        <v>138.0</v>
      </c>
      <c r="L39" s="1602">
        <v>28524.0</v>
      </c>
    </row>
    <row r="40">
      <c r="A40" s="1596" t="s">
        <v>62</v>
      </c>
      <c r="B40" s="1597">
        <v>14785.0</v>
      </c>
      <c r="C40" s="1598">
        <v>1194.0</v>
      </c>
      <c r="D40" s="1599">
        <v>35.6</v>
      </c>
      <c r="E40" s="1600">
        <v>5999.0</v>
      </c>
      <c r="F40" s="1600">
        <v>8337.0</v>
      </c>
      <c r="G40" s="1600">
        <v>39.0</v>
      </c>
      <c r="H40" s="1600">
        <v>25.0</v>
      </c>
      <c r="I40" s="1600">
        <v>15.0</v>
      </c>
      <c r="J40" s="1600">
        <v>66.0</v>
      </c>
      <c r="K40" s="1601">
        <v>304.0</v>
      </c>
      <c r="L40" s="1602">
        <v>34724.0</v>
      </c>
    </row>
    <row r="41">
      <c r="A41" s="1596" t="s">
        <v>63</v>
      </c>
      <c r="B41" s="1597">
        <v>17146.0</v>
      </c>
      <c r="C41" s="1610">
        <v>945.0</v>
      </c>
      <c r="D41" s="1599">
        <v>27.2</v>
      </c>
      <c r="E41" s="1600">
        <v>11888.0</v>
      </c>
      <c r="F41" s="1600">
        <v>4248.0</v>
      </c>
      <c r="G41" s="1600">
        <v>50.0</v>
      </c>
      <c r="H41" s="1600">
        <v>73.0</v>
      </c>
      <c r="I41" s="1600">
        <v>4.0</v>
      </c>
      <c r="J41" s="1600">
        <v>201.0</v>
      </c>
      <c r="K41" s="1601">
        <v>682.0</v>
      </c>
      <c r="L41" s="1602">
        <v>46027.0</v>
      </c>
    </row>
    <row r="42">
      <c r="A42" s="1596" t="s">
        <v>64</v>
      </c>
      <c r="B42" s="1597">
        <v>107202.0</v>
      </c>
      <c r="C42" s="1598">
        <v>5158.0</v>
      </c>
      <c r="D42" s="1599">
        <v>21.9</v>
      </c>
      <c r="E42" s="160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609">
        <v>5591.0</v>
      </c>
      <c r="L42" s="1606">
        <v>47993.0</v>
      </c>
    </row>
    <row r="43">
      <c r="A43" s="1596" t="s">
        <v>65</v>
      </c>
      <c r="B43" s="1597">
        <v>52579.0</v>
      </c>
      <c r="C43" s="1598">
        <v>2834.0</v>
      </c>
      <c r="D43" s="1599">
        <v>26.8</v>
      </c>
      <c r="E43" s="1600">
        <v>45480.0</v>
      </c>
      <c r="F43" s="1600">
        <v>1636.0</v>
      </c>
      <c r="G43" s="1600">
        <v>770.0</v>
      </c>
      <c r="H43" s="1600">
        <v>214.0</v>
      </c>
      <c r="I43" s="1600">
        <v>4.0</v>
      </c>
      <c r="J43" s="1600">
        <v>921.0</v>
      </c>
      <c r="K43" s="1601">
        <v>3554.0</v>
      </c>
      <c r="L43" s="1602">
        <v>41929.0</v>
      </c>
    </row>
    <row r="44">
      <c r="A44" s="1596" t="s">
        <v>66</v>
      </c>
      <c r="B44" s="1597">
        <v>674721.0</v>
      </c>
      <c r="C44" s="1598">
        <v>33329.0</v>
      </c>
      <c r="D44" s="1599">
        <v>22.6</v>
      </c>
      <c r="E44" s="160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609">
        <v>28949.0</v>
      </c>
      <c r="L44" s="1606">
        <v>55013.0</v>
      </c>
    </row>
    <row r="45">
      <c r="A45" s="1596" t="s">
        <v>67</v>
      </c>
      <c r="B45" s="1597">
        <v>13972.0</v>
      </c>
      <c r="C45" s="1610">
        <v>739.0</v>
      </c>
      <c r="D45" s="1599">
        <v>25.3</v>
      </c>
      <c r="E45" s="1600">
        <v>11962.0</v>
      </c>
      <c r="F45" s="1600">
        <v>1425.0</v>
      </c>
      <c r="G45" s="1600">
        <v>35.0</v>
      </c>
      <c r="H45" s="1600">
        <v>6.0</v>
      </c>
      <c r="I45" s="1600">
        <v>6.0</v>
      </c>
      <c r="J45" s="1600">
        <v>96.0</v>
      </c>
      <c r="K45" s="1601">
        <v>442.0</v>
      </c>
      <c r="L45" s="1602">
        <v>40936.0</v>
      </c>
    </row>
    <row r="46">
      <c r="A46" s="1596" t="s">
        <v>68</v>
      </c>
      <c r="B46" s="1597">
        <v>93564.0</v>
      </c>
      <c r="C46" s="1598">
        <v>3196.0</v>
      </c>
      <c r="D46" s="1599">
        <v>17.9</v>
      </c>
      <c r="E46" s="160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609">
        <v>4458.0</v>
      </c>
      <c r="L46" s="1606">
        <v>48707.0</v>
      </c>
    </row>
    <row r="47">
      <c r="A47" s="1596" t="s">
        <v>69</v>
      </c>
      <c r="B47" s="1597">
        <v>33073.0</v>
      </c>
      <c r="C47" s="1598">
        <v>2200.0</v>
      </c>
      <c r="D47" s="1599">
        <v>31.4</v>
      </c>
      <c r="E47" s="1600">
        <v>24915.0</v>
      </c>
      <c r="F47" s="1600">
        <v>3304.0</v>
      </c>
      <c r="G47" s="1600">
        <v>1447.0</v>
      </c>
      <c r="H47" s="1600">
        <v>87.0</v>
      </c>
      <c r="I47" s="1600">
        <v>8.0</v>
      </c>
      <c r="J47" s="1600">
        <v>438.0</v>
      </c>
      <c r="K47" s="1601">
        <v>2874.0</v>
      </c>
      <c r="L47" s="1602">
        <v>43909.0</v>
      </c>
    </row>
    <row r="48">
      <c r="A48" s="1596" t="s">
        <v>70</v>
      </c>
      <c r="B48" s="1597">
        <v>174241.0</v>
      </c>
      <c r="C48" s="1598">
        <v>6608.0</v>
      </c>
      <c r="D48" s="1599">
        <v>19.3</v>
      </c>
      <c r="E48" s="160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609">
        <v>9216.0</v>
      </c>
      <c r="L48" s="1606">
        <v>48937.0</v>
      </c>
    </row>
    <row r="49">
      <c r="A49" s="1596" t="s">
        <v>71</v>
      </c>
      <c r="B49" s="1597">
        <v>103570.0</v>
      </c>
      <c r="C49" s="1598">
        <v>3377.0</v>
      </c>
      <c r="D49" s="1599">
        <v>15.8</v>
      </c>
      <c r="E49" s="160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609">
        <v>6685.0</v>
      </c>
      <c r="L49" s="1606">
        <v>64863.0</v>
      </c>
    </row>
    <row r="50">
      <c r="A50" s="1596" t="s">
        <v>72</v>
      </c>
      <c r="B50" s="1597">
        <v>10311.0</v>
      </c>
      <c r="C50" s="1610">
        <v>886.0</v>
      </c>
      <c r="D50" s="1599">
        <v>39.6</v>
      </c>
      <c r="E50" s="1600">
        <v>2818.0</v>
      </c>
      <c r="F50" s="1600">
        <v>7192.0</v>
      </c>
      <c r="G50" s="1600">
        <v>17.0</v>
      </c>
      <c r="H50" s="1600">
        <v>15.0</v>
      </c>
      <c r="I50" s="1600">
        <v>5.0</v>
      </c>
      <c r="J50" s="1600">
        <v>39.0</v>
      </c>
      <c r="K50" s="1601">
        <v>225.0</v>
      </c>
      <c r="L50" s="1602">
        <v>33973.0</v>
      </c>
    </row>
    <row r="51">
      <c r="A51" s="1596" t="s">
        <v>73</v>
      </c>
      <c r="B51" s="1597">
        <v>19532.0</v>
      </c>
      <c r="C51" s="1598">
        <v>1199.0</v>
      </c>
      <c r="D51" s="1599">
        <v>39.7</v>
      </c>
      <c r="E51" s="1600">
        <v>3252.0</v>
      </c>
      <c r="F51" s="1600">
        <v>15441.0</v>
      </c>
      <c r="G51" s="1600">
        <v>48.0</v>
      </c>
      <c r="H51" s="1600">
        <v>74.0</v>
      </c>
      <c r="I51" s="1600">
        <v>4.0</v>
      </c>
      <c r="J51" s="1600">
        <v>213.0</v>
      </c>
      <c r="K51" s="1601">
        <v>500.0</v>
      </c>
      <c r="L51" s="1602">
        <v>32495.0</v>
      </c>
    </row>
    <row r="52">
      <c r="A52" s="1596" t="s">
        <v>74</v>
      </c>
      <c r="B52" s="1597">
        <v>388153.0</v>
      </c>
      <c r="C52" s="1598">
        <v>13306.0</v>
      </c>
      <c r="D52" s="1599">
        <v>16.9</v>
      </c>
      <c r="E52" s="160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609">
        <v>29389.0</v>
      </c>
      <c r="L52" s="1606">
        <v>63755.0</v>
      </c>
    </row>
    <row r="53">
      <c r="A53" s="1596" t="s">
        <v>75</v>
      </c>
      <c r="B53" s="1597">
        <v>19323.0</v>
      </c>
      <c r="C53" s="1598">
        <v>1479.0</v>
      </c>
      <c r="D53" s="1599">
        <v>34.5</v>
      </c>
      <c r="E53" s="1600">
        <v>8428.0</v>
      </c>
      <c r="F53" s="1600">
        <v>10188.0</v>
      </c>
      <c r="G53" s="1600">
        <v>9.0</v>
      </c>
      <c r="H53" s="1600">
        <v>54.0</v>
      </c>
      <c r="I53" s="1600">
        <v>3.0</v>
      </c>
      <c r="J53" s="1600">
        <v>218.0</v>
      </c>
      <c r="K53" s="1601">
        <v>423.0</v>
      </c>
      <c r="L53" s="1602">
        <v>37733.0</v>
      </c>
    </row>
    <row r="54">
      <c r="A54" s="1596" t="s">
        <v>76</v>
      </c>
      <c r="B54" s="1597">
        <v>29341.0</v>
      </c>
      <c r="C54" s="1598">
        <v>1664.0</v>
      </c>
      <c r="D54" s="1599">
        <v>27.4</v>
      </c>
      <c r="E54" s="1600">
        <v>26312.0</v>
      </c>
      <c r="F54" s="1600">
        <v>1106.0</v>
      </c>
      <c r="G54" s="1600">
        <v>106.0</v>
      </c>
      <c r="H54" s="1600">
        <v>75.0</v>
      </c>
      <c r="I54" s="1600">
        <v>14.0</v>
      </c>
      <c r="J54" s="1600">
        <v>415.0</v>
      </c>
      <c r="K54" s="1601">
        <v>1313.0</v>
      </c>
      <c r="L54" s="1602">
        <v>37887.0</v>
      </c>
    </row>
    <row r="55">
      <c r="A55" s="1596" t="s">
        <v>77</v>
      </c>
      <c r="B55" s="1597">
        <v>97612.0</v>
      </c>
      <c r="C55" s="1598">
        <v>6532.0</v>
      </c>
      <c r="D55" s="1599">
        <v>27.9</v>
      </c>
      <c r="E55" s="160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609">
        <v>6534.0</v>
      </c>
      <c r="L55" s="1606">
        <v>46233.0</v>
      </c>
    </row>
    <row r="56">
      <c r="A56" s="1596" t="s">
        <v>78</v>
      </c>
      <c r="B56" s="1597">
        <v>414809.0</v>
      </c>
      <c r="C56" s="1598">
        <v>29853.0</v>
      </c>
      <c r="D56" s="1599">
        <v>31.4</v>
      </c>
      <c r="E56" s="160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609">
        <v>20131.0</v>
      </c>
      <c r="L56" s="1606">
        <v>43598.0</v>
      </c>
    </row>
    <row r="57">
      <c r="A57" s="1596" t="s">
        <v>79</v>
      </c>
      <c r="B57" s="1597">
        <v>19772.0</v>
      </c>
      <c r="C57" s="1598">
        <v>1416.0</v>
      </c>
      <c r="D57" s="1599">
        <v>31.6</v>
      </c>
      <c r="E57" s="1600">
        <v>10391.0</v>
      </c>
      <c r="F57" s="1600">
        <v>8299.0</v>
      </c>
      <c r="G57" s="1600">
        <v>289.0</v>
      </c>
      <c r="H57" s="1600">
        <v>88.0</v>
      </c>
      <c r="I57" s="1600">
        <v>3.0</v>
      </c>
      <c r="J57" s="1600">
        <v>79.0</v>
      </c>
      <c r="K57" s="1601">
        <v>623.0</v>
      </c>
      <c r="L57" s="1602">
        <v>39556.0</v>
      </c>
    </row>
    <row r="58">
      <c r="A58" s="1596" t="s">
        <v>80</v>
      </c>
      <c r="B58" s="1597">
        <v>228954.0</v>
      </c>
      <c r="C58" s="1598">
        <v>16182.0</v>
      </c>
      <c r="D58" s="1599">
        <v>31.3</v>
      </c>
      <c r="E58" s="160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609">
        <v>8195.0</v>
      </c>
      <c r="L58" s="1606">
        <v>49640.0</v>
      </c>
    </row>
    <row r="59">
      <c r="A59" s="1596" t="s">
        <v>81</v>
      </c>
      <c r="B59" s="1597">
        <v>123421.0</v>
      </c>
      <c r="C59" s="1598">
        <v>5355.0</v>
      </c>
      <c r="D59" s="1599">
        <v>20.1</v>
      </c>
      <c r="E59" s="160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609">
        <v>8239.0</v>
      </c>
      <c r="L59" s="1606">
        <v>52797.0</v>
      </c>
    </row>
    <row r="60">
      <c r="A60" s="1596" t="s">
        <v>82</v>
      </c>
      <c r="B60" s="1597">
        <v>8511.0</v>
      </c>
      <c r="C60" s="1598">
        <v>1010.0</v>
      </c>
      <c r="D60" s="1599">
        <v>52.8</v>
      </c>
      <c r="E60" s="1600">
        <v>2359.0</v>
      </c>
      <c r="F60" s="1600">
        <v>5936.0</v>
      </c>
      <c r="G60" s="1600">
        <v>16.0</v>
      </c>
      <c r="H60" s="1600">
        <v>10.0</v>
      </c>
      <c r="I60" s="1600">
        <v>3.0</v>
      </c>
      <c r="J60" s="1600">
        <v>11.0</v>
      </c>
      <c r="K60" s="1601">
        <v>176.0</v>
      </c>
      <c r="L60" s="1602">
        <v>26814.0</v>
      </c>
    </row>
    <row r="61">
      <c r="A61" s="1596" t="s">
        <v>83</v>
      </c>
      <c r="B61" s="1597">
        <v>19123.0</v>
      </c>
      <c r="C61" s="1598">
        <v>1183.0</v>
      </c>
      <c r="D61" s="1599">
        <v>30.8</v>
      </c>
      <c r="E61" s="1600">
        <v>10739.0</v>
      </c>
      <c r="F61" s="1600">
        <v>7489.0</v>
      </c>
      <c r="G61" s="1600">
        <v>27.0</v>
      </c>
      <c r="H61" s="1600">
        <v>78.0</v>
      </c>
      <c r="I61" s="1600">
        <v>0.0</v>
      </c>
      <c r="J61" s="1600">
        <v>290.0</v>
      </c>
      <c r="K61" s="1601">
        <v>500.0</v>
      </c>
      <c r="L61" s="1602">
        <v>37586.0</v>
      </c>
    </row>
    <row r="62">
      <c r="A62" s="1596" t="s">
        <v>84</v>
      </c>
      <c r="B62" s="1597">
        <v>33009.0</v>
      </c>
      <c r="C62" s="1598">
        <v>1900.0</v>
      </c>
      <c r="D62" s="1599">
        <v>30.6</v>
      </c>
      <c r="E62" s="1600">
        <v>18275.0</v>
      </c>
      <c r="F62" s="1600">
        <v>12138.0</v>
      </c>
      <c r="G62" s="1600">
        <v>192.0</v>
      </c>
      <c r="H62" s="1600">
        <v>588.0</v>
      </c>
      <c r="I62" s="1600">
        <v>21.0</v>
      </c>
      <c r="J62" s="1600">
        <v>439.0</v>
      </c>
      <c r="K62" s="1601">
        <v>1356.0</v>
      </c>
      <c r="L62" s="1602">
        <v>37259.0</v>
      </c>
    </row>
    <row r="63">
      <c r="A63" s="1596" t="s">
        <v>85</v>
      </c>
      <c r="B63" s="1597">
        <v>21967.0</v>
      </c>
      <c r="C63" s="1598">
        <v>1504.0</v>
      </c>
      <c r="D63" s="1599">
        <v>31.4</v>
      </c>
      <c r="E63" s="1600">
        <v>16772.0</v>
      </c>
      <c r="F63" s="1600">
        <v>3815.0</v>
      </c>
      <c r="G63" s="1600">
        <v>76.0</v>
      </c>
      <c r="H63" s="1600">
        <v>87.0</v>
      </c>
      <c r="I63" s="1600">
        <v>3.0</v>
      </c>
      <c r="J63" s="1600">
        <v>370.0</v>
      </c>
      <c r="K63" s="1601">
        <v>844.0</v>
      </c>
      <c r="L63" s="1602">
        <v>40546.0</v>
      </c>
    </row>
    <row r="64">
      <c r="A64" s="1596" t="s">
        <v>86</v>
      </c>
      <c r="B64" s="1597">
        <v>59183.0</v>
      </c>
      <c r="C64" s="1598">
        <v>4340.0</v>
      </c>
      <c r="D64" s="1599">
        <v>31.6</v>
      </c>
      <c r="E64" s="1600">
        <v>27532.0</v>
      </c>
      <c r="F64" s="1600">
        <v>26243.0</v>
      </c>
      <c r="G64" s="1600">
        <v>228.0</v>
      </c>
      <c r="H64" s="1600">
        <v>420.0</v>
      </c>
      <c r="I64" s="1600">
        <v>140.0</v>
      </c>
      <c r="J64" s="1600">
        <v>1213.0</v>
      </c>
      <c r="K64" s="1601">
        <v>3407.0</v>
      </c>
      <c r="L64" s="1602">
        <v>39104.0</v>
      </c>
    </row>
    <row r="65">
      <c r="A65" s="1596" t="s">
        <v>2115</v>
      </c>
      <c r="B65" s="1597">
        <v>91103.0</v>
      </c>
      <c r="C65" s="1598">
        <v>2957.0</v>
      </c>
      <c r="D65" s="1607">
        <v>15.0</v>
      </c>
      <c r="E65" s="160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609">
        <v>4651.0</v>
      </c>
      <c r="L65" s="1606">
        <v>57284.0</v>
      </c>
    </row>
    <row r="66">
      <c r="A66" s="1596" t="s">
        <v>88</v>
      </c>
      <c r="B66" s="1597">
        <v>223024.0</v>
      </c>
      <c r="C66" s="1598">
        <v>4444.0</v>
      </c>
      <c r="D66" s="1599">
        <v>8.9</v>
      </c>
      <c r="E66" s="160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609">
        <v>13584.0</v>
      </c>
      <c r="L66" s="1606">
        <v>75663.0</v>
      </c>
    </row>
    <row r="67">
      <c r="A67" s="1596" t="s">
        <v>89</v>
      </c>
      <c r="B67" s="1597">
        <v>12345.0</v>
      </c>
      <c r="C67" s="1598">
        <v>1140.0</v>
      </c>
      <c r="D67" s="1599">
        <v>48.1</v>
      </c>
      <c r="E67" s="1600">
        <v>2974.0</v>
      </c>
      <c r="F67" s="1600">
        <v>8997.0</v>
      </c>
      <c r="G67" s="1600">
        <v>26.0</v>
      </c>
      <c r="H67" s="1600">
        <v>102.0</v>
      </c>
      <c r="I67" s="1600">
        <v>5.0</v>
      </c>
      <c r="J67" s="1600">
        <v>27.0</v>
      </c>
      <c r="K67" s="1601">
        <v>214.0</v>
      </c>
      <c r="L67" s="1602">
        <v>27859.0</v>
      </c>
    </row>
    <row r="68">
      <c r="A68" s="1596" t="s">
        <v>90</v>
      </c>
      <c r="B68" s="1597">
        <v>82149.0</v>
      </c>
      <c r="C68" s="1598">
        <v>4301.0</v>
      </c>
      <c r="D68" s="1599">
        <v>26.4</v>
      </c>
      <c r="E68" s="160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609">
        <v>2908.0</v>
      </c>
      <c r="L68" s="1606">
        <v>41630.0</v>
      </c>
    </row>
    <row r="69">
      <c r="A69" s="1596" t="s">
        <v>91</v>
      </c>
      <c r="B69" s="1597">
        <v>41311.0</v>
      </c>
      <c r="C69" s="1598">
        <v>2525.0</v>
      </c>
      <c r="D69" s="1599">
        <v>30.7</v>
      </c>
      <c r="E69" s="1600">
        <v>28477.0</v>
      </c>
      <c r="F69" s="1600">
        <v>10409.0</v>
      </c>
      <c r="G69" s="1600">
        <v>127.0</v>
      </c>
      <c r="H69" s="1600">
        <v>222.0</v>
      </c>
      <c r="I69" s="1600">
        <v>0.0</v>
      </c>
      <c r="J69" s="1600">
        <v>677.0</v>
      </c>
      <c r="K69" s="1601">
        <v>1399.0</v>
      </c>
      <c r="L69" s="1602">
        <v>42205.0</v>
      </c>
    </row>
    <row r="70">
      <c r="A70" s="1596" t="s">
        <v>92</v>
      </c>
      <c r="B70" s="1597">
        <v>227036.0</v>
      </c>
      <c r="C70" s="1598">
        <v>8956.0</v>
      </c>
      <c r="D70" s="1599">
        <v>20.9</v>
      </c>
      <c r="E70" s="160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609">
        <v>10735.0</v>
      </c>
      <c r="L70" s="1606">
        <v>52557.0</v>
      </c>
    </row>
    <row r="71">
      <c r="A71" s="1596" t="s">
        <v>93</v>
      </c>
      <c r="B71" s="1597">
        <v>65342.0</v>
      </c>
      <c r="C71" s="1598">
        <v>3415.0</v>
      </c>
      <c r="D71" s="1599">
        <v>24.7</v>
      </c>
      <c r="E71" s="160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609">
        <v>2730.0</v>
      </c>
      <c r="L71" s="1606">
        <v>45434.0</v>
      </c>
    </row>
    <row r="72">
      <c r="A72" s="1596" t="s">
        <v>94</v>
      </c>
      <c r="B72" s="1597">
        <v>15388.0</v>
      </c>
      <c r="C72" s="1610">
        <v>916.0</v>
      </c>
      <c r="D72" s="1599">
        <v>25.8</v>
      </c>
      <c r="E72" s="1600">
        <v>10309.0</v>
      </c>
      <c r="F72" s="1600">
        <v>3318.0</v>
      </c>
      <c r="G72" s="1600">
        <v>1114.0</v>
      </c>
      <c r="H72" s="1600">
        <v>14.0</v>
      </c>
      <c r="I72" s="1600">
        <v>7.0</v>
      </c>
      <c r="J72" s="1600">
        <v>54.0</v>
      </c>
      <c r="K72" s="1601">
        <v>572.0</v>
      </c>
      <c r="L72" s="1602">
        <v>44424.0</v>
      </c>
    </row>
    <row r="73">
      <c r="A73" s="1596" t="s">
        <v>95</v>
      </c>
      <c r="B73" s="1597">
        <v>10600.0</v>
      </c>
      <c r="C73" s="1598">
        <v>1262.0</v>
      </c>
      <c r="D73" s="1599">
        <v>50.6</v>
      </c>
      <c r="E73" s="1600">
        <v>2880.0</v>
      </c>
      <c r="F73" s="1600">
        <v>7483.0</v>
      </c>
      <c r="G73" s="1600">
        <v>11.0</v>
      </c>
      <c r="H73" s="1600">
        <v>7.0</v>
      </c>
      <c r="I73" s="1600">
        <v>6.0</v>
      </c>
      <c r="J73" s="1600">
        <v>35.0</v>
      </c>
      <c r="K73" s="1601">
        <v>178.0</v>
      </c>
      <c r="L73" s="1602">
        <v>25385.0</v>
      </c>
    </row>
    <row r="74">
      <c r="A74" s="1581" t="s">
        <v>96</v>
      </c>
      <c r="B74" s="1611">
        <v>23540.0</v>
      </c>
      <c r="C74" s="1583">
        <v>1314.0</v>
      </c>
      <c r="D74" s="1612">
        <v>27.6</v>
      </c>
      <c r="E74" s="1587">
        <v>21760.0</v>
      </c>
      <c r="F74" s="1587">
        <v>141.0</v>
      </c>
      <c r="G74" s="1587">
        <v>113.0</v>
      </c>
      <c r="H74" s="1587">
        <v>61.0</v>
      </c>
      <c r="I74" s="1587">
        <v>9.0</v>
      </c>
      <c r="J74" s="1587">
        <v>389.0</v>
      </c>
      <c r="K74" s="1613">
        <v>1067.0</v>
      </c>
      <c r="L74" s="1614">
        <v>41156.0</v>
      </c>
    </row>
    <row r="75">
      <c r="A75" s="1590" t="s">
        <v>97</v>
      </c>
      <c r="B75" s="1615">
        <v>733391.0</v>
      </c>
      <c r="C75" s="1591">
        <v>26096.0</v>
      </c>
      <c r="D75" s="1616">
        <v>14.5</v>
      </c>
      <c r="E75" s="1617">
        <v>435392.0</v>
      </c>
      <c r="F75" s="1617">
        <v>21898.0</v>
      </c>
      <c r="G75" s="1617">
        <v>111575.0</v>
      </c>
      <c r="H75" s="1617">
        <v>44032.0</v>
      </c>
      <c r="I75" s="1617">
        <v>12698.0</v>
      </c>
      <c r="J75" s="1617">
        <v>18272.0</v>
      </c>
      <c r="K75" s="1618">
        <v>89524.0</v>
      </c>
      <c r="L75" s="1595">
        <v>74912.0</v>
      </c>
    </row>
    <row r="76">
      <c r="A76" s="1596" t="s">
        <v>99</v>
      </c>
      <c r="B76" s="1619">
        <v>3420.0</v>
      </c>
      <c r="C76" s="1610">
        <v>34.0</v>
      </c>
      <c r="D76" s="1599">
        <v>12.5</v>
      </c>
      <c r="E76" s="1600">
        <v>684.0</v>
      </c>
      <c r="F76" s="1600">
        <v>297.0</v>
      </c>
      <c r="G76" s="1600">
        <v>802.0</v>
      </c>
      <c r="H76" s="1600">
        <v>771.0</v>
      </c>
      <c r="I76" s="1600">
        <v>32.0</v>
      </c>
      <c r="J76" s="1600">
        <v>626.0</v>
      </c>
      <c r="K76" s="1601">
        <v>208.0</v>
      </c>
      <c r="L76" s="1602">
        <v>70081.0</v>
      </c>
    </row>
    <row r="77">
      <c r="A77" s="1596" t="s">
        <v>100</v>
      </c>
      <c r="B77" s="1597">
        <v>5232.0</v>
      </c>
      <c r="C77" s="1610">
        <v>51.0</v>
      </c>
      <c r="D77" s="1599">
        <v>8.1</v>
      </c>
      <c r="E77" s="1600">
        <v>1667.0</v>
      </c>
      <c r="F77" s="1600">
        <v>259.0</v>
      </c>
      <c r="G77" s="1600">
        <v>728.0</v>
      </c>
      <c r="H77" s="1600">
        <v>1513.0</v>
      </c>
      <c r="I77" s="1600">
        <v>239.0</v>
      </c>
      <c r="J77" s="1600">
        <v>452.0</v>
      </c>
      <c r="K77" s="1601">
        <v>374.0</v>
      </c>
      <c r="L77" s="1602">
        <v>82633.0</v>
      </c>
    </row>
    <row r="78">
      <c r="A78" s="1596" t="s">
        <v>101</v>
      </c>
      <c r="B78" s="1597">
        <v>291247.0</v>
      </c>
      <c r="C78" s="1598">
        <v>8467.0</v>
      </c>
      <c r="D78" s="1599">
        <v>12.1</v>
      </c>
      <c r="E78" s="160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609">
        <v>40802.0</v>
      </c>
      <c r="L78" s="1606">
        <v>82113.0</v>
      </c>
    </row>
    <row r="79">
      <c r="A79" s="1596" t="s">
        <v>102</v>
      </c>
      <c r="B79" s="1597">
        <v>18666.0</v>
      </c>
      <c r="C79" s="1598">
        <v>2651.0</v>
      </c>
      <c r="D79" s="1599">
        <v>41.2</v>
      </c>
      <c r="E79" s="1600">
        <v>1665.0</v>
      </c>
      <c r="F79" s="1600">
        <v>85.0</v>
      </c>
      <c r="G79" s="1600">
        <v>15632.0</v>
      </c>
      <c r="H79" s="1600">
        <v>202.0</v>
      </c>
      <c r="I79" s="1600">
        <v>2.0</v>
      </c>
      <c r="J79" s="1600">
        <v>64.0</v>
      </c>
      <c r="K79" s="1601">
        <v>1016.0</v>
      </c>
      <c r="L79" s="1602">
        <v>44304.0</v>
      </c>
    </row>
    <row r="80">
      <c r="A80" s="1596" t="s">
        <v>103</v>
      </c>
      <c r="B80" s="1597">
        <v>844.0</v>
      </c>
      <c r="C80" s="1610">
        <v>25.0</v>
      </c>
      <c r="D80" s="1599">
        <v>15.2</v>
      </c>
      <c r="E80" s="1600">
        <v>370.0</v>
      </c>
      <c r="F80" s="1600">
        <v>6.0</v>
      </c>
      <c r="G80" s="1600">
        <v>305.0</v>
      </c>
      <c r="H80" s="1600">
        <v>5.0</v>
      </c>
      <c r="I80" s="1600">
        <v>3.0</v>
      </c>
      <c r="J80" s="1600">
        <v>12.0</v>
      </c>
      <c r="K80" s="1601">
        <v>143.0</v>
      </c>
      <c r="L80" s="1602">
        <v>77257.0</v>
      </c>
    </row>
    <row r="81">
      <c r="A81" s="1596" t="s">
        <v>104</v>
      </c>
      <c r="B81" s="1597">
        <v>7102.0</v>
      </c>
      <c r="C81" s="1610" t="s">
        <v>29</v>
      </c>
      <c r="D81" s="1599" t="s">
        <v>29</v>
      </c>
      <c r="E81" s="1600">
        <v>4907.0</v>
      </c>
      <c r="F81" s="1600">
        <v>49.0</v>
      </c>
      <c r="G81" s="1600">
        <v>669.0</v>
      </c>
      <c r="H81" s="1600">
        <v>529.0</v>
      </c>
      <c r="I81" s="1600">
        <v>62.0</v>
      </c>
      <c r="J81" s="1600">
        <v>126.0</v>
      </c>
      <c r="K81" s="1601">
        <v>760.0</v>
      </c>
      <c r="L81" s="1601" t="s">
        <v>29</v>
      </c>
    </row>
    <row r="82">
      <c r="A82" s="1596" t="s">
        <v>105</v>
      </c>
      <c r="B82" s="1597">
        <v>2617.0</v>
      </c>
      <c r="C82" s="1610" t="s">
        <v>29</v>
      </c>
      <c r="D82" s="1599" t="s">
        <v>29</v>
      </c>
      <c r="E82" s="1600">
        <v>1611.0</v>
      </c>
      <c r="F82" s="1600">
        <v>8.0</v>
      </c>
      <c r="G82" s="1600">
        <v>663.0</v>
      </c>
      <c r="H82" s="1600">
        <v>17.0</v>
      </c>
      <c r="I82" s="1600">
        <v>10.0</v>
      </c>
      <c r="J82" s="1600">
        <v>26.0</v>
      </c>
      <c r="K82" s="1601">
        <v>282.0</v>
      </c>
      <c r="L82" s="1601" t="s">
        <v>29</v>
      </c>
    </row>
    <row r="83">
      <c r="A83" s="1596" t="s">
        <v>106</v>
      </c>
      <c r="B83" s="1597">
        <v>1619.0</v>
      </c>
      <c r="C83" s="1610">
        <v>28.0</v>
      </c>
      <c r="D83" s="1599">
        <v>7.3</v>
      </c>
      <c r="E83" s="160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609">
        <v>139.0</v>
      </c>
      <c r="L83" s="1602">
        <v>75477.0</v>
      </c>
    </row>
    <row r="84">
      <c r="A84" s="1596" t="s">
        <v>107</v>
      </c>
      <c r="B84" s="1597">
        <v>4857.0</v>
      </c>
      <c r="C84" s="1610">
        <v>489.0</v>
      </c>
      <c r="D84" s="1599">
        <v>31.6</v>
      </c>
      <c r="E84" s="1600">
        <v>799.0</v>
      </c>
      <c r="F84" s="1600">
        <v>25.0</v>
      </c>
      <c r="G84" s="1600">
        <v>3453.0</v>
      </c>
      <c r="H84" s="1600">
        <v>48.0</v>
      </c>
      <c r="I84" s="1600">
        <v>9.0</v>
      </c>
      <c r="J84" s="1600">
        <v>27.0</v>
      </c>
      <c r="K84" s="1601">
        <v>496.0</v>
      </c>
      <c r="L84" s="1602">
        <v>54524.0</v>
      </c>
    </row>
    <row r="85">
      <c r="A85" s="1596" t="s">
        <v>108</v>
      </c>
      <c r="B85" s="1597">
        <v>95655.0</v>
      </c>
      <c r="C85" s="1598">
        <v>2205.0</v>
      </c>
      <c r="D85" s="1599">
        <v>9.4</v>
      </c>
      <c r="E85" s="1600">
        <v>65971.0</v>
      </c>
      <c r="F85" s="1600">
        <v>4014.0</v>
      </c>
      <c r="G85" s="1600">
        <v>7555.0</v>
      </c>
      <c r="H85" s="1600">
        <v>3104.0</v>
      </c>
      <c r="I85" s="1600">
        <v>604.0</v>
      </c>
      <c r="J85" s="1600">
        <v>2237.0</v>
      </c>
      <c r="K85" s="1601">
        <v>12170.0</v>
      </c>
      <c r="L85" s="1606">
        <v>74268.0</v>
      </c>
    </row>
    <row r="86">
      <c r="A86" s="1596" t="s">
        <v>109</v>
      </c>
      <c r="B86" s="1597">
        <v>2080.0</v>
      </c>
      <c r="C86" s="1610">
        <v>69.0</v>
      </c>
      <c r="D86" s="1599">
        <v>16.4</v>
      </c>
      <c r="E86" s="1600">
        <v>1589.0</v>
      </c>
      <c r="F86" s="1600">
        <v>2.0</v>
      </c>
      <c r="G86" s="1600">
        <v>214.0</v>
      </c>
      <c r="H86" s="1600">
        <v>14.0</v>
      </c>
      <c r="I86" s="1600">
        <v>2.0</v>
      </c>
      <c r="J86" s="1600">
        <v>17.0</v>
      </c>
      <c r="K86" s="1601">
        <v>242.0</v>
      </c>
      <c r="L86" s="1602">
        <v>58943.0</v>
      </c>
    </row>
    <row r="87">
      <c r="A87" s="1596" t="s">
        <v>110</v>
      </c>
      <c r="B87" s="1597">
        <v>2365.0</v>
      </c>
      <c r="C87" s="1610">
        <v>109.0</v>
      </c>
      <c r="D87" s="1599">
        <v>27.6</v>
      </c>
      <c r="E87" s="1600">
        <v>1147.0</v>
      </c>
      <c r="F87" s="1600">
        <v>6.0</v>
      </c>
      <c r="G87" s="1600">
        <v>878.0</v>
      </c>
      <c r="H87" s="1600">
        <v>16.0</v>
      </c>
      <c r="I87" s="1600">
        <v>5.0</v>
      </c>
      <c r="J87" s="1600">
        <v>29.0</v>
      </c>
      <c r="K87" s="1601">
        <v>284.0</v>
      </c>
      <c r="L87" s="1602">
        <v>51188.0</v>
      </c>
    </row>
    <row r="88">
      <c r="A88" s="1596" t="s">
        <v>111</v>
      </c>
      <c r="B88" s="1597">
        <v>32255.0</v>
      </c>
      <c r="C88" s="1610">
        <v>573.0</v>
      </c>
      <c r="D88" s="1599">
        <v>8.5</v>
      </c>
      <c r="E88" s="1600">
        <v>20124.0</v>
      </c>
      <c r="F88" s="1600">
        <v>350.0</v>
      </c>
      <c r="G88" s="1600">
        <v>3614.0</v>
      </c>
      <c r="H88" s="1600">
        <v>2101.0</v>
      </c>
      <c r="I88" s="1600">
        <v>476.0</v>
      </c>
      <c r="J88" s="1600">
        <v>653.0</v>
      </c>
      <c r="K88" s="1601">
        <v>4937.0</v>
      </c>
      <c r="L88" s="1602">
        <v>79173.0</v>
      </c>
    </row>
    <row r="89">
      <c r="A89" s="1596" t="s">
        <v>112</v>
      </c>
      <c r="B89" s="1597">
        <v>58799.0</v>
      </c>
      <c r="C89" s="1598">
        <v>1890.0</v>
      </c>
      <c r="D89" s="1599">
        <v>14.5</v>
      </c>
      <c r="E89" s="1600">
        <v>46382.0</v>
      </c>
      <c r="F89" s="1600">
        <v>386.0</v>
      </c>
      <c r="G89" s="1600">
        <v>4228.0</v>
      </c>
      <c r="H89" s="1600">
        <v>809.0</v>
      </c>
      <c r="I89" s="1600">
        <v>182.0</v>
      </c>
      <c r="J89" s="1600">
        <v>824.0</v>
      </c>
      <c r="K89" s="1601">
        <v>5988.0</v>
      </c>
      <c r="L89" s="1602">
        <v>65439.0</v>
      </c>
    </row>
    <row r="90">
      <c r="A90" s="1596" t="s">
        <v>113</v>
      </c>
      <c r="B90" s="1597">
        <v>13948.0</v>
      </c>
      <c r="C90" s="1610">
        <v>375.0</v>
      </c>
      <c r="D90" s="1599">
        <v>12.5</v>
      </c>
      <c r="E90" s="1600">
        <v>8430.0</v>
      </c>
      <c r="F90" s="1600">
        <v>103.0</v>
      </c>
      <c r="G90" s="1600">
        <v>2334.0</v>
      </c>
      <c r="H90" s="1600">
        <v>1129.0</v>
      </c>
      <c r="I90" s="1600">
        <v>26.0</v>
      </c>
      <c r="J90" s="1600">
        <v>224.0</v>
      </c>
      <c r="K90" s="1601">
        <v>1702.0</v>
      </c>
      <c r="L90" s="1602">
        <v>68309.0</v>
      </c>
    </row>
    <row r="91">
      <c r="A91" s="1596" t="s">
        <v>114</v>
      </c>
      <c r="B91" s="1597">
        <v>13101.0</v>
      </c>
      <c r="C91" s="1610">
        <v>331.0</v>
      </c>
      <c r="D91" s="1599">
        <v>9.9</v>
      </c>
      <c r="E91" s="1600">
        <v>6570.0</v>
      </c>
      <c r="F91" s="1600">
        <v>90.0</v>
      </c>
      <c r="G91" s="1600">
        <v>1826.0</v>
      </c>
      <c r="H91" s="1600">
        <v>2803.0</v>
      </c>
      <c r="I91" s="1600">
        <v>117.0</v>
      </c>
      <c r="J91" s="1600">
        <v>388.0</v>
      </c>
      <c r="K91" s="1601">
        <v>1307.0</v>
      </c>
      <c r="L91" s="1602">
        <v>74109.0</v>
      </c>
    </row>
    <row r="92">
      <c r="A92" s="1596" t="s">
        <v>115</v>
      </c>
      <c r="B92" s="1597">
        <v>8368.0</v>
      </c>
      <c r="C92" s="1598">
        <v>1600.0</v>
      </c>
      <c r="D92" s="1599">
        <v>47.4</v>
      </c>
      <c r="E92" s="160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609">
        <v>192.0</v>
      </c>
      <c r="L92" s="1602">
        <v>32728.0</v>
      </c>
    </row>
    <row r="93">
      <c r="A93" s="1596" t="s">
        <v>116</v>
      </c>
      <c r="B93" s="1597">
        <v>1476.0</v>
      </c>
      <c r="C93" s="1610">
        <v>106.0</v>
      </c>
      <c r="D93" s="1599">
        <v>23.7</v>
      </c>
      <c r="E93" s="1600">
        <v>303.0</v>
      </c>
      <c r="F93" s="1600">
        <v>2.0</v>
      </c>
      <c r="G93" s="1600">
        <v>994.0</v>
      </c>
      <c r="H93" s="1600">
        <v>9.0</v>
      </c>
      <c r="I93" s="1600">
        <v>1.0</v>
      </c>
      <c r="J93" s="1600">
        <v>0.0</v>
      </c>
      <c r="K93" s="1601">
        <v>167.0</v>
      </c>
      <c r="L93" s="1602">
        <v>49403.0</v>
      </c>
    </row>
    <row r="94">
      <c r="A94" s="1596" t="s">
        <v>117</v>
      </c>
      <c r="B94" s="1597">
        <v>107081.0</v>
      </c>
      <c r="C94" s="1598">
        <v>3348.0</v>
      </c>
      <c r="D94" s="1599">
        <v>11.8</v>
      </c>
      <c r="E94" s="1600">
        <v>83035.0</v>
      </c>
      <c r="F94" s="1600">
        <v>1121.0</v>
      </c>
      <c r="G94" s="1600">
        <v>6844.0</v>
      </c>
      <c r="H94" s="1600">
        <v>1559.0</v>
      </c>
      <c r="I94" s="1600">
        <v>506.0</v>
      </c>
      <c r="J94" s="1600">
        <v>1717.0</v>
      </c>
      <c r="K94" s="1601">
        <v>12299.0</v>
      </c>
      <c r="L94" s="1606">
        <v>74649.0</v>
      </c>
    </row>
    <row r="95">
      <c r="A95" s="1596" t="s">
        <v>118</v>
      </c>
      <c r="B95" s="1597">
        <v>10046.0</v>
      </c>
      <c r="C95" s="1610">
        <v>920.0</v>
      </c>
      <c r="D95" s="1599">
        <v>26.9</v>
      </c>
      <c r="E95" s="1600">
        <v>1422.0</v>
      </c>
      <c r="F95" s="1600">
        <v>55.0</v>
      </c>
      <c r="G95" s="1600">
        <v>7556.0</v>
      </c>
      <c r="H95" s="1600">
        <v>111.0</v>
      </c>
      <c r="I95" s="1600">
        <v>5.0</v>
      </c>
      <c r="J95" s="1600">
        <v>56.0</v>
      </c>
      <c r="K95" s="1601">
        <v>841.0</v>
      </c>
      <c r="L95" s="1602">
        <v>55318.0</v>
      </c>
    </row>
    <row r="96">
      <c r="A96" s="1596" t="s">
        <v>119</v>
      </c>
      <c r="B96" s="1597">
        <v>11031.0</v>
      </c>
      <c r="C96" s="1610">
        <v>393.0</v>
      </c>
      <c r="D96" s="1599">
        <v>15.2</v>
      </c>
      <c r="E96" s="1600">
        <v>3082.0</v>
      </c>
      <c r="F96" s="1600">
        <v>162.0</v>
      </c>
      <c r="G96" s="1600">
        <v>5748.0</v>
      </c>
      <c r="H96" s="1600">
        <v>641.0</v>
      </c>
      <c r="I96" s="1600">
        <v>321.0</v>
      </c>
      <c r="J96" s="1600">
        <v>118.0</v>
      </c>
      <c r="K96" s="1601">
        <v>959.0</v>
      </c>
      <c r="L96" s="1602">
        <v>89276.0</v>
      </c>
    </row>
    <row r="97">
      <c r="A97" s="1596" t="s">
        <v>120</v>
      </c>
      <c r="B97" s="1597">
        <v>7793.0</v>
      </c>
      <c r="C97" s="1610">
        <v>742.0</v>
      </c>
      <c r="D97" s="1599">
        <v>27.7</v>
      </c>
      <c r="E97" s="1600">
        <v>700.0</v>
      </c>
      <c r="F97" s="1600">
        <v>72.0</v>
      </c>
      <c r="G97" s="1600">
        <v>6469.0</v>
      </c>
      <c r="H97" s="1600">
        <v>55.0</v>
      </c>
      <c r="I97" s="1600">
        <v>12.0</v>
      </c>
      <c r="J97" s="1600">
        <v>23.0</v>
      </c>
      <c r="K97" s="1601">
        <v>462.0</v>
      </c>
      <c r="L97" s="1602">
        <v>59337.0</v>
      </c>
    </row>
    <row r="98">
      <c r="A98" s="1596" t="s">
        <v>121</v>
      </c>
      <c r="B98" s="1597">
        <v>3398.0</v>
      </c>
      <c r="C98" s="1610">
        <v>63.0</v>
      </c>
      <c r="D98" s="1599">
        <v>9.5</v>
      </c>
      <c r="E98" s="1600">
        <v>2470.0</v>
      </c>
      <c r="F98" s="1600">
        <v>49.0</v>
      </c>
      <c r="G98" s="1600">
        <v>247.0</v>
      </c>
      <c r="H98" s="1600">
        <v>123.0</v>
      </c>
      <c r="I98" s="1600">
        <v>12.0</v>
      </c>
      <c r="J98" s="1600">
        <v>61.0</v>
      </c>
      <c r="K98" s="1601">
        <v>436.0</v>
      </c>
      <c r="L98" s="1602">
        <v>66075.0</v>
      </c>
    </row>
    <row r="99">
      <c r="A99" s="1596" t="s">
        <v>2231</v>
      </c>
      <c r="B99" s="1597">
        <v>5753.0</v>
      </c>
      <c r="C99" s="1610">
        <v>340.0</v>
      </c>
      <c r="D99" s="1599">
        <v>23.4</v>
      </c>
      <c r="E99" s="1600">
        <v>2403.0</v>
      </c>
      <c r="F99" s="1600">
        <v>22.0</v>
      </c>
      <c r="G99" s="1600">
        <v>2584.0</v>
      </c>
      <c r="H99" s="1600">
        <v>27.0</v>
      </c>
      <c r="I99" s="1600">
        <v>30.0</v>
      </c>
      <c r="J99" s="1600">
        <v>29.0</v>
      </c>
      <c r="K99" s="1601">
        <v>658.0</v>
      </c>
      <c r="L99" s="1602">
        <v>49356.0</v>
      </c>
    </row>
    <row r="100">
      <c r="A100" s="1596" t="s">
        <v>123</v>
      </c>
      <c r="B100" s="1597">
        <v>8458.0</v>
      </c>
      <c r="C100" s="1610">
        <v>159.0</v>
      </c>
      <c r="D100" s="1599">
        <v>8.8</v>
      </c>
      <c r="E100" s="1600">
        <v>5174.0</v>
      </c>
      <c r="F100" s="1600">
        <v>37.0</v>
      </c>
      <c r="G100" s="1600">
        <v>1248.0</v>
      </c>
      <c r="H100" s="1600">
        <v>573.0</v>
      </c>
      <c r="I100" s="1600">
        <v>14.0</v>
      </c>
      <c r="J100" s="1600">
        <v>215.0</v>
      </c>
      <c r="K100" s="1601">
        <v>1197.0</v>
      </c>
      <c r="L100" s="1602">
        <v>71825.0</v>
      </c>
    </row>
    <row r="101">
      <c r="A101" s="1596" t="s">
        <v>124</v>
      </c>
      <c r="B101" s="1597">
        <v>1240.0</v>
      </c>
      <c r="C101" s="1610">
        <v>16.0</v>
      </c>
      <c r="D101" s="1599">
        <v>8.9</v>
      </c>
      <c r="E101" s="1600">
        <v>1070.0</v>
      </c>
      <c r="F101" s="1600">
        <v>10.0</v>
      </c>
      <c r="G101" s="1600">
        <v>32.0</v>
      </c>
      <c r="H101" s="1600">
        <v>39.0</v>
      </c>
      <c r="I101" s="1600">
        <v>0.0</v>
      </c>
      <c r="J101" s="1600">
        <v>9.0</v>
      </c>
      <c r="K101" s="1601">
        <v>80.0</v>
      </c>
      <c r="L101" s="1602">
        <v>74635.0</v>
      </c>
    </row>
    <row r="102">
      <c r="A102" s="1596" t="s">
        <v>125</v>
      </c>
      <c r="B102" s="1597">
        <v>6808.0</v>
      </c>
      <c r="C102" s="1610">
        <v>306.0</v>
      </c>
      <c r="D102" s="1599">
        <v>17.7</v>
      </c>
      <c r="E102" s="1600">
        <v>5085.0</v>
      </c>
      <c r="F102" s="1600">
        <v>74.0</v>
      </c>
      <c r="G102" s="1600">
        <v>817.0</v>
      </c>
      <c r="H102" s="1600">
        <v>87.0</v>
      </c>
      <c r="I102" s="1600">
        <v>16.0</v>
      </c>
      <c r="J102" s="1600">
        <v>137.0</v>
      </c>
      <c r="K102" s="1601">
        <v>592.0</v>
      </c>
      <c r="L102" s="1602">
        <v>63527.0</v>
      </c>
    </row>
    <row r="103">
      <c r="A103" s="1596" t="s">
        <v>126</v>
      </c>
      <c r="B103" s="1620">
        <v>2127.0</v>
      </c>
      <c r="C103" s="1610">
        <v>79.0</v>
      </c>
      <c r="D103" s="1599">
        <v>16.0</v>
      </c>
      <c r="E103" s="1600">
        <v>1352.0</v>
      </c>
      <c r="F103" s="1600">
        <v>0.0</v>
      </c>
      <c r="G103" s="1600">
        <v>380.0</v>
      </c>
      <c r="H103" s="1600">
        <v>25.0</v>
      </c>
      <c r="I103" s="1600">
        <v>2.0</v>
      </c>
      <c r="J103" s="1600">
        <v>30.0</v>
      </c>
      <c r="K103" s="1601">
        <v>338.0</v>
      </c>
      <c r="L103" s="1602">
        <v>57832.0</v>
      </c>
    </row>
    <row r="104">
      <c r="A104" s="1621" t="s">
        <v>127</v>
      </c>
      <c r="B104" s="1622">
        <v>662.0</v>
      </c>
      <c r="C104" s="1610">
        <v>17.0</v>
      </c>
      <c r="D104" s="1599">
        <v>15.3</v>
      </c>
      <c r="E104" s="1623">
        <v>249.0</v>
      </c>
      <c r="F104" s="1623">
        <v>4.0</v>
      </c>
      <c r="G104" s="1623">
        <v>255.0</v>
      </c>
      <c r="H104" s="1623">
        <v>32.0</v>
      </c>
      <c r="I104" s="1623">
        <v>1.0</v>
      </c>
      <c r="J104" s="1623">
        <v>3.0</v>
      </c>
      <c r="K104" s="1624">
        <v>118.0</v>
      </c>
      <c r="L104" s="1602">
        <v>59523.0</v>
      </c>
    </row>
    <row r="105">
      <c r="A105" s="1625" t="s">
        <v>128</v>
      </c>
      <c r="B105" s="1626">
        <v>5343.0</v>
      </c>
      <c r="C105" s="1627">
        <v>452.0</v>
      </c>
      <c r="D105" s="1612">
        <v>31.4</v>
      </c>
      <c r="E105" s="1585">
        <v>1130.0</v>
      </c>
      <c r="F105" s="1586">
        <v>7.0</v>
      </c>
      <c r="G105" s="1586">
        <v>3832.0</v>
      </c>
      <c r="H105" s="1586">
        <v>8.0</v>
      </c>
      <c r="I105" s="1586">
        <v>3.0</v>
      </c>
      <c r="J105" s="1586">
        <v>28.0</v>
      </c>
      <c r="K105" s="1588">
        <v>335.0</v>
      </c>
      <c r="L105" s="1628">
        <v>38912.0</v>
      </c>
      <c r="M105" s="1529"/>
      <c r="N105" s="1529"/>
      <c r="O105" s="1529"/>
      <c r="P105" s="1529"/>
      <c r="Q105" s="1529"/>
      <c r="R105" s="1529"/>
      <c r="S105" s="1529"/>
      <c r="T105" s="1529"/>
    </row>
    <row r="106">
      <c r="A106" s="1590" t="s">
        <v>129</v>
      </c>
      <c r="B106" s="1629">
        <v>7151502.0</v>
      </c>
      <c r="C106" s="1591">
        <v>328780.0</v>
      </c>
      <c r="D106" s="1616">
        <v>20.4</v>
      </c>
      <c r="E106" s="1617">
        <v>4322337.0</v>
      </c>
      <c r="F106" s="1617">
        <v>339150.0</v>
      </c>
      <c r="G106" s="1617">
        <v>319512.0</v>
      </c>
      <c r="H106" s="1617">
        <v>257430.0</v>
      </c>
      <c r="I106" s="1617">
        <v>16397.0</v>
      </c>
      <c r="J106" s="1617">
        <v>899870.0</v>
      </c>
      <c r="K106" s="1618">
        <v>996806.0</v>
      </c>
      <c r="L106" s="1630">
        <v>59079.0</v>
      </c>
    </row>
    <row r="107">
      <c r="A107" s="1596" t="s">
        <v>131</v>
      </c>
      <c r="B107" s="1631">
        <v>66021.0</v>
      </c>
      <c r="C107" s="1598">
        <v>9129.0</v>
      </c>
      <c r="D107" s="1599">
        <v>47.3</v>
      </c>
      <c r="E107" s="160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609">
        <v>2390.0</v>
      </c>
      <c r="L107" s="1606">
        <v>33652.0</v>
      </c>
    </row>
    <row r="108">
      <c r="A108" s="1596" t="s">
        <v>132</v>
      </c>
      <c r="B108" s="1632">
        <v>125447.0</v>
      </c>
      <c r="C108" s="1598">
        <v>6129.0</v>
      </c>
      <c r="D108" s="1599">
        <v>22.8</v>
      </c>
      <c r="E108" s="160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609">
        <v>21543.0</v>
      </c>
      <c r="L108" s="1606">
        <v>49164.0</v>
      </c>
    </row>
    <row r="109">
      <c r="A109" s="1596" t="s">
        <v>133</v>
      </c>
      <c r="B109" s="1632">
        <v>145101.0</v>
      </c>
      <c r="C109" s="1598">
        <v>5037.0</v>
      </c>
      <c r="D109" s="1599">
        <v>17.3</v>
      </c>
      <c r="E109" s="160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609">
        <v>12963.0</v>
      </c>
      <c r="L109" s="1606">
        <v>60187.0</v>
      </c>
    </row>
    <row r="110">
      <c r="A110" s="1596" t="s">
        <v>134</v>
      </c>
      <c r="B110" s="1632">
        <v>53272.0</v>
      </c>
      <c r="C110" s="1598">
        <v>3558.0</v>
      </c>
      <c r="D110" s="1599">
        <v>33.6</v>
      </c>
      <c r="E110" s="1600">
        <v>35904.0</v>
      </c>
      <c r="F110" s="1600">
        <v>282.0</v>
      </c>
      <c r="G110" s="1600">
        <v>8928.0</v>
      </c>
      <c r="H110" s="1600">
        <v>445.0</v>
      </c>
      <c r="I110" s="1600">
        <v>48.0</v>
      </c>
      <c r="J110" s="1600">
        <v>3073.0</v>
      </c>
      <c r="K110" s="1601">
        <v>4592.0</v>
      </c>
      <c r="L110" s="1602">
        <v>43585.0</v>
      </c>
    </row>
    <row r="111">
      <c r="A111" s="1596" t="s">
        <v>135</v>
      </c>
      <c r="B111" s="1632">
        <v>38533.0</v>
      </c>
      <c r="C111" s="1598">
        <v>2463.0</v>
      </c>
      <c r="D111" s="1599">
        <v>24.4</v>
      </c>
      <c r="E111" s="1600">
        <v>25043.0</v>
      </c>
      <c r="F111" s="1600">
        <v>537.0</v>
      </c>
      <c r="G111" s="1600">
        <v>5390.0</v>
      </c>
      <c r="H111" s="1600">
        <v>192.0</v>
      </c>
      <c r="I111" s="1600">
        <v>20.0</v>
      </c>
      <c r="J111" s="1600">
        <v>3225.0</v>
      </c>
      <c r="K111" s="1601">
        <v>4126.0</v>
      </c>
      <c r="L111" s="1602">
        <v>50157.0</v>
      </c>
    </row>
    <row r="112">
      <c r="A112" s="1596" t="s">
        <v>136</v>
      </c>
      <c r="B112" s="1632">
        <v>9563.0</v>
      </c>
      <c r="C112" s="1610">
        <v>296.0</v>
      </c>
      <c r="D112" s="1599">
        <v>11.7</v>
      </c>
      <c r="E112" s="1600">
        <v>6584.0</v>
      </c>
      <c r="F112" s="1600">
        <v>87.0</v>
      </c>
      <c r="G112" s="1600">
        <v>355.0</v>
      </c>
      <c r="H112" s="1600">
        <v>75.0</v>
      </c>
      <c r="I112" s="1600">
        <v>5.0</v>
      </c>
      <c r="J112" s="1600">
        <v>893.0</v>
      </c>
      <c r="K112" s="1601">
        <v>1564.0</v>
      </c>
      <c r="L112" s="1602">
        <v>65818.0</v>
      </c>
    </row>
    <row r="113">
      <c r="A113" s="1596" t="s">
        <v>137</v>
      </c>
      <c r="B113" s="1632">
        <v>16557.0</v>
      </c>
      <c r="C113" s="1598">
        <v>1104.0</v>
      </c>
      <c r="D113" s="1599">
        <v>31.8</v>
      </c>
      <c r="E113" s="1600">
        <v>9772.0</v>
      </c>
      <c r="F113" s="1600">
        <v>114.0</v>
      </c>
      <c r="G113" s="1600">
        <v>2833.0</v>
      </c>
      <c r="H113" s="1600">
        <v>115.0</v>
      </c>
      <c r="I113" s="1600">
        <v>49.0</v>
      </c>
      <c r="J113" s="1600">
        <v>1613.0</v>
      </c>
      <c r="K113" s="1601">
        <v>2061.0</v>
      </c>
      <c r="L113" s="1602">
        <v>37350.0</v>
      </c>
    </row>
    <row r="114">
      <c r="A114" s="1596" t="s">
        <v>138</v>
      </c>
      <c r="B114" s="1632">
        <v>4420568.0</v>
      </c>
      <c r="C114" s="1598">
        <v>188910.0</v>
      </c>
      <c r="D114" s="1599">
        <v>18.2</v>
      </c>
      <c r="E114" s="160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609">
        <v>600675.0</v>
      </c>
      <c r="L114" s="1606">
        <v>65234.0</v>
      </c>
    </row>
    <row r="115">
      <c r="A115" s="1596" t="s">
        <v>139</v>
      </c>
      <c r="B115" s="1632">
        <v>213267.0</v>
      </c>
      <c r="C115" s="1598">
        <v>9385.0</v>
      </c>
      <c r="D115" s="1599">
        <v>26.9</v>
      </c>
      <c r="E115" s="160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609">
        <v>20310.0</v>
      </c>
      <c r="L115" s="1606">
        <v>45129.0</v>
      </c>
    </row>
    <row r="116">
      <c r="A116" s="1596" t="s">
        <v>140</v>
      </c>
      <c r="B116" s="1632">
        <v>106717.0</v>
      </c>
      <c r="C116" s="1598">
        <v>11680.0</v>
      </c>
      <c r="D116" s="1599">
        <v>40.2</v>
      </c>
      <c r="E116" s="1633">
        <v>48430.0</v>
      </c>
      <c r="F116" s="1634">
        <v>760.0</v>
      </c>
      <c r="G116" s="1634">
        <v>47442.0</v>
      </c>
      <c r="H116" s="1634">
        <v>567.0</v>
      </c>
      <c r="I116" s="1634">
        <v>86.0</v>
      </c>
      <c r="J116" s="1634">
        <v>3149.0</v>
      </c>
      <c r="K116" s="1635">
        <v>6283.0</v>
      </c>
      <c r="L116" s="1606">
        <v>40650.0</v>
      </c>
    </row>
    <row r="117">
      <c r="A117" s="1596" t="s">
        <v>141</v>
      </c>
      <c r="B117" s="1632">
        <v>1043433.0</v>
      </c>
      <c r="C117" s="1598">
        <v>47203.0</v>
      </c>
      <c r="D117" s="1636">
        <v>22.2</v>
      </c>
      <c r="E117" s="1637">
        <v>633382.0</v>
      </c>
      <c r="F117" s="1604">
        <v>39954.0</v>
      </c>
      <c r="G117" s="1604">
        <v>34593.0</v>
      </c>
      <c r="H117" s="1604">
        <v>31367.0</v>
      </c>
      <c r="I117" s="1604">
        <v>2229.0</v>
      </c>
      <c r="J117" s="1604">
        <v>127663.0</v>
      </c>
      <c r="K117" s="1605">
        <v>174245.0</v>
      </c>
      <c r="L117" s="1606">
        <v>53395.0</v>
      </c>
    </row>
    <row r="118">
      <c r="A118" s="1596" t="s">
        <v>142</v>
      </c>
      <c r="B118" s="1632">
        <v>425264.0</v>
      </c>
      <c r="C118" s="1598">
        <v>17340.0</v>
      </c>
      <c r="D118" s="1599">
        <v>17.5</v>
      </c>
      <c r="E118" s="1600">
        <v>269258.0</v>
      </c>
      <c r="F118" s="1638">
        <v>21968.0</v>
      </c>
      <c r="G118" s="1638">
        <v>21128.0</v>
      </c>
      <c r="H118" s="1638">
        <v>6718.0</v>
      </c>
      <c r="I118" s="1638">
        <v>1219.0</v>
      </c>
      <c r="J118" s="1638">
        <v>49997.0</v>
      </c>
      <c r="K118" s="1639">
        <v>54976.0</v>
      </c>
      <c r="L118" s="1606">
        <v>58848.0</v>
      </c>
    </row>
    <row r="119">
      <c r="A119" s="1596" t="s">
        <v>143</v>
      </c>
      <c r="B119" s="1632">
        <v>47669.0</v>
      </c>
      <c r="C119" s="1598">
        <v>4440.0</v>
      </c>
      <c r="D119" s="1607">
        <v>36.0</v>
      </c>
      <c r="E119" s="1600">
        <v>15929.0</v>
      </c>
      <c r="F119" s="1600">
        <v>187.0</v>
      </c>
      <c r="G119" s="1600">
        <v>457.0</v>
      </c>
      <c r="H119" s="1600">
        <v>304.0</v>
      </c>
      <c r="I119" s="1600">
        <v>19.0</v>
      </c>
      <c r="J119" s="1600">
        <v>13762.0</v>
      </c>
      <c r="K119" s="1601">
        <v>17011.0</v>
      </c>
      <c r="L119" s="1602">
        <v>40545.0</v>
      </c>
    </row>
    <row r="120">
      <c r="A120" s="1596" t="s">
        <v>144</v>
      </c>
      <c r="B120" s="1632">
        <v>236209.0</v>
      </c>
      <c r="C120" s="1598">
        <v>7101.0</v>
      </c>
      <c r="D120" s="1599">
        <v>19.2</v>
      </c>
      <c r="E120" s="160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609">
        <v>22239.0</v>
      </c>
      <c r="L120" s="1606">
        <v>48758.0</v>
      </c>
    </row>
    <row r="121">
      <c r="A121" s="1581" t="s">
        <v>145</v>
      </c>
      <c r="B121" s="1640">
        <v>203881.0</v>
      </c>
      <c r="C121" s="1583">
        <v>15003.0</v>
      </c>
      <c r="D121" s="1612">
        <v>28.3</v>
      </c>
      <c r="E121" s="1585">
        <v>90318.0</v>
      </c>
      <c r="F121" s="1586">
        <v>4099.0</v>
      </c>
      <c r="G121" s="1586">
        <v>3522.0</v>
      </c>
      <c r="H121" s="1586">
        <v>2587.0</v>
      </c>
      <c r="I121" s="1586">
        <v>283.0</v>
      </c>
      <c r="J121" s="1586">
        <v>51244.0</v>
      </c>
      <c r="K121" s="1588">
        <v>51828.0</v>
      </c>
      <c r="L121" s="1589">
        <v>44116.0</v>
      </c>
    </row>
    <row r="122">
      <c r="A122" s="1590" t="s">
        <v>147</v>
      </c>
      <c r="B122" s="1615">
        <v>3011524.0</v>
      </c>
      <c r="C122" s="1591">
        <v>164056.0</v>
      </c>
      <c r="D122" s="1616">
        <v>23.8</v>
      </c>
      <c r="E122" s="1617">
        <v>2114512.0</v>
      </c>
      <c r="F122" s="1617">
        <v>453783.0</v>
      </c>
      <c r="G122" s="1617">
        <v>27177.0</v>
      </c>
      <c r="H122" s="1617">
        <v>51839.0</v>
      </c>
      <c r="I122" s="1617">
        <v>14533.0</v>
      </c>
      <c r="J122" s="1617">
        <v>136105.0</v>
      </c>
      <c r="K122" s="1618">
        <v>213575.0</v>
      </c>
      <c r="L122" s="1595">
        <v>47094.0</v>
      </c>
    </row>
    <row r="123">
      <c r="A123" s="1596" t="s">
        <v>146</v>
      </c>
      <c r="B123" s="1631">
        <v>17149.0</v>
      </c>
      <c r="C123" s="1610">
        <v>972.0</v>
      </c>
      <c r="D123" s="1599">
        <v>24.4</v>
      </c>
      <c r="E123" s="1600">
        <v>11698.0</v>
      </c>
      <c r="F123" s="1600">
        <v>4156.0</v>
      </c>
      <c r="G123" s="1600">
        <v>44.0</v>
      </c>
      <c r="H123" s="1600">
        <v>94.0</v>
      </c>
      <c r="I123" s="1600">
        <v>9.0</v>
      </c>
      <c r="J123" s="1600">
        <v>405.0</v>
      </c>
      <c r="K123" s="1601">
        <v>743.0</v>
      </c>
      <c r="L123" s="1602">
        <v>43887.0</v>
      </c>
    </row>
    <row r="124">
      <c r="A124" s="1596" t="s">
        <v>148</v>
      </c>
      <c r="B124" s="1632">
        <v>19062.0</v>
      </c>
      <c r="C124" s="1598">
        <v>1298.0</v>
      </c>
      <c r="D124" s="1599">
        <v>28.8</v>
      </c>
      <c r="E124" s="1600">
        <v>12958.0</v>
      </c>
      <c r="F124" s="1600">
        <v>4669.0</v>
      </c>
      <c r="G124" s="1600">
        <v>56.0</v>
      </c>
      <c r="H124" s="1600">
        <v>41.0</v>
      </c>
      <c r="I124" s="1600">
        <v>6.0</v>
      </c>
      <c r="J124" s="1600">
        <v>625.0</v>
      </c>
      <c r="K124" s="1601">
        <v>707.0</v>
      </c>
      <c r="L124" s="1602">
        <v>41127.0</v>
      </c>
    </row>
    <row r="125">
      <c r="A125" s="1596" t="s">
        <v>149</v>
      </c>
      <c r="B125" s="1632">
        <v>41627.0</v>
      </c>
      <c r="C125" s="1598">
        <v>1662.0</v>
      </c>
      <c r="D125" s="1607">
        <v>23.0</v>
      </c>
      <c r="E125" s="1600">
        <v>38489.0</v>
      </c>
      <c r="F125" s="1600">
        <v>90.0</v>
      </c>
      <c r="G125" s="1600">
        <v>255.0</v>
      </c>
      <c r="H125" s="1600">
        <v>234.0</v>
      </c>
      <c r="I125" s="1600">
        <v>9.0</v>
      </c>
      <c r="J125" s="1600">
        <v>327.0</v>
      </c>
      <c r="K125" s="1601">
        <v>2223.0</v>
      </c>
      <c r="L125" s="1602">
        <v>39686.0</v>
      </c>
    </row>
    <row r="126">
      <c r="A126" s="1596" t="s">
        <v>150</v>
      </c>
      <c r="B126" s="1632">
        <v>284333.0</v>
      </c>
      <c r="C126" s="1598">
        <v>8567.0</v>
      </c>
      <c r="D126" s="1599">
        <v>12.1</v>
      </c>
      <c r="E126" s="160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609">
        <v>31411.0</v>
      </c>
      <c r="L126" s="1606">
        <v>68978.0</v>
      </c>
    </row>
    <row r="127">
      <c r="A127" s="1596" t="s">
        <v>151</v>
      </c>
      <c r="B127" s="1632">
        <v>37373.0</v>
      </c>
      <c r="C127" s="1598">
        <v>1815.0</v>
      </c>
      <c r="D127" s="1599">
        <v>21.5</v>
      </c>
      <c r="E127" s="1600">
        <v>34128.0</v>
      </c>
      <c r="F127" s="1600">
        <v>108.0</v>
      </c>
      <c r="G127" s="1600">
        <v>276.0</v>
      </c>
      <c r="H127" s="1600">
        <v>246.0</v>
      </c>
      <c r="I127" s="1600">
        <v>28.0</v>
      </c>
      <c r="J127" s="1600">
        <v>259.0</v>
      </c>
      <c r="K127" s="1601">
        <v>2328.0</v>
      </c>
      <c r="L127" s="1602">
        <v>44482.0</v>
      </c>
    </row>
    <row r="128">
      <c r="A128" s="1596" t="s">
        <v>152</v>
      </c>
      <c r="B128" s="1632">
        <v>10545.0</v>
      </c>
      <c r="C128" s="1610">
        <v>770.0</v>
      </c>
      <c r="D128" s="1599">
        <v>29.8</v>
      </c>
      <c r="E128" s="1600">
        <v>5890.0</v>
      </c>
      <c r="F128" s="1600">
        <v>2937.0</v>
      </c>
      <c r="G128" s="1600">
        <v>92.0</v>
      </c>
      <c r="H128" s="1600">
        <v>30.0</v>
      </c>
      <c r="I128" s="1600">
        <v>0.0</v>
      </c>
      <c r="J128" s="1600">
        <v>1156.0</v>
      </c>
      <c r="K128" s="1601">
        <v>440.0</v>
      </c>
      <c r="L128" s="1602">
        <v>37729.0</v>
      </c>
    </row>
    <row r="129">
      <c r="A129" s="1596" t="s">
        <v>37</v>
      </c>
      <c r="B129" s="1632">
        <v>4739.0</v>
      </c>
      <c r="C129" s="1610">
        <v>208.0</v>
      </c>
      <c r="D129" s="1599">
        <v>21.1</v>
      </c>
      <c r="E129" s="1600">
        <v>3539.0</v>
      </c>
      <c r="F129" s="1600">
        <v>913.0</v>
      </c>
      <c r="G129" s="1600">
        <v>10.0</v>
      </c>
      <c r="H129" s="1600">
        <v>6.0</v>
      </c>
      <c r="I129" s="1600">
        <v>9.0</v>
      </c>
      <c r="J129" s="1600">
        <v>54.0</v>
      </c>
      <c r="K129" s="1601">
        <v>208.0</v>
      </c>
      <c r="L129" s="1602">
        <v>44969.0</v>
      </c>
    </row>
    <row r="130">
      <c r="A130" s="1596" t="s">
        <v>153</v>
      </c>
      <c r="B130" s="1632">
        <v>28260.0</v>
      </c>
      <c r="C130" s="1598">
        <v>1476.0</v>
      </c>
      <c r="D130" s="1599">
        <v>24.8</v>
      </c>
      <c r="E130" s="1600">
        <v>21952.0</v>
      </c>
      <c r="F130" s="1600">
        <v>95.0</v>
      </c>
      <c r="G130" s="1600">
        <v>369.0</v>
      </c>
      <c r="H130" s="1600">
        <v>567.0</v>
      </c>
      <c r="I130" s="1600">
        <v>444.0</v>
      </c>
      <c r="J130" s="1600">
        <v>2475.0</v>
      </c>
      <c r="K130" s="1601">
        <v>2358.0</v>
      </c>
      <c r="L130" s="1602">
        <v>45023.0</v>
      </c>
    </row>
    <row r="131">
      <c r="A131" s="1596" t="s">
        <v>154</v>
      </c>
      <c r="B131" s="1632">
        <v>10208.0</v>
      </c>
      <c r="C131" s="1598">
        <v>1013.0</v>
      </c>
      <c r="D131" s="1599">
        <v>44.1</v>
      </c>
      <c r="E131" s="1600">
        <v>3953.0</v>
      </c>
      <c r="F131" s="1600">
        <v>5417.0</v>
      </c>
      <c r="G131" s="1600">
        <v>36.0</v>
      </c>
      <c r="H131" s="1600">
        <v>38.0</v>
      </c>
      <c r="I131" s="1600">
        <v>9.0</v>
      </c>
      <c r="J131" s="1600">
        <v>414.0</v>
      </c>
      <c r="K131" s="1601">
        <v>341.0</v>
      </c>
      <c r="L131" s="1602">
        <v>31787.0</v>
      </c>
    </row>
    <row r="132">
      <c r="A132" s="1596" t="s">
        <v>155</v>
      </c>
      <c r="B132" s="1632">
        <v>21446.0</v>
      </c>
      <c r="C132" s="1598">
        <v>1083.0</v>
      </c>
      <c r="D132" s="1599">
        <v>26.4</v>
      </c>
      <c r="E132" s="1600">
        <v>14316.0</v>
      </c>
      <c r="F132" s="1600">
        <v>5127.0</v>
      </c>
      <c r="G132" s="1600">
        <v>96.0</v>
      </c>
      <c r="H132" s="1600">
        <v>153.0</v>
      </c>
      <c r="I132" s="1600">
        <v>18.0</v>
      </c>
      <c r="J132" s="1600">
        <v>623.0</v>
      </c>
      <c r="K132" s="1601">
        <v>1113.0</v>
      </c>
      <c r="L132" s="1602">
        <v>45408.0</v>
      </c>
    </row>
    <row r="133">
      <c r="A133" s="1596" t="s">
        <v>43</v>
      </c>
      <c r="B133" s="1632">
        <v>14552.0</v>
      </c>
      <c r="C133" s="1610">
        <v>927.0</v>
      </c>
      <c r="D133" s="1599">
        <v>29.3</v>
      </c>
      <c r="E133" s="1600">
        <v>13731.0</v>
      </c>
      <c r="F133" s="1600">
        <v>42.0</v>
      </c>
      <c r="G133" s="1600">
        <v>44.0</v>
      </c>
      <c r="H133" s="1600">
        <v>15.0</v>
      </c>
      <c r="I133" s="1600">
        <v>8.0</v>
      </c>
      <c r="J133" s="1600">
        <v>97.0</v>
      </c>
      <c r="K133" s="1601">
        <v>615.0</v>
      </c>
      <c r="L133" s="1602">
        <v>37687.0</v>
      </c>
    </row>
    <row r="134">
      <c r="A134" s="1596" t="s">
        <v>44</v>
      </c>
      <c r="B134" s="1632">
        <v>24711.0</v>
      </c>
      <c r="C134" s="1598">
        <v>1107.0</v>
      </c>
      <c r="D134" s="1599">
        <v>23.8</v>
      </c>
      <c r="E134" s="1600">
        <v>22953.0</v>
      </c>
      <c r="F134" s="1600">
        <v>69.0</v>
      </c>
      <c r="G134" s="1600">
        <v>133.0</v>
      </c>
      <c r="H134" s="1600">
        <v>102.0</v>
      </c>
      <c r="I134" s="1600">
        <v>11.0</v>
      </c>
      <c r="J134" s="1600">
        <v>232.0</v>
      </c>
      <c r="K134" s="1601">
        <v>1211.0</v>
      </c>
      <c r="L134" s="1602">
        <v>44902.0</v>
      </c>
    </row>
    <row r="135">
      <c r="A135" s="1596" t="s">
        <v>156</v>
      </c>
      <c r="B135" s="1632">
        <v>7550.0</v>
      </c>
      <c r="C135" s="1610">
        <v>365.0</v>
      </c>
      <c r="D135" s="1607">
        <v>21.0</v>
      </c>
      <c r="E135" s="1600">
        <v>6466.0</v>
      </c>
      <c r="F135" s="1600">
        <v>686.0</v>
      </c>
      <c r="G135" s="1600">
        <v>35.0</v>
      </c>
      <c r="H135" s="1600">
        <v>7.0</v>
      </c>
      <c r="I135" s="1600">
        <v>1.0</v>
      </c>
      <c r="J135" s="1600">
        <v>87.0</v>
      </c>
      <c r="K135" s="1601">
        <v>268.0</v>
      </c>
      <c r="L135" s="1602">
        <v>47600.0</v>
      </c>
    </row>
    <row r="136">
      <c r="A136" s="1596" t="s">
        <v>157</v>
      </c>
      <c r="B136" s="1632">
        <v>22801.0</v>
      </c>
      <c r="C136" s="1598">
        <v>1308.0</v>
      </c>
      <c r="D136" s="1599">
        <v>27.6</v>
      </c>
      <c r="E136" s="1600">
        <v>13371.0</v>
      </c>
      <c r="F136" s="1600">
        <v>7866.0</v>
      </c>
      <c r="G136" s="1600">
        <v>74.0</v>
      </c>
      <c r="H136" s="1600">
        <v>168.0</v>
      </c>
      <c r="I136" s="1600">
        <v>0.0</v>
      </c>
      <c r="J136" s="1600">
        <v>481.0</v>
      </c>
      <c r="K136" s="1601">
        <v>841.0</v>
      </c>
      <c r="L136" s="1602">
        <v>40909.0</v>
      </c>
    </row>
    <row r="137">
      <c r="A137" s="1596" t="s">
        <v>158</v>
      </c>
      <c r="B137" s="1632">
        <v>20715.0</v>
      </c>
      <c r="C137" s="1598">
        <v>1214.0</v>
      </c>
      <c r="D137" s="1599">
        <v>26.5</v>
      </c>
      <c r="E137" s="1600">
        <v>16367.0</v>
      </c>
      <c r="F137" s="1600">
        <v>2209.0</v>
      </c>
      <c r="G137" s="1600">
        <v>167.0</v>
      </c>
      <c r="H137" s="1600">
        <v>90.0</v>
      </c>
      <c r="I137" s="1600">
        <v>8.0</v>
      </c>
      <c r="J137" s="1600">
        <v>433.0</v>
      </c>
      <c r="K137" s="1601">
        <v>1441.0</v>
      </c>
      <c r="L137" s="1602">
        <v>44565.0</v>
      </c>
    </row>
    <row r="138">
      <c r="A138" s="1596" t="s">
        <v>159</v>
      </c>
      <c r="B138" s="1632">
        <v>111231.0</v>
      </c>
      <c r="C138" s="1598">
        <v>6626.0</v>
      </c>
      <c r="D138" s="1599">
        <v>24.9</v>
      </c>
      <c r="E138" s="160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609">
        <v>6564.0</v>
      </c>
      <c r="L138" s="1606">
        <v>45615.0</v>
      </c>
    </row>
    <row r="139">
      <c r="A139" s="1596" t="s">
        <v>160</v>
      </c>
      <c r="B139" s="1632">
        <v>60133.0</v>
      </c>
      <c r="C139" s="1598">
        <v>3472.0</v>
      </c>
      <c r="D139" s="1599">
        <v>22.8</v>
      </c>
      <c r="E139" s="1600">
        <v>48610.0</v>
      </c>
      <c r="F139" s="1600">
        <v>897.0</v>
      </c>
      <c r="G139" s="1600">
        <v>1486.0</v>
      </c>
      <c r="H139" s="1600">
        <v>947.0</v>
      </c>
      <c r="I139" s="1600">
        <v>35.0</v>
      </c>
      <c r="J139" s="1600">
        <v>2342.0</v>
      </c>
      <c r="K139" s="1601">
        <v>5816.0</v>
      </c>
      <c r="L139" s="1602">
        <v>47363.0</v>
      </c>
    </row>
    <row r="140">
      <c r="A140" s="1596" t="s">
        <v>161</v>
      </c>
      <c r="B140" s="1632">
        <v>48163.0</v>
      </c>
      <c r="C140" s="1598">
        <v>3745.0</v>
      </c>
      <c r="D140" s="1607">
        <v>29.0</v>
      </c>
      <c r="E140" s="1600">
        <v>19276.0</v>
      </c>
      <c r="F140" s="1600">
        <v>25905.0</v>
      </c>
      <c r="G140" s="1600">
        <v>136.0</v>
      </c>
      <c r="H140" s="1600">
        <v>327.0</v>
      </c>
      <c r="I140" s="1600">
        <v>17.0</v>
      </c>
      <c r="J140" s="1600">
        <v>683.0</v>
      </c>
      <c r="K140" s="1601">
        <v>1819.0</v>
      </c>
      <c r="L140" s="1602">
        <v>42606.0</v>
      </c>
    </row>
    <row r="141">
      <c r="A141" s="1596" t="s">
        <v>162</v>
      </c>
      <c r="B141" s="1632">
        <v>16833.0</v>
      </c>
      <c r="C141" s="1598">
        <v>1054.0</v>
      </c>
      <c r="D141" s="1599">
        <v>27.6</v>
      </c>
      <c r="E141" s="1600">
        <v>12213.0</v>
      </c>
      <c r="F141" s="1600">
        <v>3658.0</v>
      </c>
      <c r="G141" s="1600">
        <v>48.0</v>
      </c>
      <c r="H141" s="1600">
        <v>102.0</v>
      </c>
      <c r="I141" s="1600">
        <v>5.0</v>
      </c>
      <c r="J141" s="1600">
        <v>146.0</v>
      </c>
      <c r="K141" s="1601">
        <v>661.0</v>
      </c>
      <c r="L141" s="1602">
        <v>41214.0</v>
      </c>
    </row>
    <row r="142">
      <c r="A142" s="1596" t="s">
        <v>53</v>
      </c>
      <c r="B142" s="1632">
        <v>6482.0</v>
      </c>
      <c r="C142" s="1610">
        <v>467.0</v>
      </c>
      <c r="D142" s="1599">
        <v>34.2</v>
      </c>
      <c r="E142" s="1600">
        <v>3487.0</v>
      </c>
      <c r="F142" s="1600">
        <v>2592.0</v>
      </c>
      <c r="G142" s="1600">
        <v>17.0</v>
      </c>
      <c r="H142" s="1600">
        <v>7.0</v>
      </c>
      <c r="I142" s="1600">
        <v>0.0</v>
      </c>
      <c r="J142" s="1600">
        <v>103.0</v>
      </c>
      <c r="K142" s="1601">
        <v>276.0</v>
      </c>
      <c r="L142" s="1602">
        <v>37259.0</v>
      </c>
    </row>
    <row r="143">
      <c r="A143" s="1596" t="s">
        <v>163</v>
      </c>
      <c r="B143" s="1632">
        <v>11395.0</v>
      </c>
      <c r="C143" s="1598">
        <v>1051.0</v>
      </c>
      <c r="D143" s="1599">
        <v>36.1</v>
      </c>
      <c r="E143" s="1600">
        <v>4845.0</v>
      </c>
      <c r="F143" s="1600">
        <v>5398.0</v>
      </c>
      <c r="G143" s="1600">
        <v>47.0</v>
      </c>
      <c r="H143" s="1600">
        <v>61.0</v>
      </c>
      <c r="I143" s="1600">
        <v>4.0</v>
      </c>
      <c r="J143" s="1600">
        <v>527.0</v>
      </c>
      <c r="K143" s="1601">
        <v>513.0</v>
      </c>
      <c r="L143" s="1602">
        <v>36132.0</v>
      </c>
    </row>
    <row r="144">
      <c r="A144" s="1596" t="s">
        <v>164</v>
      </c>
      <c r="B144" s="1632">
        <v>17350.0</v>
      </c>
      <c r="C144" s="1598">
        <v>1036.0</v>
      </c>
      <c r="D144" s="1599">
        <v>27.3</v>
      </c>
      <c r="E144" s="1600">
        <v>11291.0</v>
      </c>
      <c r="F144" s="1600">
        <v>4846.0</v>
      </c>
      <c r="G144" s="1600">
        <v>90.0</v>
      </c>
      <c r="H144" s="1600">
        <v>108.0</v>
      </c>
      <c r="I144" s="1600">
        <v>13.0</v>
      </c>
      <c r="J144" s="1600">
        <v>366.0</v>
      </c>
      <c r="K144" s="1601">
        <v>636.0</v>
      </c>
      <c r="L144" s="1602">
        <v>42494.0</v>
      </c>
    </row>
    <row r="145">
      <c r="A145" s="1596" t="s">
        <v>165</v>
      </c>
      <c r="B145" s="1632">
        <v>123498.0</v>
      </c>
      <c r="C145" s="1598">
        <v>4850.0</v>
      </c>
      <c r="D145" s="1599">
        <v>17.2</v>
      </c>
      <c r="E145" s="160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609">
        <v>9422.0</v>
      </c>
      <c r="L145" s="1606">
        <v>53882.0</v>
      </c>
    </row>
    <row r="146">
      <c r="A146" s="1596" t="s">
        <v>59</v>
      </c>
      <c r="B146" s="1632">
        <v>17097.0</v>
      </c>
      <c r="C146" s="1610">
        <v>928.0</v>
      </c>
      <c r="D146" s="1599">
        <v>23.2</v>
      </c>
      <c r="E146" s="1600">
        <v>15367.0</v>
      </c>
      <c r="F146" s="1600">
        <v>79.0</v>
      </c>
      <c r="G146" s="1600">
        <v>214.0</v>
      </c>
      <c r="H146" s="1600">
        <v>163.0</v>
      </c>
      <c r="I146" s="1600">
        <v>10.0</v>
      </c>
      <c r="J146" s="1600">
        <v>183.0</v>
      </c>
      <c r="K146" s="1601">
        <v>1081.0</v>
      </c>
      <c r="L146" s="1602">
        <v>43696.0</v>
      </c>
    </row>
    <row r="147">
      <c r="A147" s="1596" t="s">
        <v>166</v>
      </c>
      <c r="B147" s="1632">
        <v>12075.0</v>
      </c>
      <c r="C147" s="1610">
        <v>810.0</v>
      </c>
      <c r="D147" s="1599">
        <v>32.8</v>
      </c>
      <c r="E147" s="1600">
        <v>11249.0</v>
      </c>
      <c r="F147" s="1600">
        <v>27.0</v>
      </c>
      <c r="G147" s="1600">
        <v>66.0</v>
      </c>
      <c r="H147" s="1600">
        <v>35.0</v>
      </c>
      <c r="I147" s="1600">
        <v>0.0</v>
      </c>
      <c r="J147" s="1600">
        <v>63.0</v>
      </c>
      <c r="K147" s="1601">
        <v>635.0</v>
      </c>
      <c r="L147" s="1602">
        <v>35630.0</v>
      </c>
    </row>
    <row r="148">
      <c r="A148" s="1596" t="s">
        <v>167</v>
      </c>
      <c r="B148" s="1632">
        <v>100180.0</v>
      </c>
      <c r="C148" s="1598">
        <v>6872.0</v>
      </c>
      <c r="D148" s="1599">
        <v>35.4</v>
      </c>
      <c r="E148" s="160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609">
        <v>7999.0</v>
      </c>
      <c r="L148" s="1606">
        <v>43610.0</v>
      </c>
    </row>
    <row r="149">
      <c r="A149" s="1596" t="s">
        <v>168</v>
      </c>
      <c r="B149" s="1632">
        <v>17958.0</v>
      </c>
      <c r="C149" s="1610">
        <v>735.0</v>
      </c>
      <c r="D149" s="1599">
        <v>18.3</v>
      </c>
      <c r="E149" s="1600">
        <v>16304.0</v>
      </c>
      <c r="F149" s="1600">
        <v>458.0</v>
      </c>
      <c r="G149" s="1600">
        <v>81.0</v>
      </c>
      <c r="H149" s="1600">
        <v>77.0</v>
      </c>
      <c r="I149" s="1600">
        <v>1.0</v>
      </c>
      <c r="J149" s="1600">
        <v>178.0</v>
      </c>
      <c r="K149" s="1601">
        <v>859.0</v>
      </c>
      <c r="L149" s="1602">
        <v>52050.0</v>
      </c>
    </row>
    <row r="150">
      <c r="A150" s="1596" t="s">
        <v>61</v>
      </c>
      <c r="B150" s="1632">
        <v>45736.0</v>
      </c>
      <c r="C150" s="1598">
        <v>2543.0</v>
      </c>
      <c r="D150" s="1599">
        <v>23.5</v>
      </c>
      <c r="E150" s="1600">
        <v>41038.0</v>
      </c>
      <c r="F150" s="1600">
        <v>933.0</v>
      </c>
      <c r="G150" s="1600">
        <v>163.0</v>
      </c>
      <c r="H150" s="1600">
        <v>181.0</v>
      </c>
      <c r="I150" s="1600">
        <v>292.0</v>
      </c>
      <c r="J150" s="1600">
        <v>699.0</v>
      </c>
      <c r="K150" s="1601">
        <v>2430.0</v>
      </c>
      <c r="L150" s="1602">
        <v>46512.0</v>
      </c>
    </row>
    <row r="151">
      <c r="A151" s="1596" t="s">
        <v>169</v>
      </c>
      <c r="B151" s="1632">
        <v>20065.0</v>
      </c>
      <c r="C151" s="1598">
        <v>1708.0</v>
      </c>
      <c r="D151" s="1599">
        <v>30.9</v>
      </c>
      <c r="E151" s="1600">
        <v>11006.0</v>
      </c>
      <c r="F151" s="1600">
        <v>5683.0</v>
      </c>
      <c r="G151" s="1600">
        <v>140.0</v>
      </c>
      <c r="H151" s="1600">
        <v>96.0</v>
      </c>
      <c r="I151" s="1600">
        <v>5.0</v>
      </c>
      <c r="J151" s="1600">
        <v>1783.0</v>
      </c>
      <c r="K151" s="1601">
        <v>1352.0</v>
      </c>
      <c r="L151" s="1602">
        <v>38682.0</v>
      </c>
    </row>
    <row r="152">
      <c r="A152" s="1596" t="s">
        <v>170</v>
      </c>
      <c r="B152" s="1632">
        <v>33040.0</v>
      </c>
      <c r="C152" s="1598">
        <v>1937.0</v>
      </c>
      <c r="D152" s="1599">
        <v>29.7</v>
      </c>
      <c r="E152" s="1600">
        <v>26525.0</v>
      </c>
      <c r="F152" s="1600">
        <v>3472.0</v>
      </c>
      <c r="G152" s="1600">
        <v>189.0</v>
      </c>
      <c r="H152" s="1600">
        <v>114.0</v>
      </c>
      <c r="I152" s="1600">
        <v>11.0</v>
      </c>
      <c r="J152" s="1600">
        <v>659.0</v>
      </c>
      <c r="K152" s="1601">
        <v>2070.0</v>
      </c>
      <c r="L152" s="1602">
        <v>47205.0</v>
      </c>
    </row>
    <row r="153">
      <c r="A153" s="1596" t="s">
        <v>171</v>
      </c>
      <c r="B153" s="1632">
        <v>12785.0</v>
      </c>
      <c r="C153" s="1610">
        <v>933.0</v>
      </c>
      <c r="D153" s="1599">
        <v>27.3</v>
      </c>
      <c r="E153" s="1600">
        <v>8164.0</v>
      </c>
      <c r="F153" s="1600">
        <v>2642.0</v>
      </c>
      <c r="G153" s="1600">
        <v>114.0</v>
      </c>
      <c r="H153" s="1600">
        <v>63.0</v>
      </c>
      <c r="I153" s="1600">
        <v>6.0</v>
      </c>
      <c r="J153" s="1600">
        <v>1036.0</v>
      </c>
      <c r="K153" s="1601">
        <v>760.0</v>
      </c>
      <c r="L153" s="1602">
        <v>40199.0</v>
      </c>
    </row>
    <row r="154">
      <c r="A154" s="1596" t="s">
        <v>172</v>
      </c>
      <c r="B154" s="1632">
        <v>37938.0</v>
      </c>
      <c r="C154" s="1598">
        <v>1804.0</v>
      </c>
      <c r="D154" s="1599">
        <v>20.3</v>
      </c>
      <c r="E154" s="1600">
        <v>32108.0</v>
      </c>
      <c r="F154" s="1600">
        <v>849.0</v>
      </c>
      <c r="G154" s="1600">
        <v>243.0</v>
      </c>
      <c r="H154" s="1600">
        <v>345.0</v>
      </c>
      <c r="I154" s="1600">
        <v>33.0</v>
      </c>
      <c r="J154" s="1600">
        <v>1934.0</v>
      </c>
      <c r="K154" s="1601">
        <v>2426.0</v>
      </c>
      <c r="L154" s="1602">
        <v>45596.0</v>
      </c>
    </row>
    <row r="155">
      <c r="A155" s="1596" t="s">
        <v>173</v>
      </c>
      <c r="B155" s="1632">
        <v>13577.0</v>
      </c>
      <c r="C155" s="1610">
        <v>671.0</v>
      </c>
      <c r="D155" s="1599">
        <v>27.9</v>
      </c>
      <c r="E155" s="1600">
        <v>12306.0</v>
      </c>
      <c r="F155" s="1600">
        <v>256.0</v>
      </c>
      <c r="G155" s="1600">
        <v>87.0</v>
      </c>
      <c r="H155" s="1600">
        <v>27.0</v>
      </c>
      <c r="I155" s="1600">
        <v>11.0</v>
      </c>
      <c r="J155" s="1600">
        <v>123.0</v>
      </c>
      <c r="K155" s="1601">
        <v>767.0</v>
      </c>
      <c r="L155" s="1602">
        <v>37828.0</v>
      </c>
    </row>
    <row r="156">
      <c r="A156" s="1596" t="s">
        <v>65</v>
      </c>
      <c r="B156" s="1632">
        <v>16755.0</v>
      </c>
      <c r="C156" s="1598">
        <v>1012.0</v>
      </c>
      <c r="D156" s="1599">
        <v>30.4</v>
      </c>
      <c r="E156" s="1600">
        <v>12890.0</v>
      </c>
      <c r="F156" s="1600">
        <v>2786.0</v>
      </c>
      <c r="G156" s="1600">
        <v>47.0</v>
      </c>
      <c r="H156" s="1600">
        <v>63.0</v>
      </c>
      <c r="I156" s="1600">
        <v>4.0</v>
      </c>
      <c r="J156" s="1600">
        <v>267.0</v>
      </c>
      <c r="K156" s="1601">
        <v>698.0</v>
      </c>
      <c r="L156" s="1602">
        <v>36573.0</v>
      </c>
    </row>
    <row r="157">
      <c r="A157" s="1596" t="s">
        <v>66</v>
      </c>
      <c r="B157" s="1632">
        <v>67260.0</v>
      </c>
      <c r="C157" s="1598">
        <v>4976.0</v>
      </c>
      <c r="D157" s="1599">
        <v>33.8</v>
      </c>
      <c r="E157" s="160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609">
        <v>2071.0</v>
      </c>
      <c r="L157" s="1606">
        <v>38596.0</v>
      </c>
    </row>
    <row r="158">
      <c r="A158" s="1596" t="s">
        <v>174</v>
      </c>
      <c r="B158" s="1632">
        <v>25749.0</v>
      </c>
      <c r="C158" s="1598">
        <v>2173.0</v>
      </c>
      <c r="D158" s="1599">
        <v>33.5</v>
      </c>
      <c r="E158" s="160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609">
        <v>1991.0</v>
      </c>
      <c r="L158" s="1602">
        <v>39381.0</v>
      </c>
    </row>
    <row r="159">
      <c r="A159" s="1596" t="s">
        <v>175</v>
      </c>
      <c r="B159" s="1632">
        <v>6308.0</v>
      </c>
      <c r="C159" s="1610">
        <v>414.0</v>
      </c>
      <c r="D159" s="1599">
        <v>34.8</v>
      </c>
      <c r="E159" s="160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609">
        <v>224.0</v>
      </c>
      <c r="L159" s="1602">
        <v>35527.0</v>
      </c>
    </row>
    <row r="160">
      <c r="A160" s="1596" t="s">
        <v>69</v>
      </c>
      <c r="B160" s="1632">
        <v>16216.0</v>
      </c>
      <c r="C160" s="1610">
        <v>944.0</v>
      </c>
      <c r="D160" s="1599">
        <v>26.8</v>
      </c>
      <c r="E160" s="160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609">
        <v>751.0</v>
      </c>
      <c r="L160" s="1602">
        <v>40308.0</v>
      </c>
    </row>
    <row r="161">
      <c r="A161" s="1596" t="s">
        <v>70</v>
      </c>
      <c r="B161" s="1632">
        <v>8600.0</v>
      </c>
      <c r="C161" s="1610">
        <v>815.0</v>
      </c>
      <c r="D161" s="1599">
        <v>50.9</v>
      </c>
      <c r="E161" s="160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609">
        <v>297.0</v>
      </c>
      <c r="L161" s="1602">
        <v>28080.0</v>
      </c>
    </row>
    <row r="162">
      <c r="A162" s="1596" t="s">
        <v>176</v>
      </c>
      <c r="B162" s="1632">
        <v>12941.0</v>
      </c>
      <c r="C162" s="1610">
        <v>602.0</v>
      </c>
      <c r="D162" s="1599">
        <v>27.1</v>
      </c>
      <c r="E162" s="160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609">
        <v>508.0</v>
      </c>
      <c r="L162" s="1602">
        <v>44951.0</v>
      </c>
    </row>
    <row r="163">
      <c r="A163" s="1596" t="s">
        <v>177</v>
      </c>
      <c r="B163" s="1632">
        <v>12026.0</v>
      </c>
      <c r="C163" s="1610">
        <v>651.0</v>
      </c>
      <c r="D163" s="1599">
        <v>24.1</v>
      </c>
      <c r="E163" s="160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609">
        <v>761.0</v>
      </c>
      <c r="L163" s="1602">
        <v>43559.0</v>
      </c>
    </row>
    <row r="164">
      <c r="A164" s="1596" t="s">
        <v>178</v>
      </c>
      <c r="B164" s="1632">
        <v>21131.0</v>
      </c>
      <c r="C164" s="1598">
        <v>1324.0</v>
      </c>
      <c r="D164" s="1599">
        <v>29.5</v>
      </c>
      <c r="E164" s="160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609">
        <v>1271.0</v>
      </c>
      <c r="L164" s="1602">
        <v>41471.0</v>
      </c>
    </row>
    <row r="165">
      <c r="A165" s="1596" t="s">
        <v>179</v>
      </c>
      <c r="B165" s="1632">
        <v>74015.0</v>
      </c>
      <c r="C165" s="1598">
        <v>2976.0</v>
      </c>
      <c r="D165" s="1599">
        <v>15.9</v>
      </c>
      <c r="E165" s="160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609">
        <v>5369.0</v>
      </c>
      <c r="L165" s="1606">
        <v>56651.0</v>
      </c>
    </row>
    <row r="166">
      <c r="A166" s="1596" t="s">
        <v>74</v>
      </c>
      <c r="B166" s="1632">
        <v>16521.0</v>
      </c>
      <c r="C166" s="1598">
        <v>1015.0</v>
      </c>
      <c r="D166" s="1599">
        <v>26.5</v>
      </c>
      <c r="E166" s="160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609">
        <v>1149.0</v>
      </c>
      <c r="L166" s="1602">
        <v>42674.0</v>
      </c>
    </row>
    <row r="167">
      <c r="A167" s="1596" t="s">
        <v>76</v>
      </c>
      <c r="B167" s="1632">
        <v>16826.0</v>
      </c>
      <c r="C167" s="1610">
        <v>978.0</v>
      </c>
      <c r="D167" s="1607">
        <v>32.0</v>
      </c>
      <c r="E167" s="160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609">
        <v>961.0</v>
      </c>
      <c r="L167" s="1602">
        <v>36581.0</v>
      </c>
    </row>
    <row r="168">
      <c r="A168" s="1596" t="s">
        <v>180</v>
      </c>
      <c r="B168" s="1632">
        <v>42600.0</v>
      </c>
      <c r="C168" s="1598">
        <v>3290.0</v>
      </c>
      <c r="D168" s="1599">
        <v>32.7</v>
      </c>
      <c r="E168" s="160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609">
        <v>2341.0</v>
      </c>
      <c r="L168" s="1602">
        <v>42162.0</v>
      </c>
    </row>
    <row r="169">
      <c r="A169" s="1596" t="s">
        <v>181</v>
      </c>
      <c r="B169" s="1632">
        <v>40685.0</v>
      </c>
      <c r="C169" s="1598">
        <v>3782.0</v>
      </c>
      <c r="D169" s="1599">
        <v>35.9</v>
      </c>
      <c r="E169" s="160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609">
        <v>1777.0</v>
      </c>
      <c r="L169" s="1602">
        <v>36718.0</v>
      </c>
    </row>
    <row r="170">
      <c r="A170" s="1596" t="s">
        <v>79</v>
      </c>
      <c r="B170" s="1632">
        <v>6799.0</v>
      </c>
      <c r="C170" s="1610">
        <v>557.0</v>
      </c>
      <c r="D170" s="1599">
        <v>38.9</v>
      </c>
      <c r="E170" s="160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609">
        <v>257.0</v>
      </c>
      <c r="L170" s="1602">
        <v>32922.0</v>
      </c>
    </row>
    <row r="171">
      <c r="A171" s="1596" t="s">
        <v>80</v>
      </c>
      <c r="B171" s="1632">
        <v>8484.0</v>
      </c>
      <c r="C171" s="1610">
        <v>495.0</v>
      </c>
      <c r="D171" s="1599">
        <v>30.8</v>
      </c>
      <c r="E171" s="160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609">
        <v>505.0</v>
      </c>
      <c r="L171" s="1602">
        <v>38318.0</v>
      </c>
    </row>
    <row r="172">
      <c r="A172" s="1596" t="s">
        <v>182</v>
      </c>
      <c r="B172" s="1632">
        <v>8310.0</v>
      </c>
      <c r="C172" s="1610">
        <v>558.0</v>
      </c>
      <c r="D172" s="1599">
        <v>30.0</v>
      </c>
      <c r="E172" s="160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609">
        <v>383.0</v>
      </c>
      <c r="L172" s="1602">
        <v>37626.0</v>
      </c>
    </row>
    <row r="173">
      <c r="A173" s="1596" t="s">
        <v>183</v>
      </c>
      <c r="B173" s="1632">
        <v>7225.0</v>
      </c>
      <c r="C173" s="1610">
        <v>483.0</v>
      </c>
      <c r="D173" s="1599">
        <v>32.9</v>
      </c>
      <c r="E173" s="160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609">
        <v>401.0</v>
      </c>
      <c r="L173" s="1602">
        <v>36078.0</v>
      </c>
    </row>
    <row r="174">
      <c r="A174" s="1596" t="s">
        <v>184</v>
      </c>
      <c r="B174" s="1632">
        <v>22650.0</v>
      </c>
      <c r="C174" s="1598">
        <v>1699.0</v>
      </c>
      <c r="D174" s="1599">
        <v>32.7</v>
      </c>
      <c r="E174" s="160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609">
        <v>1132.0</v>
      </c>
      <c r="L174" s="1602">
        <v>37624.0</v>
      </c>
    </row>
    <row r="175">
      <c r="A175" s="1596" t="s">
        <v>82</v>
      </c>
      <c r="B175" s="1632">
        <v>10019.0</v>
      </c>
      <c r="C175" s="1610">
        <v>536.0</v>
      </c>
      <c r="D175" s="1599">
        <v>23.7</v>
      </c>
      <c r="E175" s="160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609">
        <v>567.0</v>
      </c>
      <c r="L175" s="1602">
        <v>45342.0</v>
      </c>
    </row>
    <row r="176">
      <c r="A176" s="1596" t="s">
        <v>185</v>
      </c>
      <c r="B176" s="1632">
        <v>16568.0</v>
      </c>
      <c r="C176" s="1598">
        <v>2189.0</v>
      </c>
      <c r="D176" s="1599">
        <v>47.9</v>
      </c>
      <c r="E176" s="160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609">
        <v>409.0</v>
      </c>
      <c r="L176" s="1602">
        <v>29945.0</v>
      </c>
    </row>
    <row r="177">
      <c r="A177" s="1596" t="s">
        <v>84</v>
      </c>
      <c r="B177" s="1632">
        <v>10171.0</v>
      </c>
      <c r="C177" s="1610">
        <v>619.0</v>
      </c>
      <c r="D177" s="1599">
        <v>27.9</v>
      </c>
      <c r="E177" s="160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609">
        <v>628.0</v>
      </c>
      <c r="L177" s="1602">
        <v>41534.0</v>
      </c>
    </row>
    <row r="178">
      <c r="A178" s="1596" t="s">
        <v>186</v>
      </c>
      <c r="B178" s="1632">
        <v>22965.0</v>
      </c>
      <c r="C178" s="1598">
        <v>1993.0</v>
      </c>
      <c r="D178" s="1599">
        <v>35.2</v>
      </c>
      <c r="E178" s="160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609">
        <v>1166.0</v>
      </c>
      <c r="L178" s="1602">
        <v>37370.0</v>
      </c>
    </row>
    <row r="179">
      <c r="A179" s="1596" t="s">
        <v>187</v>
      </c>
      <c r="B179" s="1632">
        <v>19221.0</v>
      </c>
      <c r="C179" s="1598">
        <v>1333.0</v>
      </c>
      <c r="D179" s="1599">
        <v>29.7</v>
      </c>
      <c r="E179" s="160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609">
        <v>1658.0</v>
      </c>
      <c r="L179" s="1602">
        <v>39048.0</v>
      </c>
    </row>
    <row r="180">
      <c r="A180" s="1596" t="s">
        <v>188</v>
      </c>
      <c r="B180" s="1632">
        <v>63381.0</v>
      </c>
      <c r="C180" s="1598">
        <v>2910.0</v>
      </c>
      <c r="D180" s="1599">
        <v>20.4</v>
      </c>
      <c r="E180" s="160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609">
        <v>5162.0</v>
      </c>
      <c r="L180" s="1602">
        <v>45788.0</v>
      </c>
    </row>
    <row r="181">
      <c r="A181" s="1596" t="s">
        <v>189</v>
      </c>
      <c r="B181" s="1632">
        <v>8282.0</v>
      </c>
      <c r="C181" s="1610">
        <v>384.0</v>
      </c>
      <c r="D181" s="1599">
        <v>24.1</v>
      </c>
      <c r="E181" s="160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609">
        <v>302.0</v>
      </c>
      <c r="L181" s="1602">
        <v>43245.0</v>
      </c>
    </row>
    <row r="182">
      <c r="A182" s="1596" t="s">
        <v>190</v>
      </c>
      <c r="B182" s="1632">
        <v>399125.0</v>
      </c>
      <c r="C182" s="1598">
        <v>23132.0</v>
      </c>
      <c r="D182" s="1599">
        <v>25.9</v>
      </c>
      <c r="E182" s="160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609">
        <v>25294.0</v>
      </c>
      <c r="L182" s="1606">
        <v>49957.0</v>
      </c>
    </row>
    <row r="183">
      <c r="A183" s="1596" t="s">
        <v>85</v>
      </c>
      <c r="B183" s="1632">
        <v>18571.0</v>
      </c>
      <c r="C183" s="1598">
        <v>1078.0</v>
      </c>
      <c r="D183" s="1599">
        <v>26.5</v>
      </c>
      <c r="E183" s="160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609">
        <v>850.0</v>
      </c>
      <c r="L183" s="1602">
        <v>37799.0</v>
      </c>
    </row>
    <row r="184">
      <c r="A184" s="1596" t="s">
        <v>2292</v>
      </c>
      <c r="B184" s="1632">
        <v>23090.0</v>
      </c>
      <c r="C184" s="1598">
        <v>2425.0</v>
      </c>
      <c r="D184" s="1599">
        <v>46.0</v>
      </c>
      <c r="E184" s="160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609">
        <v>589.0</v>
      </c>
      <c r="L184" s="1602">
        <v>33257.0</v>
      </c>
    </row>
    <row r="185">
      <c r="A185" s="1596" t="s">
        <v>192</v>
      </c>
      <c r="B185" s="1632">
        <v>123416.0</v>
      </c>
      <c r="C185" s="1598">
        <v>3606.0</v>
      </c>
      <c r="D185" s="1599">
        <v>13.0</v>
      </c>
      <c r="E185" s="160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609">
        <v>7975.0</v>
      </c>
      <c r="L185" s="1606">
        <v>63677.0</v>
      </c>
    </row>
    <row r="186">
      <c r="A186" s="1596" t="s">
        <v>193</v>
      </c>
      <c r="B186" s="1632">
        <v>9836.0</v>
      </c>
      <c r="C186" s="1610">
        <v>700.0</v>
      </c>
      <c r="D186" s="1599">
        <v>30.1</v>
      </c>
      <c r="E186" s="160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609">
        <v>739.0</v>
      </c>
      <c r="L186" s="1602">
        <v>35826.0</v>
      </c>
    </row>
    <row r="187">
      <c r="A187" s="1596" t="s">
        <v>194</v>
      </c>
      <c r="B187" s="1632">
        <v>7828.0</v>
      </c>
      <c r="C187" s="1610">
        <v>558.0</v>
      </c>
      <c r="D187" s="1599">
        <v>34.9</v>
      </c>
      <c r="E187" s="160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609">
        <v>556.0</v>
      </c>
      <c r="L187" s="1602">
        <v>31659.0</v>
      </c>
    </row>
    <row r="188">
      <c r="A188" s="1596" t="s">
        <v>195</v>
      </c>
      <c r="B188" s="1632">
        <v>127799.0</v>
      </c>
      <c r="C188" s="1598">
        <v>6870.0</v>
      </c>
      <c r="D188" s="1599">
        <v>23.0</v>
      </c>
      <c r="E188" s="160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609">
        <v>13722.0</v>
      </c>
      <c r="L188" s="1606">
        <v>46843.0</v>
      </c>
    </row>
    <row r="189">
      <c r="A189" s="1596" t="s">
        <v>196</v>
      </c>
      <c r="B189" s="1632">
        <v>15839.0</v>
      </c>
      <c r="C189" s="1598">
        <v>1416.0</v>
      </c>
      <c r="D189" s="1599">
        <v>29.5</v>
      </c>
      <c r="E189" s="160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609">
        <v>1788.0</v>
      </c>
      <c r="L189" s="1602">
        <v>44100.0</v>
      </c>
    </row>
    <row r="190">
      <c r="A190" s="1596" t="s">
        <v>197</v>
      </c>
      <c r="B190" s="1632">
        <v>17271.0</v>
      </c>
      <c r="C190" s="1598">
        <v>1205.0</v>
      </c>
      <c r="D190" s="1599">
        <v>34.4</v>
      </c>
      <c r="E190" s="160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609">
        <v>935.0</v>
      </c>
      <c r="L190" s="1602">
        <v>36032.0</v>
      </c>
    </row>
    <row r="191">
      <c r="A191" s="1596" t="s">
        <v>198</v>
      </c>
      <c r="B191" s="1632">
        <v>12359.0</v>
      </c>
      <c r="C191" s="1610">
        <v>776.0</v>
      </c>
      <c r="D191" s="1599">
        <v>33.0</v>
      </c>
      <c r="E191" s="160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609">
        <v>627.0</v>
      </c>
      <c r="L191" s="1602">
        <v>34009.0</v>
      </c>
    </row>
    <row r="192">
      <c r="A192" s="1596" t="s">
        <v>199</v>
      </c>
      <c r="B192" s="1632">
        <v>39054.0</v>
      </c>
      <c r="C192" s="1598">
        <v>2339.0</v>
      </c>
      <c r="D192" s="1599">
        <v>25.1</v>
      </c>
      <c r="E192" s="160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609">
        <v>1618.0</v>
      </c>
      <c r="L192" s="1602">
        <v>45335.0</v>
      </c>
    </row>
    <row r="193">
      <c r="A193" s="1596" t="s">
        <v>200</v>
      </c>
      <c r="B193" s="1632">
        <v>15796.0</v>
      </c>
      <c r="C193" s="1610">
        <v>873.0</v>
      </c>
      <c r="D193" s="1599">
        <v>26.9</v>
      </c>
      <c r="E193" s="160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609">
        <v>845.0</v>
      </c>
      <c r="L193" s="1602">
        <v>40486.0</v>
      </c>
    </row>
    <row r="194">
      <c r="A194" s="1596" t="s">
        <v>94</v>
      </c>
      <c r="B194" s="1632">
        <v>245871.0</v>
      </c>
      <c r="C194" s="1598">
        <v>9552.0</v>
      </c>
      <c r="D194" s="1599">
        <v>16.9</v>
      </c>
      <c r="E194" s="160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609">
        <v>25820.0</v>
      </c>
      <c r="L194" s="1606">
        <v>50893.0</v>
      </c>
    </row>
    <row r="195">
      <c r="A195" s="1596" t="s">
        <v>201</v>
      </c>
      <c r="B195" s="1632">
        <v>76822.0</v>
      </c>
      <c r="C195" s="1598">
        <v>3988.0</v>
      </c>
      <c r="D195" s="1599">
        <v>22.4</v>
      </c>
      <c r="E195" s="160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609">
        <v>5098.0</v>
      </c>
      <c r="L195" s="1606">
        <v>44811.0</v>
      </c>
    </row>
    <row r="196">
      <c r="A196" s="1596" t="s">
        <v>202</v>
      </c>
      <c r="B196" s="1632">
        <v>6269.0</v>
      </c>
      <c r="C196" s="1610">
        <v>510.0</v>
      </c>
      <c r="D196" s="1599">
        <v>36.4</v>
      </c>
      <c r="E196" s="160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609">
        <v>318.0</v>
      </c>
      <c r="L196" s="1602">
        <v>34306.0</v>
      </c>
    </row>
    <row r="197">
      <c r="A197" s="1581" t="s">
        <v>203</v>
      </c>
      <c r="B197" s="1640">
        <v>20263.0</v>
      </c>
      <c r="C197" s="1583">
        <v>1293.0</v>
      </c>
      <c r="D197" s="1612">
        <v>24.8</v>
      </c>
      <c r="E197" s="1585">
        <v>15330.0</v>
      </c>
      <c r="F197" s="1586">
        <v>251.0</v>
      </c>
      <c r="G197" s="1586">
        <v>197.0</v>
      </c>
      <c r="H197" s="1586">
        <v>202.0</v>
      </c>
      <c r="I197" s="1586">
        <v>13.0</v>
      </c>
      <c r="J197" s="1586">
        <v>2542.0</v>
      </c>
      <c r="K197" s="1588">
        <v>1728.0</v>
      </c>
      <c r="L197" s="1614">
        <v>41729.0</v>
      </c>
    </row>
    <row r="198">
      <c r="A198" s="1590" t="s">
        <v>204</v>
      </c>
      <c r="B198" s="1641">
        <v>3.9538223E7</v>
      </c>
      <c r="C198" s="1591">
        <v>1539628.0</v>
      </c>
      <c r="D198" s="1616">
        <v>17.4</v>
      </c>
      <c r="E198" s="1617">
        <v>1.6296122E7</v>
      </c>
      <c r="F198" s="1593">
        <v>2237044.0</v>
      </c>
      <c r="G198" s="1593">
        <v>631016.0</v>
      </c>
      <c r="H198" s="1593">
        <v>6085947.0</v>
      </c>
      <c r="I198" s="1593">
        <v>157263.0</v>
      </c>
      <c r="J198" s="1593">
        <v>8370596.0</v>
      </c>
      <c r="K198" s="1594">
        <v>5760235.0</v>
      </c>
      <c r="L198" s="1595">
        <v>75250.0</v>
      </c>
    </row>
    <row r="199">
      <c r="A199" s="1596" t="s">
        <v>206</v>
      </c>
      <c r="B199" s="1631">
        <v>1682353.0</v>
      </c>
      <c r="C199" s="1598">
        <v>33305.0</v>
      </c>
      <c r="D199" s="1599">
        <v>9.8</v>
      </c>
      <c r="E199" s="160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609">
        <v>190816.0</v>
      </c>
      <c r="L199" s="1606">
        <v>101744.0</v>
      </c>
    </row>
    <row r="200">
      <c r="A200" s="1596" t="s">
        <v>207</v>
      </c>
      <c r="B200" s="1632">
        <v>1204.0</v>
      </c>
      <c r="C200" s="1610">
        <v>66.0</v>
      </c>
      <c r="D200" s="1599">
        <v>34.7</v>
      </c>
      <c r="E200" s="160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609">
        <v>119.0</v>
      </c>
      <c r="L200" s="1602">
        <v>55384.0</v>
      </c>
    </row>
    <row r="201">
      <c r="A201" s="1596" t="s">
        <v>209</v>
      </c>
      <c r="B201" s="1632">
        <v>40474.0</v>
      </c>
      <c r="C201" s="1610">
        <v>804.0</v>
      </c>
      <c r="D201" s="1599">
        <v>13.8</v>
      </c>
      <c r="E201" s="160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609">
        <v>3878.0</v>
      </c>
      <c r="L201" s="1602">
        <v>58515.0</v>
      </c>
    </row>
    <row r="202">
      <c r="A202" s="1596" t="s">
        <v>211</v>
      </c>
      <c r="B202" s="1632">
        <v>211632.0</v>
      </c>
      <c r="C202" s="1598">
        <v>9152.0</v>
      </c>
      <c r="D202" s="1599">
        <v>20.1</v>
      </c>
      <c r="E202" s="160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609">
        <v>24685.0</v>
      </c>
      <c r="L202" s="1606">
        <v>50945.0</v>
      </c>
    </row>
    <row r="203">
      <c r="A203" s="1596" t="s">
        <v>212</v>
      </c>
      <c r="B203" s="1632">
        <v>45292.0</v>
      </c>
      <c r="C203" s="1598">
        <v>1311.0</v>
      </c>
      <c r="D203" s="1599">
        <v>17.5</v>
      </c>
      <c r="E203" s="160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609">
        <v>5028.0</v>
      </c>
      <c r="L203" s="1602">
        <v>62984.0</v>
      </c>
    </row>
    <row r="204">
      <c r="A204" s="1596" t="s">
        <v>213</v>
      </c>
      <c r="B204" s="1632">
        <v>21839.0</v>
      </c>
      <c r="C204" s="1610">
        <v>822.0</v>
      </c>
      <c r="D204" s="1599">
        <v>14.1</v>
      </c>
      <c r="E204" s="160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609">
        <v>4259.0</v>
      </c>
      <c r="L204" s="1602">
        <v>57249.0</v>
      </c>
    </row>
    <row r="205">
      <c r="A205" s="1596" t="s">
        <v>214</v>
      </c>
      <c r="B205" s="1632">
        <v>1165927.0</v>
      </c>
      <c r="C205" s="1598">
        <v>23732.0</v>
      </c>
      <c r="D205" s="1599">
        <v>9.2</v>
      </c>
      <c r="E205" s="160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609">
        <v>153475.0</v>
      </c>
      <c r="L205" s="1606">
        <v>101463.0</v>
      </c>
    </row>
    <row r="206">
      <c r="A206" s="1596" t="s">
        <v>215</v>
      </c>
      <c r="B206" s="1632">
        <v>27743.0</v>
      </c>
      <c r="C206" s="1598">
        <v>1517.0</v>
      </c>
      <c r="D206" s="1599">
        <v>26.6</v>
      </c>
      <c r="E206" s="160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609">
        <v>3439.0</v>
      </c>
      <c r="L206" s="1602">
        <v>48518.0</v>
      </c>
    </row>
    <row r="207">
      <c r="A207" s="1596" t="s">
        <v>216</v>
      </c>
      <c r="B207" s="1632">
        <v>191185.0</v>
      </c>
      <c r="C207" s="1598">
        <v>3384.0</v>
      </c>
      <c r="D207" s="1599">
        <v>9.0</v>
      </c>
      <c r="E207" s="160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609">
        <v>21948.0</v>
      </c>
      <c r="L207" s="1606">
        <v>81869.0</v>
      </c>
    </row>
    <row r="208">
      <c r="A208" s="1596" t="s">
        <v>217</v>
      </c>
      <c r="B208" s="1632">
        <v>1008654.0</v>
      </c>
      <c r="C208" s="1598">
        <v>84228.0</v>
      </c>
      <c r="D208" s="1599">
        <v>30.2</v>
      </c>
      <c r="E208" s="160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609">
        <v>163403.0</v>
      </c>
      <c r="L208" s="1606">
        <v>52318.0</v>
      </c>
    </row>
    <row r="209">
      <c r="A209" s="1596" t="s">
        <v>218</v>
      </c>
      <c r="B209" s="1632">
        <v>28917.0</v>
      </c>
      <c r="C209" s="1598">
        <v>1373.0</v>
      </c>
      <c r="D209" s="1599">
        <v>18.6</v>
      </c>
      <c r="E209" s="160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609">
        <v>3946.0</v>
      </c>
      <c r="L209" s="1602">
        <v>47365.0</v>
      </c>
    </row>
    <row r="210">
      <c r="A210" s="1596" t="s">
        <v>219</v>
      </c>
      <c r="B210" s="1632">
        <v>136463.0</v>
      </c>
      <c r="C210" s="1598">
        <v>5953.0</v>
      </c>
      <c r="D210" s="1599">
        <v>23.2</v>
      </c>
      <c r="E210" s="160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609">
        <v>16156.0</v>
      </c>
      <c r="L210" s="1606">
        <v>49471.0</v>
      </c>
    </row>
    <row r="211">
      <c r="A211" s="1596" t="s">
        <v>220</v>
      </c>
      <c r="B211" s="1632">
        <v>179702.0</v>
      </c>
      <c r="C211" s="1598">
        <v>15519.0</v>
      </c>
      <c r="D211" s="1599">
        <v>30.2</v>
      </c>
      <c r="E211" s="160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609">
        <v>49795.0</v>
      </c>
      <c r="L211" s="1606">
        <v>46633.0</v>
      </c>
    </row>
    <row r="212">
      <c r="A212" s="1596" t="s">
        <v>221</v>
      </c>
      <c r="B212" s="1632">
        <v>19016.0</v>
      </c>
      <c r="C212" s="1610">
        <v>555.0</v>
      </c>
      <c r="D212" s="1599">
        <v>15.1</v>
      </c>
      <c r="E212" s="160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609">
        <v>2128.0</v>
      </c>
      <c r="L212" s="1602">
        <v>53793.0</v>
      </c>
    </row>
    <row r="213">
      <c r="A213" s="1596" t="s">
        <v>222</v>
      </c>
      <c r="B213" s="1632">
        <v>909235.0</v>
      </c>
      <c r="C213" s="1598">
        <v>70272.0</v>
      </c>
      <c r="D213" s="1599">
        <v>27.4</v>
      </c>
      <c r="E213" s="160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609">
        <v>146770.0</v>
      </c>
      <c r="L213" s="1606">
        <v>51586.0</v>
      </c>
    </row>
    <row r="214">
      <c r="A214" s="1596" t="s">
        <v>223</v>
      </c>
      <c r="B214" s="1632">
        <v>152486.0</v>
      </c>
      <c r="C214" s="1598">
        <v>9426.0</v>
      </c>
      <c r="D214" s="1599">
        <v>23.2</v>
      </c>
      <c r="E214" s="160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609">
        <v>24230.0</v>
      </c>
      <c r="L214" s="1606">
        <v>58255.0</v>
      </c>
    </row>
    <row r="215">
      <c r="A215" s="1596" t="s">
        <v>224</v>
      </c>
      <c r="B215" s="1632">
        <v>68163.0</v>
      </c>
      <c r="C215" s="1598">
        <v>3468.0</v>
      </c>
      <c r="D215" s="1599">
        <v>26.3</v>
      </c>
      <c r="E215" s="160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609">
        <v>8941.0</v>
      </c>
      <c r="L215" s="1606">
        <v>45086.0</v>
      </c>
    </row>
    <row r="216">
      <c r="A216" s="1596" t="s">
        <v>225</v>
      </c>
      <c r="B216" s="1632">
        <v>32730.0</v>
      </c>
      <c r="C216" s="1610">
        <v>811.0</v>
      </c>
      <c r="D216" s="1599">
        <v>15.8</v>
      </c>
      <c r="E216" s="160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609">
        <v>2590.0</v>
      </c>
      <c r="L216" s="1602">
        <v>57705.0</v>
      </c>
    </row>
    <row r="217">
      <c r="A217" s="1596" t="s">
        <v>226</v>
      </c>
      <c r="B217" s="1632">
        <v>1.0014009E7</v>
      </c>
      <c r="C217" s="1598">
        <v>429467.0</v>
      </c>
      <c r="D217" s="1599">
        <v>19.9</v>
      </c>
      <c r="E217" s="160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609">
        <v>1488068.0</v>
      </c>
      <c r="L217" s="1606">
        <v>67986.0</v>
      </c>
    </row>
    <row r="218">
      <c r="A218" s="1596" t="s">
        <v>227</v>
      </c>
      <c r="B218" s="1632">
        <v>156255.0</v>
      </c>
      <c r="C218" s="1598">
        <v>12147.0</v>
      </c>
      <c r="D218" s="1599">
        <v>28.5</v>
      </c>
      <c r="E218" s="160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609">
        <v>25354.0</v>
      </c>
      <c r="L218" s="1606">
        <v>53632.0</v>
      </c>
    </row>
    <row r="219">
      <c r="A219" s="1596" t="s">
        <v>228</v>
      </c>
      <c r="B219" s="1632">
        <v>262321.0</v>
      </c>
      <c r="C219" s="1598">
        <v>3290.0</v>
      </c>
      <c r="D219" s="1599">
        <v>6.4</v>
      </c>
      <c r="E219" s="160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609">
        <v>29685.0</v>
      </c>
      <c r="L219" s="1606">
        <v>122933.0</v>
      </c>
    </row>
    <row r="220">
      <c r="A220" s="1596" t="s">
        <v>229</v>
      </c>
      <c r="B220" s="1632">
        <v>17131.0</v>
      </c>
      <c r="C220" s="1610">
        <v>646.0</v>
      </c>
      <c r="D220" s="1599">
        <v>23.2</v>
      </c>
      <c r="E220" s="160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609">
        <v>2032.0</v>
      </c>
      <c r="L220" s="1602">
        <v>51402.0</v>
      </c>
    </row>
    <row r="221">
      <c r="A221" s="1596" t="s">
        <v>230</v>
      </c>
      <c r="B221" s="1632">
        <v>91601.0</v>
      </c>
      <c r="C221" s="1598">
        <v>4654.0</v>
      </c>
      <c r="D221" s="1599">
        <v>25.5</v>
      </c>
      <c r="E221" s="160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609">
        <v>12067.0</v>
      </c>
      <c r="L221" s="1606">
        <v>51386.0</v>
      </c>
    </row>
    <row r="222">
      <c r="A222" s="1596" t="s">
        <v>231</v>
      </c>
      <c r="B222" s="1632">
        <v>281202.0</v>
      </c>
      <c r="C222" s="1598">
        <v>22723.0</v>
      </c>
      <c r="D222" s="1599">
        <v>28.5</v>
      </c>
      <c r="E222" s="160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609">
        <v>49355.0</v>
      </c>
      <c r="L222" s="1606">
        <v>56169.0</v>
      </c>
    </row>
    <row r="223">
      <c r="A223" s="1596" t="s">
        <v>232</v>
      </c>
      <c r="B223" s="1632">
        <v>8700.0</v>
      </c>
      <c r="C223" s="1610">
        <v>445.0</v>
      </c>
      <c r="D223" s="1599">
        <v>27.2</v>
      </c>
      <c r="E223" s="160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609">
        <v>739.0</v>
      </c>
      <c r="L223" s="1602">
        <v>45227.0</v>
      </c>
    </row>
    <row r="224">
      <c r="A224" s="1596" t="s">
        <v>233</v>
      </c>
      <c r="B224" s="1632">
        <v>13195.0</v>
      </c>
      <c r="C224" s="1610">
        <v>301.0</v>
      </c>
      <c r="D224" s="1599">
        <v>11.6</v>
      </c>
      <c r="E224" s="160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609">
        <v>1584.0</v>
      </c>
      <c r="L224" s="1602">
        <v>66499.0</v>
      </c>
    </row>
    <row r="225">
      <c r="A225" s="1596" t="s">
        <v>235</v>
      </c>
      <c r="B225" s="1632">
        <v>439035.0</v>
      </c>
      <c r="C225" s="1598">
        <v>21430.0</v>
      </c>
      <c r="D225" s="1599">
        <v>19.2</v>
      </c>
      <c r="E225" s="160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609">
        <v>78459.0</v>
      </c>
      <c r="L225" s="1606">
        <v>69665.0</v>
      </c>
    </row>
    <row r="226">
      <c r="A226" s="1596" t="s">
        <v>236</v>
      </c>
      <c r="B226" s="1632">
        <v>138019.0</v>
      </c>
      <c r="C226" s="1598">
        <v>2528.0</v>
      </c>
      <c r="D226" s="1599">
        <v>8.9</v>
      </c>
      <c r="E226" s="160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609">
        <v>20737.0</v>
      </c>
      <c r="L226" s="1606">
        <v>85624.0</v>
      </c>
    </row>
    <row r="227">
      <c r="A227" s="1596" t="s">
        <v>182</v>
      </c>
      <c r="B227" s="1632">
        <v>102241.0</v>
      </c>
      <c r="C227" s="1598">
        <v>2297.0</v>
      </c>
      <c r="D227" s="1599">
        <v>13.7</v>
      </c>
      <c r="E227" s="160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609">
        <v>10097.0</v>
      </c>
      <c r="L227" s="1606">
        <v>66681.0</v>
      </c>
    </row>
    <row r="228">
      <c r="A228" s="1596" t="s">
        <v>237</v>
      </c>
      <c r="B228" s="1632">
        <v>3186989.0</v>
      </c>
      <c r="C228" s="1598">
        <v>91498.0</v>
      </c>
      <c r="D228" s="1599">
        <v>13.3</v>
      </c>
      <c r="E228" s="160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609">
        <v>447181.0</v>
      </c>
      <c r="L228" s="1606">
        <v>89373.0</v>
      </c>
    </row>
    <row r="229">
      <c r="A229" s="1596" t="s">
        <v>238</v>
      </c>
      <c r="B229" s="1632">
        <v>404739.0</v>
      </c>
      <c r="C229" s="1598">
        <v>6278.0</v>
      </c>
      <c r="D229" s="1599">
        <v>7.2</v>
      </c>
      <c r="E229" s="160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609">
        <v>48875.0</v>
      </c>
      <c r="L229" s="1606">
        <v>89175.0</v>
      </c>
    </row>
    <row r="230">
      <c r="A230" s="1596" t="s">
        <v>239</v>
      </c>
      <c r="B230" s="1632">
        <v>19790.0</v>
      </c>
      <c r="C230" s="1610">
        <v>610.0</v>
      </c>
      <c r="D230" s="1599">
        <v>19.6</v>
      </c>
      <c r="E230" s="160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609">
        <v>1830.0</v>
      </c>
      <c r="L230" s="1606">
        <v>55079.0</v>
      </c>
    </row>
    <row r="231">
      <c r="A231" s="1596" t="s">
        <v>240</v>
      </c>
      <c r="B231" s="1632">
        <v>2418185.0</v>
      </c>
      <c r="C231" s="1598">
        <v>103757.0</v>
      </c>
      <c r="D231" s="1599">
        <v>17.1</v>
      </c>
      <c r="E231" s="160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609">
        <v>405671.0</v>
      </c>
      <c r="L231" s="1602">
        <v>66793.0</v>
      </c>
    </row>
    <row r="232">
      <c r="A232" s="1596" t="s">
        <v>241</v>
      </c>
      <c r="B232" s="1632">
        <v>1585055.0</v>
      </c>
      <c r="C232" s="1598">
        <v>73661.0</v>
      </c>
      <c r="D232" s="1599">
        <v>20.5</v>
      </c>
      <c r="E232" s="160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609">
        <v>211669.0</v>
      </c>
      <c r="L232" s="1606">
        <v>69475.0</v>
      </c>
    </row>
    <row r="233">
      <c r="A233" s="1596" t="s">
        <v>242</v>
      </c>
      <c r="B233" s="1632">
        <v>64209.0</v>
      </c>
      <c r="C233" s="1598">
        <v>1863.0</v>
      </c>
      <c r="D233" s="1599">
        <v>11.9</v>
      </c>
      <c r="E233" s="160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609">
        <v>11470.0</v>
      </c>
      <c r="L233" s="1602">
        <v>80063.0</v>
      </c>
    </row>
    <row r="234">
      <c r="A234" s="1596" t="s">
        <v>243</v>
      </c>
      <c r="B234" s="1632">
        <v>2181654.0</v>
      </c>
      <c r="C234" s="1598">
        <v>120887.0</v>
      </c>
      <c r="D234" s="1599">
        <v>21.4</v>
      </c>
      <c r="E234" s="160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609">
        <v>361854.0</v>
      </c>
      <c r="L234" s="1606">
        <v>63310.0</v>
      </c>
    </row>
    <row r="235">
      <c r="A235" s="1596" t="s">
        <v>244</v>
      </c>
      <c r="B235" s="1632">
        <v>3298634.0</v>
      </c>
      <c r="C235" s="1598">
        <v>106558.0</v>
      </c>
      <c r="D235" s="1599">
        <v>14.9</v>
      </c>
      <c r="E235" s="160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609">
        <v>521692.0</v>
      </c>
      <c r="L235" s="1606">
        <v>78777.0</v>
      </c>
    </row>
    <row r="236">
      <c r="A236" s="1596" t="s">
        <v>245</v>
      </c>
      <c r="B236" s="1632">
        <v>873965.0</v>
      </c>
      <c r="C236" s="1598">
        <v>12646.0</v>
      </c>
      <c r="D236" s="1599">
        <v>10.9</v>
      </c>
      <c r="E236" s="160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609">
        <v>86233.0</v>
      </c>
      <c r="L236" s="1606">
        <v>110601.0</v>
      </c>
    </row>
    <row r="237">
      <c r="A237" s="1596" t="s">
        <v>246</v>
      </c>
      <c r="B237" s="1632">
        <v>779233.0</v>
      </c>
      <c r="C237" s="1598">
        <v>41234.0</v>
      </c>
      <c r="D237" s="1599">
        <v>20.5</v>
      </c>
      <c r="E237" s="160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609">
        <v>112805.0</v>
      </c>
      <c r="L237" s="1606">
        <v>63567.0</v>
      </c>
    </row>
    <row r="238">
      <c r="A238" s="1596" t="s">
        <v>247</v>
      </c>
      <c r="B238" s="1632">
        <v>282424.0</v>
      </c>
      <c r="C238" s="1598">
        <v>5291.0</v>
      </c>
      <c r="D238" s="1599">
        <v>10.8</v>
      </c>
      <c r="E238" s="160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609">
        <v>38058.0</v>
      </c>
      <c r="L238" s="1606">
        <v>70626.0</v>
      </c>
    </row>
    <row r="239">
      <c r="A239" s="1596" t="s">
        <v>248</v>
      </c>
      <c r="B239" s="1632">
        <v>764442.0</v>
      </c>
      <c r="C239" s="1598">
        <v>10900.0</v>
      </c>
      <c r="D239" s="1599">
        <v>7.0</v>
      </c>
      <c r="E239" s="160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609">
        <v>94267.0</v>
      </c>
      <c r="L239" s="1606">
        <v>122930.0</v>
      </c>
    </row>
    <row r="240">
      <c r="A240" s="1596" t="s">
        <v>249</v>
      </c>
      <c r="B240" s="1632">
        <v>448229.0</v>
      </c>
      <c r="C240" s="1598">
        <v>14182.0</v>
      </c>
      <c r="D240" s="1599">
        <v>14.7</v>
      </c>
      <c r="E240" s="160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609">
        <v>79720.0</v>
      </c>
      <c r="L240" s="1606">
        <v>75646.0</v>
      </c>
    </row>
    <row r="241">
      <c r="A241" s="1596" t="s">
        <v>250</v>
      </c>
      <c r="B241" s="1632">
        <v>1936259.0</v>
      </c>
      <c r="C241" s="1598">
        <v>29633.0</v>
      </c>
      <c r="D241" s="1599">
        <v>7.1</v>
      </c>
      <c r="E241" s="160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609">
        <v>209468.0</v>
      </c>
      <c r="L241" s="1606">
        <v>125933.0</v>
      </c>
    </row>
    <row r="242">
      <c r="A242" s="1596" t="s">
        <v>143</v>
      </c>
      <c r="B242" s="1632">
        <v>270861.0</v>
      </c>
      <c r="C242" s="1598">
        <v>7533.0</v>
      </c>
      <c r="D242" s="1599">
        <v>14.5</v>
      </c>
      <c r="E242" s="160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609">
        <v>38708.0</v>
      </c>
      <c r="L242" s="1606">
        <v>84213.0</v>
      </c>
    </row>
    <row r="243">
      <c r="A243" s="1596" t="s">
        <v>251</v>
      </c>
      <c r="B243" s="1632">
        <v>182155.0</v>
      </c>
      <c r="C243" s="1598">
        <v>6838.0</v>
      </c>
      <c r="D243" s="1599">
        <v>18.2</v>
      </c>
      <c r="E243" s="160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609">
        <v>19561.0</v>
      </c>
      <c r="L243" s="1606">
        <v>53908.0</v>
      </c>
    </row>
    <row r="244">
      <c r="A244" s="1596" t="s">
        <v>252</v>
      </c>
      <c r="B244" s="1632">
        <v>3236.0</v>
      </c>
      <c r="C244" s="1610">
        <v>85.0</v>
      </c>
      <c r="D244" s="1599">
        <v>18.0</v>
      </c>
      <c r="E244" s="160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609">
        <v>388.0</v>
      </c>
      <c r="L244" s="1602">
        <v>52308.0</v>
      </c>
    </row>
    <row r="245">
      <c r="A245" s="1596" t="s">
        <v>253</v>
      </c>
      <c r="B245" s="1632">
        <v>44076.0</v>
      </c>
      <c r="C245" s="1598">
        <v>2099.0</v>
      </c>
      <c r="D245" s="1599">
        <v>24.2</v>
      </c>
      <c r="E245" s="160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609">
        <v>5050.0</v>
      </c>
      <c r="L245" s="1602">
        <v>47560.0</v>
      </c>
    </row>
    <row r="246">
      <c r="A246" s="1596" t="s">
        <v>254</v>
      </c>
      <c r="B246" s="1632">
        <v>453491.0</v>
      </c>
      <c r="C246" s="1598">
        <v>9906.0</v>
      </c>
      <c r="D246" s="1599">
        <v>10.2</v>
      </c>
      <c r="E246" s="160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609">
        <v>66457.0</v>
      </c>
      <c r="L246" s="1606">
        <v>82808.0</v>
      </c>
    </row>
    <row r="247">
      <c r="A247" s="1596" t="s">
        <v>255</v>
      </c>
      <c r="B247" s="1632">
        <v>488863.0</v>
      </c>
      <c r="C247" s="1598">
        <v>11309.0</v>
      </c>
      <c r="D247" s="1599">
        <v>11.7</v>
      </c>
      <c r="E247" s="160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609">
        <v>66021.0</v>
      </c>
      <c r="L247" s="1606">
        <v>81002.0</v>
      </c>
    </row>
    <row r="248">
      <c r="A248" s="1596" t="s">
        <v>256</v>
      </c>
      <c r="B248" s="1632">
        <v>552878.0</v>
      </c>
      <c r="C248" s="1598">
        <v>31365.0</v>
      </c>
      <c r="D248" s="1599">
        <v>21.4</v>
      </c>
      <c r="E248" s="160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609">
        <v>84644.0</v>
      </c>
      <c r="L248" s="1606">
        <v>59616.0</v>
      </c>
    </row>
    <row r="249">
      <c r="A249" s="1596" t="s">
        <v>257</v>
      </c>
      <c r="B249" s="1632">
        <v>99633.0</v>
      </c>
      <c r="C249" s="1598">
        <v>4466.0</v>
      </c>
      <c r="D249" s="1599">
        <v>18.0</v>
      </c>
      <c r="E249" s="160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609">
        <v>12490.0</v>
      </c>
      <c r="L249" s="1606">
        <v>57879.0</v>
      </c>
    </row>
    <row r="250">
      <c r="A250" s="1596" t="s">
        <v>258</v>
      </c>
      <c r="B250" s="1632">
        <v>65829.0</v>
      </c>
      <c r="C250" s="1598">
        <v>3649.0</v>
      </c>
      <c r="D250" s="1599">
        <v>24.2</v>
      </c>
      <c r="E250" s="160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609">
        <v>7844.0</v>
      </c>
      <c r="L250" s="1602">
        <v>47572.0</v>
      </c>
    </row>
    <row r="251">
      <c r="A251" s="1596" t="s">
        <v>259</v>
      </c>
      <c r="B251" s="1632">
        <v>16112.0</v>
      </c>
      <c r="C251" s="1610">
        <v>649.0</v>
      </c>
      <c r="D251" s="1599">
        <v>31.3</v>
      </c>
      <c r="E251" s="160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609">
        <v>1356.0</v>
      </c>
      <c r="L251" s="1602">
        <v>40680.0</v>
      </c>
    </row>
    <row r="252">
      <c r="A252" s="1596" t="s">
        <v>260</v>
      </c>
      <c r="B252" s="1632">
        <v>473117.0</v>
      </c>
      <c r="C252" s="1598">
        <v>40404.0</v>
      </c>
      <c r="D252" s="1599">
        <v>28.6</v>
      </c>
      <c r="E252" s="160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609">
        <v>86402.0</v>
      </c>
      <c r="L252" s="1606">
        <v>48763.0</v>
      </c>
    </row>
    <row r="253">
      <c r="A253" s="1596" t="s">
        <v>261</v>
      </c>
      <c r="B253" s="1632">
        <v>55620.0</v>
      </c>
      <c r="C253" s="1598">
        <v>1479.0</v>
      </c>
      <c r="D253" s="1599">
        <v>16.5</v>
      </c>
      <c r="E253" s="160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609">
        <v>5673.0</v>
      </c>
      <c r="L253" s="1602">
        <v>56500.0</v>
      </c>
    </row>
    <row r="254">
      <c r="A254" s="1596" t="s">
        <v>262</v>
      </c>
      <c r="B254" s="1632">
        <v>843843.0</v>
      </c>
      <c r="C254" s="1598">
        <v>23617.0</v>
      </c>
      <c r="D254" s="1599">
        <v>12.4</v>
      </c>
      <c r="E254" s="160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609">
        <v>145181.0</v>
      </c>
      <c r="L254" s="1606">
        <v>84170.0</v>
      </c>
    </row>
    <row r="255">
      <c r="A255" s="1596" t="s">
        <v>263</v>
      </c>
      <c r="B255" s="1632">
        <v>216403.0</v>
      </c>
      <c r="C255" s="1598">
        <v>6967.0</v>
      </c>
      <c r="D255" s="1599">
        <v>15.2</v>
      </c>
      <c r="E255" s="160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609">
        <v>34111.0</v>
      </c>
      <c r="L255" s="1606">
        <v>67804.0</v>
      </c>
    </row>
    <row r="256">
      <c r="A256" s="1581" t="s">
        <v>264</v>
      </c>
      <c r="B256" s="1640">
        <v>81575.0</v>
      </c>
      <c r="C256" s="1583">
        <v>4642.0</v>
      </c>
      <c r="D256" s="1612">
        <v>21.8</v>
      </c>
      <c r="E256" s="1585">
        <v>46590.0</v>
      </c>
      <c r="F256" s="1586">
        <v>3052.0</v>
      </c>
      <c r="G256" s="1586">
        <v>1754.0</v>
      </c>
      <c r="H256" s="1586">
        <v>5774.0</v>
      </c>
      <c r="I256" s="1586">
        <v>405.0</v>
      </c>
      <c r="J256" s="1586">
        <v>12227.0</v>
      </c>
      <c r="K256" s="1588">
        <v>11773.0</v>
      </c>
      <c r="L256" s="1589">
        <v>47504.0</v>
      </c>
    </row>
    <row r="257">
      <c r="A257" s="1590" t="s">
        <v>265</v>
      </c>
      <c r="B257" s="1641">
        <v>5773714.0</v>
      </c>
      <c r="C257" s="1591">
        <v>151618.0</v>
      </c>
      <c r="D257" s="1616">
        <v>12.1</v>
      </c>
      <c r="E257" s="1617">
        <v>4082927.0</v>
      </c>
      <c r="F257" s="1593">
        <v>234828.0</v>
      </c>
      <c r="G257" s="1593">
        <v>74129.0</v>
      </c>
      <c r="H257" s="1593">
        <v>199827.0</v>
      </c>
      <c r="I257" s="1593">
        <v>10287.0</v>
      </c>
      <c r="J257" s="1593">
        <v>464046.0</v>
      </c>
      <c r="K257" s="1594">
        <v>707670.0</v>
      </c>
      <c r="L257" s="1595">
        <v>71949.0</v>
      </c>
    </row>
    <row r="258">
      <c r="A258" s="1596" t="s">
        <v>267</v>
      </c>
      <c r="B258" s="1631">
        <v>519572.0</v>
      </c>
      <c r="C258" s="1598">
        <v>16897.0</v>
      </c>
      <c r="D258" s="1599">
        <v>12.6</v>
      </c>
      <c r="E258" s="1600">
        <v>289718.0</v>
      </c>
      <c r="F258" s="1638">
        <v>17463.0</v>
      </c>
      <c r="G258" s="1638">
        <v>9520.0</v>
      </c>
      <c r="H258" s="1638">
        <v>23268.0</v>
      </c>
      <c r="I258" s="1638">
        <v>925.0</v>
      </c>
      <c r="J258" s="1638">
        <v>87386.0</v>
      </c>
      <c r="K258" s="1639">
        <v>91292.0</v>
      </c>
      <c r="L258" s="1606">
        <v>70199.0</v>
      </c>
    </row>
    <row r="259">
      <c r="A259" s="1596" t="s">
        <v>268</v>
      </c>
      <c r="B259" s="1632">
        <v>16376.0</v>
      </c>
      <c r="C259" s="1610">
        <v>968.0</v>
      </c>
      <c r="D259" s="1599">
        <v>24.3</v>
      </c>
      <c r="E259" s="1600">
        <v>10069.0</v>
      </c>
      <c r="F259" s="1638">
        <v>251.0</v>
      </c>
      <c r="G259" s="1638">
        <v>709.0</v>
      </c>
      <c r="H259" s="1638">
        <v>180.0</v>
      </c>
      <c r="I259" s="1638">
        <v>19.0</v>
      </c>
      <c r="J259" s="1638">
        <v>2242.0</v>
      </c>
      <c r="K259" s="1639">
        <v>2906.0</v>
      </c>
      <c r="L259" s="1602">
        <v>42897.0</v>
      </c>
    </row>
    <row r="260">
      <c r="A260" s="1596" t="s">
        <v>269</v>
      </c>
      <c r="B260" s="1632">
        <v>655070.0</v>
      </c>
      <c r="C260" s="1598">
        <v>15606.0</v>
      </c>
      <c r="D260" s="1599">
        <v>10.3</v>
      </c>
      <c r="E260" s="160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609">
        <v>82832.0</v>
      </c>
      <c r="L260" s="1606">
        <v>76665.0</v>
      </c>
    </row>
    <row r="261">
      <c r="A261" s="1596" t="s">
        <v>270</v>
      </c>
      <c r="B261" s="1632">
        <v>13359.0</v>
      </c>
      <c r="C261" s="1610">
        <v>506.0</v>
      </c>
      <c r="D261" s="1599">
        <v>20.7</v>
      </c>
      <c r="E261" s="160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609">
        <v>1598.0</v>
      </c>
      <c r="L261" s="1602">
        <v>53337.0</v>
      </c>
    </row>
    <row r="262">
      <c r="A262" s="1596" t="s">
        <v>272</v>
      </c>
      <c r="B262" s="1632">
        <v>3506.0</v>
      </c>
      <c r="C262" s="1610">
        <v>233.0</v>
      </c>
      <c r="D262" s="1599">
        <v>29.3</v>
      </c>
      <c r="E262" s="160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609">
        <v>232.0</v>
      </c>
      <c r="L262" s="1602">
        <v>38294.0</v>
      </c>
    </row>
    <row r="263">
      <c r="A263" s="1596" t="s">
        <v>273</v>
      </c>
      <c r="B263" s="1632">
        <v>5650.0</v>
      </c>
      <c r="C263" s="1610">
        <v>266.0</v>
      </c>
      <c r="D263" s="1599">
        <v>30.4</v>
      </c>
      <c r="E263" s="160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609">
        <v>487.0</v>
      </c>
      <c r="L263" s="1602">
        <v>37659.0</v>
      </c>
    </row>
    <row r="264">
      <c r="A264" s="1596" t="s">
        <v>274</v>
      </c>
      <c r="B264" s="1632">
        <v>330758.0</v>
      </c>
      <c r="C264" s="1598">
        <v>4149.0</v>
      </c>
      <c r="D264" s="1599">
        <v>6.7</v>
      </c>
      <c r="E264" s="160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609">
        <v>33001.0</v>
      </c>
      <c r="L264" s="1606">
        <v>83591.0</v>
      </c>
    </row>
    <row r="265">
      <c r="A265" s="1596" t="s">
        <v>275</v>
      </c>
      <c r="B265" s="1632">
        <v>74112.0</v>
      </c>
      <c r="C265" s="1610">
        <v>814.0</v>
      </c>
      <c r="D265" s="1599">
        <v>5.1</v>
      </c>
      <c r="E265" s="160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609">
        <v>8102.0</v>
      </c>
      <c r="L265" s="1606">
        <v>96924.0</v>
      </c>
    </row>
    <row r="266">
      <c r="A266" s="1596" t="s">
        <v>276</v>
      </c>
      <c r="B266" s="1632">
        <v>19476.0</v>
      </c>
      <c r="C266" s="1610">
        <v>408.0</v>
      </c>
      <c r="D266" s="1599">
        <v>13.7</v>
      </c>
      <c r="E266" s="160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609">
        <v>1370.0</v>
      </c>
      <c r="L266" s="1602">
        <v>56168.0</v>
      </c>
    </row>
    <row r="267">
      <c r="A267" s="1596" t="s">
        <v>277</v>
      </c>
      <c r="B267" s="1632">
        <v>1748.0</v>
      </c>
      <c r="C267" s="1610">
        <v>93.0</v>
      </c>
      <c r="D267" s="1599">
        <v>20.4</v>
      </c>
      <c r="E267" s="160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609">
        <v>112.0</v>
      </c>
      <c r="L267" s="1602">
        <v>54504.0</v>
      </c>
    </row>
    <row r="268">
      <c r="A268" s="1596" t="s">
        <v>278</v>
      </c>
      <c r="B268" s="1632">
        <v>9397.0</v>
      </c>
      <c r="C268" s="1610">
        <v>146.0</v>
      </c>
      <c r="D268" s="1599">
        <v>10.2</v>
      </c>
      <c r="E268" s="160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609">
        <v>695.0</v>
      </c>
      <c r="L268" s="1602">
        <v>74019.0</v>
      </c>
    </row>
    <row r="269">
      <c r="A269" s="1596" t="s">
        <v>279</v>
      </c>
      <c r="B269" s="1632">
        <v>7461.0</v>
      </c>
      <c r="C269" s="1610">
        <v>582.0</v>
      </c>
      <c r="D269" s="1599">
        <v>27.5</v>
      </c>
      <c r="E269" s="160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609">
        <v>1143.0</v>
      </c>
      <c r="L269" s="1602">
        <v>38777.0</v>
      </c>
    </row>
    <row r="270">
      <c r="A270" s="1596" t="s">
        <v>280</v>
      </c>
      <c r="B270" s="1632">
        <v>3499.0</v>
      </c>
      <c r="C270" s="1610">
        <v>266.0</v>
      </c>
      <c r="D270" s="1599">
        <v>36.9</v>
      </c>
      <c r="E270" s="160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609">
        <v>992.0</v>
      </c>
      <c r="L270" s="1602">
        <v>31557.0</v>
      </c>
    </row>
    <row r="271">
      <c r="A271" s="1596" t="s">
        <v>281</v>
      </c>
      <c r="B271" s="1632">
        <v>5922.0</v>
      </c>
      <c r="C271" s="1610">
        <v>197.0</v>
      </c>
      <c r="D271" s="1599">
        <v>29.7</v>
      </c>
      <c r="E271" s="160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609">
        <v>380.0</v>
      </c>
      <c r="L271" s="1602">
        <v>35880.0</v>
      </c>
    </row>
    <row r="272">
      <c r="A272" s="1596" t="s">
        <v>282</v>
      </c>
      <c r="B272" s="1632">
        <v>4704.0</v>
      </c>
      <c r="C272" s="1610">
        <v>169.0</v>
      </c>
      <c r="D272" s="1599">
        <v>24.9</v>
      </c>
      <c r="E272" s="160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609">
        <v>258.0</v>
      </c>
      <c r="L272" s="1602">
        <v>55242.0</v>
      </c>
    </row>
    <row r="273">
      <c r="A273" s="1596" t="s">
        <v>283</v>
      </c>
      <c r="B273" s="1632">
        <v>31196.0</v>
      </c>
      <c r="C273" s="1598">
        <v>1411.0</v>
      </c>
      <c r="D273" s="1599">
        <v>23.1</v>
      </c>
      <c r="E273" s="160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609">
        <v>2627.0</v>
      </c>
      <c r="L273" s="1602">
        <v>46786.0</v>
      </c>
    </row>
    <row r="274">
      <c r="A274" s="1596" t="s">
        <v>284</v>
      </c>
      <c r="B274" s="1632">
        <v>715522.0</v>
      </c>
      <c r="C274" s="1598">
        <v>23024.0</v>
      </c>
      <c r="D274" s="1599">
        <v>16.7</v>
      </c>
      <c r="E274" s="160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609">
        <v>96758.0</v>
      </c>
      <c r="L274" s="1606">
        <v>68069.0</v>
      </c>
    </row>
    <row r="275">
      <c r="A275" s="1596" t="s">
        <v>285</v>
      </c>
      <c r="B275" s="1632">
        <v>2326.0</v>
      </c>
      <c r="C275" s="1610">
        <v>68.0</v>
      </c>
      <c r="D275" s="1599">
        <v>16.5</v>
      </c>
      <c r="E275" s="160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609">
        <v>201.0</v>
      </c>
      <c r="L275" s="1602">
        <v>47482.0</v>
      </c>
    </row>
    <row r="276">
      <c r="A276" s="1596" t="s">
        <v>286</v>
      </c>
      <c r="B276" s="1632">
        <v>357978.0</v>
      </c>
      <c r="C276" s="1598">
        <v>2227.0</v>
      </c>
      <c r="D276" s="1599">
        <v>2.5</v>
      </c>
      <c r="E276" s="160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609">
        <v>33899.0</v>
      </c>
      <c r="L276" s="1606">
        <v>120670.0</v>
      </c>
    </row>
    <row r="277">
      <c r="A277" s="1596" t="s">
        <v>287</v>
      </c>
      <c r="B277" s="1632">
        <v>55731.0</v>
      </c>
      <c r="C277" s="1610">
        <v>959.0</v>
      </c>
      <c r="D277" s="1599">
        <v>8.1</v>
      </c>
      <c r="E277" s="160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609">
        <v>7918.0</v>
      </c>
      <c r="L277" s="1602">
        <v>86896.0</v>
      </c>
    </row>
    <row r="278">
      <c r="A278" s="1596" t="s">
        <v>288</v>
      </c>
      <c r="B278" s="1632">
        <v>26062.0</v>
      </c>
      <c r="C278" s="1610">
        <v>409.0</v>
      </c>
      <c r="D278" s="1599">
        <v>7.2</v>
      </c>
      <c r="E278" s="160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609">
        <v>2162.0</v>
      </c>
      <c r="L278" s="1602">
        <v>98247.0</v>
      </c>
    </row>
    <row r="279">
      <c r="A279" s="1596" t="s">
        <v>289</v>
      </c>
      <c r="B279" s="1632">
        <v>730395.0</v>
      </c>
      <c r="C279" s="1598">
        <v>22394.0</v>
      </c>
      <c r="D279" s="1599">
        <v>13.2</v>
      </c>
      <c r="E279" s="160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609">
        <v>93507.0</v>
      </c>
      <c r="L279" s="1606">
        <v>67923.0</v>
      </c>
    </row>
    <row r="280">
      <c r="A280" s="1596" t="s">
        <v>290</v>
      </c>
      <c r="B280" s="1632">
        <v>48939.0</v>
      </c>
      <c r="C280" s="1598">
        <v>1693.0</v>
      </c>
      <c r="D280" s="1599">
        <v>22.1</v>
      </c>
      <c r="E280" s="160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609">
        <v>3393.0</v>
      </c>
      <c r="L280" s="1602">
        <v>47885.0</v>
      </c>
    </row>
    <row r="281">
      <c r="A281" s="1596" t="s">
        <v>291</v>
      </c>
      <c r="B281" s="1632">
        <v>61685.0</v>
      </c>
      <c r="C281" s="1598">
        <v>1696.0</v>
      </c>
      <c r="D281" s="1599">
        <v>11.4</v>
      </c>
      <c r="E281" s="160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609">
        <v>8240.0</v>
      </c>
      <c r="L281" s="1602">
        <v>74421.0</v>
      </c>
    </row>
    <row r="282">
      <c r="A282" s="1596" t="s">
        <v>292</v>
      </c>
      <c r="B282" s="1632">
        <v>5808.0</v>
      </c>
      <c r="C282" s="1610">
        <v>95.0</v>
      </c>
      <c r="D282" s="1599">
        <v>10.1</v>
      </c>
      <c r="E282" s="160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609">
        <v>460.0</v>
      </c>
      <c r="L282" s="1602">
        <v>72949.0</v>
      </c>
    </row>
    <row r="283">
      <c r="A283" s="1596" t="s">
        <v>293</v>
      </c>
      <c r="B283" s="1632">
        <v>15717.0</v>
      </c>
      <c r="C283" s="1610">
        <v>302.0</v>
      </c>
      <c r="D283" s="1599">
        <v>11.7</v>
      </c>
      <c r="E283" s="160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609">
        <v>960.0</v>
      </c>
      <c r="L283" s="1602">
        <v>69214.0</v>
      </c>
    </row>
    <row r="284">
      <c r="A284" s="1596" t="s">
        <v>294</v>
      </c>
      <c r="B284" s="1632">
        <v>16918.0</v>
      </c>
      <c r="C284" s="1610">
        <v>301.0</v>
      </c>
      <c r="D284" s="1599">
        <v>10.4</v>
      </c>
      <c r="E284" s="160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609">
        <v>1174.0</v>
      </c>
      <c r="L284" s="1602">
        <v>61268.0</v>
      </c>
    </row>
    <row r="285">
      <c r="A285" s="1596" t="s">
        <v>295</v>
      </c>
      <c r="B285" s="1632">
        <v>788.0</v>
      </c>
      <c r="C285" s="1610">
        <v>19.0</v>
      </c>
      <c r="D285" s="1599">
        <v>17.0</v>
      </c>
      <c r="E285" s="160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609">
        <v>58.0</v>
      </c>
      <c r="L285" s="1602">
        <v>62149.0</v>
      </c>
    </row>
    <row r="286">
      <c r="A286" s="1596" t="s">
        <v>296</v>
      </c>
      <c r="B286" s="1632">
        <v>6820.0</v>
      </c>
      <c r="C286" s="1610">
        <v>415.0</v>
      </c>
      <c r="D286" s="1599">
        <v>37.4</v>
      </c>
      <c r="E286" s="160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609">
        <v>1020.0</v>
      </c>
      <c r="L286" s="1602">
        <v>38242.0</v>
      </c>
    </row>
    <row r="287">
      <c r="A287" s="1596" t="s">
        <v>65</v>
      </c>
      <c r="B287" s="1632">
        <v>1379.0</v>
      </c>
      <c r="C287" s="1610">
        <v>48.0</v>
      </c>
      <c r="D287" s="1599">
        <v>20.0</v>
      </c>
      <c r="E287" s="160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609">
        <v>112.0</v>
      </c>
      <c r="L287" s="1602">
        <v>51457.0</v>
      </c>
    </row>
    <row r="288">
      <c r="A288" s="1596" t="s">
        <v>66</v>
      </c>
      <c r="B288" s="1632">
        <v>582910.0</v>
      </c>
      <c r="C288" s="1598">
        <v>9004.0</v>
      </c>
      <c r="D288" s="1599">
        <v>8.0</v>
      </c>
      <c r="E288" s="160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609">
        <v>62972.0</v>
      </c>
      <c r="L288" s="1606">
        <v>85550.0</v>
      </c>
    </row>
    <row r="289">
      <c r="A289" s="1596" t="s">
        <v>297</v>
      </c>
      <c r="B289" s="1632">
        <v>1446.0</v>
      </c>
      <c r="C289" s="1610">
        <v>59.0</v>
      </c>
      <c r="D289" s="1599">
        <v>19.2</v>
      </c>
      <c r="E289" s="160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609">
        <v>122.0</v>
      </c>
      <c r="L289" s="1602">
        <v>44704.0</v>
      </c>
    </row>
    <row r="290">
      <c r="A290" s="1596" t="s">
        <v>298</v>
      </c>
      <c r="B290" s="1632">
        <v>7087.0</v>
      </c>
      <c r="C290" s="1610">
        <v>365.0</v>
      </c>
      <c r="D290" s="1599">
        <v>20.1</v>
      </c>
      <c r="E290" s="160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609">
        <v>715.0</v>
      </c>
      <c r="L290" s="1602">
        <v>48342.0</v>
      </c>
    </row>
    <row r="291">
      <c r="A291" s="1596" t="s">
        <v>224</v>
      </c>
      <c r="B291" s="1632">
        <v>7436.0</v>
      </c>
      <c r="C291" s="1610">
        <v>284.0</v>
      </c>
      <c r="D291" s="1599">
        <v>18.5</v>
      </c>
      <c r="E291" s="160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609">
        <v>1113.0</v>
      </c>
      <c r="L291" s="1602">
        <v>51802.0</v>
      </c>
    </row>
    <row r="292">
      <c r="A292" s="1596" t="s">
        <v>299</v>
      </c>
      <c r="B292" s="1632">
        <v>55638.0</v>
      </c>
      <c r="C292" s="1598">
        <v>1148.0</v>
      </c>
      <c r="D292" s="1599">
        <v>10.8</v>
      </c>
      <c r="E292" s="160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609">
        <v>5012.0</v>
      </c>
      <c r="L292" s="1602">
        <v>66219.0</v>
      </c>
    </row>
    <row r="293">
      <c r="A293" s="1596" t="s">
        <v>300</v>
      </c>
      <c r="B293" s="1632">
        <v>359066.0</v>
      </c>
      <c r="C293" s="1598">
        <v>5812.0</v>
      </c>
      <c r="D293" s="1599">
        <v>8.5</v>
      </c>
      <c r="E293" s="160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609">
        <v>33720.0</v>
      </c>
      <c r="L293" s="1606">
        <v>71306.0</v>
      </c>
    </row>
    <row r="294">
      <c r="A294" s="1596" t="s">
        <v>301</v>
      </c>
      <c r="B294" s="1632">
        <v>14555.0</v>
      </c>
      <c r="C294" s="1610">
        <v>719.0</v>
      </c>
      <c r="D294" s="1599">
        <v>26.6</v>
      </c>
      <c r="E294" s="160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609">
        <v>2204.0</v>
      </c>
      <c r="L294" s="1602">
        <v>41485.0</v>
      </c>
    </row>
    <row r="295">
      <c r="A295" s="1596" t="s">
        <v>176</v>
      </c>
      <c r="B295" s="1632">
        <v>5675.0</v>
      </c>
      <c r="C295" s="1610">
        <v>232.0</v>
      </c>
      <c r="D295" s="1599">
        <v>21.0</v>
      </c>
      <c r="E295" s="160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609">
        <v>364.0</v>
      </c>
      <c r="L295" s="1602">
        <v>46690.0</v>
      </c>
    </row>
    <row r="296">
      <c r="A296" s="1596" t="s">
        <v>178</v>
      </c>
      <c r="B296" s="1632">
        <v>21528.0</v>
      </c>
      <c r="C296" s="1610">
        <v>657.0</v>
      </c>
      <c r="D296" s="1599">
        <v>16.9</v>
      </c>
      <c r="E296" s="160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609">
        <v>1502.0</v>
      </c>
      <c r="L296" s="1602">
        <v>53168.0</v>
      </c>
    </row>
    <row r="297">
      <c r="A297" s="1596" t="s">
        <v>302</v>
      </c>
      <c r="B297" s="1632">
        <v>155703.0</v>
      </c>
      <c r="C297" s="1598">
        <v>6397.0</v>
      </c>
      <c r="D297" s="1599">
        <v>19.7</v>
      </c>
      <c r="E297" s="160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609">
        <v>15154.0</v>
      </c>
      <c r="L297" s="1606">
        <v>51132.0</v>
      </c>
    </row>
    <row r="298">
      <c r="A298" s="1596" t="s">
        <v>303</v>
      </c>
      <c r="B298" s="1632">
        <v>865.0</v>
      </c>
      <c r="C298" s="1610">
        <v>18.0</v>
      </c>
      <c r="D298" s="1599">
        <v>15.9</v>
      </c>
      <c r="E298" s="160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609">
        <v>64.0</v>
      </c>
      <c r="L298" s="1602">
        <v>60210.0</v>
      </c>
    </row>
    <row r="299">
      <c r="A299" s="1596" t="s">
        <v>304</v>
      </c>
      <c r="B299" s="1632">
        <v>13292.0</v>
      </c>
      <c r="C299" s="1610">
        <v>565.0</v>
      </c>
      <c r="D299" s="1599">
        <v>16.7</v>
      </c>
      <c r="E299" s="160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609">
        <v>1343.0</v>
      </c>
      <c r="L299" s="1602">
        <v>59500.0</v>
      </c>
    </row>
    <row r="300">
      <c r="A300" s="1596" t="s">
        <v>305</v>
      </c>
      <c r="B300" s="1632">
        <v>25849.0</v>
      </c>
      <c r="C300" s="1598">
        <v>1645.0</v>
      </c>
      <c r="D300" s="1599">
        <v>28.8</v>
      </c>
      <c r="E300" s="160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609">
        <v>2203.0</v>
      </c>
      <c r="L300" s="1602">
        <v>50180.0</v>
      </c>
    </row>
    <row r="301">
      <c r="A301" s="1596" t="s">
        <v>306</v>
      </c>
      <c r="B301" s="1632">
        <v>42679.0</v>
      </c>
      <c r="C301" s="1598">
        <v>1573.0</v>
      </c>
      <c r="D301" s="1599">
        <v>17.4</v>
      </c>
      <c r="E301" s="160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609">
        <v>4282.0</v>
      </c>
      <c r="L301" s="1602">
        <v>52576.0</v>
      </c>
    </row>
    <row r="302">
      <c r="A302" s="1596" t="s">
        <v>81</v>
      </c>
      <c r="B302" s="1632">
        <v>29111.0</v>
      </c>
      <c r="C302" s="1598">
        <v>1123.0</v>
      </c>
      <c r="D302" s="1599">
        <v>15.3</v>
      </c>
      <c r="E302" s="160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609">
        <v>3958.0</v>
      </c>
      <c r="L302" s="1602">
        <v>55387.0</v>
      </c>
    </row>
    <row r="303">
      <c r="A303" s="1596" t="s">
        <v>307</v>
      </c>
      <c r="B303" s="1632">
        <v>18690.0</v>
      </c>
      <c r="C303" s="1598">
        <v>1297.0</v>
      </c>
      <c r="D303" s="1599">
        <v>29.9</v>
      </c>
      <c r="E303" s="160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609">
        <v>2817.0</v>
      </c>
      <c r="L303" s="1602">
        <v>40064.0</v>
      </c>
    </row>
    <row r="304">
      <c r="A304" s="1596" t="s">
        <v>308</v>
      </c>
      <c r="B304" s="1632">
        <v>4874.0</v>
      </c>
      <c r="C304" s="1610">
        <v>81.0</v>
      </c>
      <c r="D304" s="1599">
        <v>11.0</v>
      </c>
      <c r="E304" s="160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609">
        <v>321.0</v>
      </c>
      <c r="L304" s="1602">
        <v>68900.0</v>
      </c>
    </row>
    <row r="305">
      <c r="A305" s="1596" t="s">
        <v>309</v>
      </c>
      <c r="B305" s="1632">
        <v>17390.0</v>
      </c>
      <c r="C305" s="1610">
        <v>335.0</v>
      </c>
      <c r="D305" s="1599">
        <v>12.1</v>
      </c>
      <c r="E305" s="160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609">
        <v>1363.0</v>
      </c>
      <c r="L305" s="1602">
        <v>72121.0</v>
      </c>
    </row>
    <row r="306">
      <c r="A306" s="1596" t="s">
        <v>185</v>
      </c>
      <c r="B306" s="1632">
        <v>4530.0</v>
      </c>
      <c r="C306" s="1610">
        <v>165.0</v>
      </c>
      <c r="D306" s="1599">
        <v>15.6</v>
      </c>
      <c r="E306" s="160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609">
        <v>455.0</v>
      </c>
      <c r="L306" s="1602">
        <v>52367.0</v>
      </c>
    </row>
    <row r="307">
      <c r="A307" s="1596" t="s">
        <v>310</v>
      </c>
      <c r="B307" s="1632">
        <v>17358.0</v>
      </c>
      <c r="C307" s="1610">
        <v>166.0</v>
      </c>
      <c r="D307" s="1599">
        <v>6.2</v>
      </c>
      <c r="E307" s="160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609">
        <v>1239.0</v>
      </c>
      <c r="L307" s="1602">
        <v>89034.0</v>
      </c>
    </row>
    <row r="308">
      <c r="A308" s="1596" t="s">
        <v>311</v>
      </c>
      <c r="B308" s="1632">
        <v>11999.0</v>
      </c>
      <c r="C308" s="1610">
        <v>890.0</v>
      </c>
      <c r="D308" s="1599">
        <v>28.6</v>
      </c>
      <c r="E308" s="160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609">
        <v>1531.0</v>
      </c>
      <c r="L308" s="1602">
        <v>42455.0</v>
      </c>
    </row>
    <row r="309">
      <c r="A309" s="1596" t="s">
        <v>312</v>
      </c>
      <c r="B309" s="1632">
        <v>168162.0</v>
      </c>
      <c r="C309" s="1598">
        <v>8485.0</v>
      </c>
      <c r="D309" s="1599">
        <v>22.9</v>
      </c>
      <c r="E309" s="160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609">
        <v>29684.0</v>
      </c>
      <c r="L309" s="1606">
        <v>48308.0</v>
      </c>
    </row>
    <row r="310">
      <c r="A310" s="1596" t="s">
        <v>313</v>
      </c>
      <c r="B310" s="1632">
        <v>6529.0</v>
      </c>
      <c r="C310" s="1610">
        <v>179.0</v>
      </c>
      <c r="D310" s="1599">
        <v>12.0</v>
      </c>
      <c r="E310" s="160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609">
        <v>450.0</v>
      </c>
      <c r="L310" s="1602">
        <v>63411.0</v>
      </c>
    </row>
    <row r="311">
      <c r="A311" s="1596" t="s">
        <v>314</v>
      </c>
      <c r="B311" s="1632">
        <v>11539.0</v>
      </c>
      <c r="C311" s="1610">
        <v>589.0</v>
      </c>
      <c r="D311" s="1599">
        <v>23.4</v>
      </c>
      <c r="E311" s="160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609">
        <v>1714.0</v>
      </c>
      <c r="L311" s="1602">
        <v>44171.0</v>
      </c>
    </row>
    <row r="312">
      <c r="A312" s="1596" t="s">
        <v>315</v>
      </c>
      <c r="B312" s="1632">
        <v>24829.0</v>
      </c>
      <c r="C312" s="1610">
        <v>339.0</v>
      </c>
      <c r="D312" s="1599">
        <v>7.3</v>
      </c>
      <c r="E312" s="160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609">
        <v>1825.0</v>
      </c>
      <c r="L312" s="1602">
        <v>81033.0</v>
      </c>
    </row>
    <row r="313">
      <c r="A313" s="1596" t="s">
        <v>316</v>
      </c>
      <c r="B313" s="1632">
        <v>6368.0</v>
      </c>
      <c r="C313" s="1610">
        <v>538.0</v>
      </c>
      <c r="D313" s="1599">
        <v>37.0</v>
      </c>
      <c r="E313" s="160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609">
        <v>1297.0</v>
      </c>
      <c r="L313" s="1602">
        <v>36869.0</v>
      </c>
    </row>
    <row r="314">
      <c r="A314" s="1596" t="s">
        <v>317</v>
      </c>
      <c r="B314" s="1632">
        <v>705.0</v>
      </c>
      <c r="C314" s="1610">
        <v>19.0</v>
      </c>
      <c r="D314" s="1599">
        <v>20.4</v>
      </c>
      <c r="E314" s="160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609">
        <v>77.0</v>
      </c>
      <c r="L314" s="1602">
        <v>46878.0</v>
      </c>
    </row>
    <row r="315">
      <c r="A315" s="1596" t="s">
        <v>318</v>
      </c>
      <c r="B315" s="1632">
        <v>8072.0</v>
      </c>
      <c r="C315" s="1610">
        <v>140.0</v>
      </c>
      <c r="D315" s="1599">
        <v>9.8</v>
      </c>
      <c r="E315" s="160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609">
        <v>585.0</v>
      </c>
      <c r="L315" s="1602">
        <v>69458.0</v>
      </c>
    </row>
    <row r="316">
      <c r="A316" s="1596" t="s">
        <v>319</v>
      </c>
      <c r="B316" s="1632">
        <v>2404.0</v>
      </c>
      <c r="C316" s="1610">
        <v>121.0</v>
      </c>
      <c r="D316" s="1599">
        <v>25.9</v>
      </c>
      <c r="E316" s="160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609">
        <v>184.0</v>
      </c>
      <c r="L316" s="1602">
        <v>40009.0</v>
      </c>
    </row>
    <row r="317">
      <c r="A317" s="1596" t="s">
        <v>320</v>
      </c>
      <c r="B317" s="1632">
        <v>31055.0</v>
      </c>
      <c r="C317" s="1610">
        <v>350.0</v>
      </c>
      <c r="D317" s="1599">
        <v>7.1</v>
      </c>
      <c r="E317" s="160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609">
        <v>2626.0</v>
      </c>
      <c r="L317" s="1602">
        <v>80078.0</v>
      </c>
    </row>
    <row r="318">
      <c r="A318" s="1596" t="s">
        <v>321</v>
      </c>
      <c r="B318" s="1632">
        <v>24710.0</v>
      </c>
      <c r="C318" s="1610">
        <v>528.0</v>
      </c>
      <c r="D318" s="1599">
        <v>12.5</v>
      </c>
      <c r="E318" s="160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609">
        <v>2205.0</v>
      </c>
      <c r="L318" s="1602">
        <v>64850.0</v>
      </c>
    </row>
    <row r="319">
      <c r="A319" s="1596" t="s">
        <v>94</v>
      </c>
      <c r="B319" s="1632">
        <v>4817.0</v>
      </c>
      <c r="C319" s="1610">
        <v>217.0</v>
      </c>
      <c r="D319" s="1599">
        <v>19.6</v>
      </c>
      <c r="E319" s="160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609">
        <v>344.0</v>
      </c>
      <c r="L319" s="1602">
        <v>47869.0</v>
      </c>
    </row>
    <row r="320">
      <c r="A320" s="1596" t="s">
        <v>322</v>
      </c>
      <c r="B320" s="1632">
        <v>328981.0</v>
      </c>
      <c r="C320" s="1598">
        <v>10772.0</v>
      </c>
      <c r="D320" s="1599">
        <v>13.2</v>
      </c>
      <c r="E320" s="160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609">
        <v>45285.0</v>
      </c>
      <c r="L320" s="1606">
        <v>75629.0</v>
      </c>
    </row>
    <row r="321">
      <c r="A321" s="1581" t="s">
        <v>145</v>
      </c>
      <c r="B321" s="1640">
        <v>9988.0</v>
      </c>
      <c r="C321" s="1627">
        <v>445.0</v>
      </c>
      <c r="D321" s="1612">
        <v>16.6</v>
      </c>
      <c r="E321" s="1585">
        <v>7437.0</v>
      </c>
      <c r="F321" s="1586">
        <v>22.0</v>
      </c>
      <c r="G321" s="1586">
        <v>73.0</v>
      </c>
      <c r="H321" s="1586">
        <v>34.0</v>
      </c>
      <c r="I321" s="1586">
        <v>6.0</v>
      </c>
      <c r="J321" s="1586">
        <v>1365.0</v>
      </c>
      <c r="K321" s="1588">
        <v>1051.0</v>
      </c>
      <c r="L321" s="1589">
        <v>53253.0</v>
      </c>
    </row>
    <row r="322">
      <c r="A322" s="1590" t="s">
        <v>323</v>
      </c>
      <c r="B322" s="1641">
        <v>3605944.0</v>
      </c>
      <c r="C322" s="1591">
        <v>100250.0</v>
      </c>
      <c r="D322" s="1616">
        <v>13.8</v>
      </c>
      <c r="E322" s="1617">
        <v>2395128.0</v>
      </c>
      <c r="F322" s="1593">
        <v>388675.0</v>
      </c>
      <c r="G322" s="1593">
        <v>16051.0</v>
      </c>
      <c r="H322" s="1593">
        <v>172455.0</v>
      </c>
      <c r="I322" s="1593">
        <v>1598.0</v>
      </c>
      <c r="J322" s="1593">
        <v>299133.0</v>
      </c>
      <c r="K322" s="1594">
        <v>332904.0</v>
      </c>
      <c r="L322" s="1595">
        <v>76366.0</v>
      </c>
    </row>
    <row r="323">
      <c r="A323" s="1596" t="s">
        <v>325</v>
      </c>
      <c r="B323" s="1631">
        <v>957419.0</v>
      </c>
      <c r="C323" s="1598">
        <v>26730.0</v>
      </c>
      <c r="D323" s="1599">
        <v>12.7</v>
      </c>
      <c r="E323" s="160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609">
        <v>102835.0</v>
      </c>
      <c r="L323" s="1606">
        <v>91183.0</v>
      </c>
    </row>
    <row r="324">
      <c r="A324" s="1596" t="s">
        <v>326</v>
      </c>
      <c r="B324" s="1632">
        <v>899498.0</v>
      </c>
      <c r="C324" s="1598">
        <v>28641.0</v>
      </c>
      <c r="D324" s="1599">
        <v>15.5</v>
      </c>
      <c r="E324" s="160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609">
        <v>80373.0</v>
      </c>
      <c r="L324" s="1606">
        <v>73037.0</v>
      </c>
    </row>
    <row r="325">
      <c r="A325" s="1596" t="s">
        <v>327</v>
      </c>
      <c r="B325" s="1632">
        <v>185186.0</v>
      </c>
      <c r="C325" s="1598">
        <v>2643.0</v>
      </c>
      <c r="D325" s="1599">
        <v>8.1</v>
      </c>
      <c r="E325" s="160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609">
        <v>13005.0</v>
      </c>
      <c r="L325" s="1606">
        <v>76304.0</v>
      </c>
    </row>
    <row r="326">
      <c r="A326" s="1596" t="s">
        <v>328</v>
      </c>
      <c r="B326" s="1632">
        <v>164245.0</v>
      </c>
      <c r="C326" s="1598">
        <v>2314.0</v>
      </c>
      <c r="D326" s="1599">
        <v>8.1</v>
      </c>
      <c r="E326" s="160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609">
        <v>11347.0</v>
      </c>
      <c r="L326" s="1606">
        <v>88709.0</v>
      </c>
    </row>
    <row r="327">
      <c r="A327" s="1596" t="s">
        <v>329</v>
      </c>
      <c r="B327" s="1632">
        <v>864835.0</v>
      </c>
      <c r="C327" s="1598">
        <v>28530.0</v>
      </c>
      <c r="D327" s="1599">
        <v>16.7</v>
      </c>
      <c r="E327" s="160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609">
        <v>82363.0</v>
      </c>
      <c r="L327" s="1606">
        <v>67720.0</v>
      </c>
    </row>
    <row r="328">
      <c r="A328" s="1596" t="s">
        <v>330</v>
      </c>
      <c r="B328" s="1632">
        <v>268555.0</v>
      </c>
      <c r="C328" s="1598">
        <v>6388.0</v>
      </c>
      <c r="D328" s="1599">
        <v>12.5</v>
      </c>
      <c r="E328" s="160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609">
        <v>24214.0</v>
      </c>
      <c r="L328" s="1606">
        <v>67790.0</v>
      </c>
    </row>
    <row r="329">
      <c r="A329" s="1596" t="s">
        <v>331</v>
      </c>
      <c r="B329" s="1632">
        <v>149788.0</v>
      </c>
      <c r="C329" s="1598">
        <v>1652.0</v>
      </c>
      <c r="D329" s="1599">
        <v>6.4</v>
      </c>
      <c r="E329" s="160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609">
        <v>9221.0</v>
      </c>
      <c r="L329" s="1606">
        <v>89584.0</v>
      </c>
    </row>
    <row r="330">
      <c r="A330" s="1581" t="s">
        <v>332</v>
      </c>
      <c r="B330" s="1640">
        <v>116418.0</v>
      </c>
      <c r="C330" s="1583">
        <v>3351.0</v>
      </c>
      <c r="D330" s="1612">
        <v>14.8</v>
      </c>
      <c r="E330" s="1585">
        <v>95023.0</v>
      </c>
      <c r="F330" s="1586">
        <v>2403.0</v>
      </c>
      <c r="G330" s="1586">
        <v>816.0</v>
      </c>
      <c r="H330" s="1586">
        <v>1998.0</v>
      </c>
      <c r="I330" s="1586">
        <v>22.0</v>
      </c>
      <c r="J330" s="1586">
        <v>6610.0</v>
      </c>
      <c r="K330" s="1588">
        <v>9546.0</v>
      </c>
      <c r="L330" s="1589">
        <v>65182.0</v>
      </c>
    </row>
    <row r="331">
      <c r="A331" s="1590" t="s">
        <v>333</v>
      </c>
      <c r="B331" s="1641">
        <v>989948.0</v>
      </c>
      <c r="C331" s="1591">
        <v>35031.0</v>
      </c>
      <c r="D331" s="1616">
        <v>17.6</v>
      </c>
      <c r="E331" s="1617">
        <v>597763.0</v>
      </c>
      <c r="F331" s="1593">
        <v>218899.0</v>
      </c>
      <c r="G331" s="1593">
        <v>5148.0</v>
      </c>
      <c r="H331" s="1593">
        <v>42699.0</v>
      </c>
      <c r="I331" s="1593">
        <v>412.0</v>
      </c>
      <c r="J331" s="1593">
        <v>48509.0</v>
      </c>
      <c r="K331" s="1594">
        <v>76518.0</v>
      </c>
      <c r="L331" s="1595">
        <v>65467.0</v>
      </c>
    </row>
    <row r="332">
      <c r="A332" s="1596" t="s">
        <v>335</v>
      </c>
      <c r="B332" s="1631">
        <v>181851.0</v>
      </c>
      <c r="C332" s="1598">
        <v>7848.0</v>
      </c>
      <c r="D332" s="1599">
        <v>19.6</v>
      </c>
      <c r="E332" s="1600">
        <v>107685.0</v>
      </c>
      <c r="F332" s="1638">
        <v>46998.0</v>
      </c>
      <c r="G332" s="1638">
        <v>1149.0</v>
      </c>
      <c r="H332" s="1638">
        <v>4429.0</v>
      </c>
      <c r="I332" s="1638">
        <v>125.0</v>
      </c>
      <c r="J332" s="1638">
        <v>5658.0</v>
      </c>
      <c r="K332" s="1639">
        <v>15807.0</v>
      </c>
      <c r="L332" s="1606">
        <v>54980.0</v>
      </c>
    </row>
    <row r="333">
      <c r="A333" s="1596" t="s">
        <v>336</v>
      </c>
      <c r="B333" s="1632">
        <v>570719.0</v>
      </c>
      <c r="C333" s="1598">
        <v>18240.0</v>
      </c>
      <c r="D333" s="1599">
        <v>15.5</v>
      </c>
      <c r="E333" s="160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609">
        <v>43699.0</v>
      </c>
      <c r="L333" s="1606">
        <v>69562.0</v>
      </c>
    </row>
    <row r="334">
      <c r="A334" s="1581" t="s">
        <v>337</v>
      </c>
      <c r="B334" s="1640">
        <v>237378.0</v>
      </c>
      <c r="C334" s="1583">
        <v>8943.0</v>
      </c>
      <c r="D334" s="1612">
        <v>21.6</v>
      </c>
      <c r="E334" s="1585">
        <v>175847.0</v>
      </c>
      <c r="F334" s="1586">
        <v>25357.0</v>
      </c>
      <c r="G334" s="1586">
        <v>1843.0</v>
      </c>
      <c r="H334" s="1586">
        <v>3070.0</v>
      </c>
      <c r="I334" s="1586">
        <v>112.0</v>
      </c>
      <c r="J334" s="1586">
        <v>14137.0</v>
      </c>
      <c r="K334" s="1588">
        <v>17012.0</v>
      </c>
      <c r="L334" s="1589">
        <v>59821.0</v>
      </c>
    </row>
    <row r="335">
      <c r="A335" s="1642" t="s">
        <v>338</v>
      </c>
      <c r="B335" s="1643">
        <v>689545.0</v>
      </c>
      <c r="C335" s="1644">
        <v>30803.0</v>
      </c>
      <c r="D335" s="1645">
        <v>24.5</v>
      </c>
      <c r="E335" s="1646">
        <v>273194.0</v>
      </c>
      <c r="F335" s="1647">
        <v>285810.0</v>
      </c>
      <c r="G335" s="1647">
        <v>3193.0</v>
      </c>
      <c r="H335" s="1647">
        <v>33545.0</v>
      </c>
      <c r="I335" s="1647">
        <v>432.0</v>
      </c>
      <c r="J335" s="1647">
        <v>37294.0</v>
      </c>
      <c r="K335" s="1648">
        <v>56077.0</v>
      </c>
      <c r="L335" s="1649">
        <v>82533.0</v>
      </c>
    </row>
    <row r="336">
      <c r="A336" s="1650" t="s">
        <v>340</v>
      </c>
      <c r="B336" s="1651">
        <v>2.1538187E7</v>
      </c>
      <c r="C336" s="1652">
        <v>831420.0</v>
      </c>
      <c r="D336" s="1653">
        <v>20.0</v>
      </c>
      <c r="E336" s="1654">
        <v>1.2422961E7</v>
      </c>
      <c r="F336" s="1655">
        <v>3246381.0</v>
      </c>
      <c r="G336" s="1655">
        <v>94795.0</v>
      </c>
      <c r="H336" s="1655">
        <v>643682.0</v>
      </c>
      <c r="I336" s="1655">
        <v>14014.0</v>
      </c>
      <c r="J336" s="1655">
        <v>1564282.0</v>
      </c>
      <c r="K336" s="1656">
        <v>3552072.0</v>
      </c>
      <c r="L336" s="1657">
        <v>55433.0</v>
      </c>
    </row>
    <row r="337">
      <c r="A337" s="1596" t="s">
        <v>342</v>
      </c>
      <c r="B337" s="1631">
        <v>278468.0</v>
      </c>
      <c r="C337" s="1598">
        <v>10092.0</v>
      </c>
      <c r="D337" s="1599">
        <v>21.1</v>
      </c>
      <c r="E337" s="160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609">
        <v>27508.0</v>
      </c>
      <c r="L337" s="1602">
        <v>51026.0</v>
      </c>
    </row>
    <row r="338">
      <c r="A338" s="1596" t="s">
        <v>343</v>
      </c>
      <c r="B338" s="1632">
        <v>28259.0</v>
      </c>
      <c r="C338" s="1598">
        <v>1432.0</v>
      </c>
      <c r="D338" s="1599">
        <v>21.7</v>
      </c>
      <c r="E338" s="160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609">
        <v>1105.0</v>
      </c>
      <c r="L338" s="1606">
        <v>52804.0</v>
      </c>
    </row>
    <row r="339">
      <c r="A339" s="1596" t="s">
        <v>344</v>
      </c>
      <c r="B339" s="1632">
        <v>175216.0</v>
      </c>
      <c r="C339" s="1598">
        <v>8000.0</v>
      </c>
      <c r="D339" s="1599">
        <v>20.5</v>
      </c>
      <c r="E339" s="160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609">
        <v>15328.0</v>
      </c>
      <c r="L339" s="1602">
        <v>51777.0</v>
      </c>
    </row>
    <row r="340">
      <c r="A340" s="1596" t="s">
        <v>345</v>
      </c>
      <c r="B340" s="1632">
        <v>28303.0</v>
      </c>
      <c r="C340" s="1598">
        <v>1384.0</v>
      </c>
      <c r="D340" s="1599">
        <v>26.0</v>
      </c>
      <c r="E340" s="160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609">
        <v>1168.0</v>
      </c>
      <c r="L340" s="1606">
        <v>45075.0</v>
      </c>
    </row>
    <row r="341">
      <c r="A341" s="1596" t="s">
        <v>346</v>
      </c>
      <c r="B341" s="1632">
        <v>606612.0</v>
      </c>
      <c r="C341" s="1598">
        <v>17698.0</v>
      </c>
      <c r="D341" s="1599">
        <v>16.5</v>
      </c>
      <c r="E341" s="160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609">
        <v>60818.0</v>
      </c>
      <c r="L341" s="1606">
        <v>57612.0</v>
      </c>
    </row>
    <row r="342">
      <c r="A342" s="1596" t="s">
        <v>347</v>
      </c>
      <c r="B342" s="1632">
        <v>1944375.0</v>
      </c>
      <c r="C342" s="1598">
        <v>70489.0</v>
      </c>
      <c r="D342" s="1599">
        <v>17.3</v>
      </c>
      <c r="E342" s="160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609">
        <v>384790.0</v>
      </c>
      <c r="L342" s="1602">
        <v>57200.0</v>
      </c>
    </row>
    <row r="343">
      <c r="A343" s="1596" t="s">
        <v>37</v>
      </c>
      <c r="B343" s="1632">
        <v>13648.0</v>
      </c>
      <c r="C343" s="1610">
        <v>846.0</v>
      </c>
      <c r="D343" s="1599">
        <v>29.3</v>
      </c>
      <c r="E343" s="160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609">
        <v>846.0</v>
      </c>
      <c r="L343" s="1606">
        <v>38323.0</v>
      </c>
    </row>
    <row r="344">
      <c r="A344" s="1596" t="s">
        <v>348</v>
      </c>
      <c r="B344" s="1632">
        <v>186847.0</v>
      </c>
      <c r="C344" s="1598">
        <v>4323.0</v>
      </c>
      <c r="D344" s="1599">
        <v>20.0</v>
      </c>
      <c r="E344" s="160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609">
        <v>12944.0</v>
      </c>
      <c r="L344" s="1606">
        <v>52724.0</v>
      </c>
    </row>
    <row r="345">
      <c r="A345" s="1596" t="s">
        <v>349</v>
      </c>
      <c r="B345" s="1632">
        <v>153843.0</v>
      </c>
      <c r="C345" s="1598">
        <v>5257.0</v>
      </c>
      <c r="D345" s="1599">
        <v>24.5</v>
      </c>
      <c r="E345" s="160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609">
        <v>9733.0</v>
      </c>
      <c r="L345" s="1606">
        <v>41556.0</v>
      </c>
    </row>
    <row r="346">
      <c r="A346" s="1596" t="s">
        <v>43</v>
      </c>
      <c r="B346" s="1632">
        <v>218245.0</v>
      </c>
      <c r="C346" s="1598">
        <v>5973.0</v>
      </c>
      <c r="D346" s="1599">
        <v>12.1</v>
      </c>
      <c r="E346" s="160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609">
        <v>21205.0</v>
      </c>
      <c r="L346" s="1606">
        <v>62835.0</v>
      </c>
    </row>
    <row r="347">
      <c r="A347" s="1596" t="s">
        <v>350</v>
      </c>
      <c r="B347" s="1632">
        <v>375752.0</v>
      </c>
      <c r="C347" s="1598">
        <v>11752.0</v>
      </c>
      <c r="D347" s="1599">
        <v>18.5</v>
      </c>
      <c r="E347" s="160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609">
        <v>54936.0</v>
      </c>
      <c r="L347" s="1606">
        <v>70649.0</v>
      </c>
    </row>
    <row r="348">
      <c r="A348" s="1596" t="s">
        <v>157</v>
      </c>
      <c r="B348" s="1632">
        <v>69698.0</v>
      </c>
      <c r="C348" s="1598">
        <v>3973.0</v>
      </c>
      <c r="D348" s="1599">
        <v>26.4</v>
      </c>
      <c r="E348" s="160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609">
        <v>4666.0</v>
      </c>
      <c r="L348" s="1602">
        <v>46195.0</v>
      </c>
    </row>
    <row r="349">
      <c r="A349" s="1596" t="s">
        <v>2498</v>
      </c>
      <c r="B349" s="1632">
        <v>33976.0</v>
      </c>
      <c r="C349" s="1598">
        <v>2311.0</v>
      </c>
      <c r="D349" s="1599">
        <v>34.5</v>
      </c>
      <c r="E349" s="160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609">
        <v>3956.0</v>
      </c>
      <c r="L349" s="1602">
        <v>37233.0</v>
      </c>
    </row>
    <row r="350">
      <c r="A350" s="1596" t="s">
        <v>352</v>
      </c>
      <c r="B350" s="1632">
        <v>16759.0</v>
      </c>
      <c r="C350" s="1610">
        <v>935.0</v>
      </c>
      <c r="D350" s="1599">
        <v>31.1</v>
      </c>
      <c r="E350" s="160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609">
        <v>788.0</v>
      </c>
      <c r="L350" s="1606">
        <v>37148.0</v>
      </c>
    </row>
    <row r="351">
      <c r="A351" s="1596" t="s">
        <v>353</v>
      </c>
      <c r="B351" s="1632">
        <v>995567.0</v>
      </c>
      <c r="C351" s="1598">
        <v>46040.0</v>
      </c>
      <c r="D351" s="1599">
        <v>21.8</v>
      </c>
      <c r="E351" s="160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609">
        <v>89480.0</v>
      </c>
      <c r="L351" s="1606">
        <v>55733.0</v>
      </c>
    </row>
    <row r="352">
      <c r="A352" s="1596" t="s">
        <v>56</v>
      </c>
      <c r="B352" s="1632">
        <v>321905.0</v>
      </c>
      <c r="C352" s="1598">
        <v>15792.0</v>
      </c>
      <c r="D352" s="1599">
        <v>24.4</v>
      </c>
      <c r="E352" s="160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609">
        <v>25627.0</v>
      </c>
      <c r="L352" s="1606">
        <v>50644.0</v>
      </c>
    </row>
    <row r="353">
      <c r="A353" s="1596" t="s">
        <v>354</v>
      </c>
      <c r="B353" s="1632">
        <v>115378.0</v>
      </c>
      <c r="C353" s="1598">
        <v>3423.0</v>
      </c>
      <c r="D353" s="1599">
        <v>18.4</v>
      </c>
      <c r="E353" s="160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609">
        <v>10384.0</v>
      </c>
      <c r="L353" s="1602">
        <v>58975.0</v>
      </c>
    </row>
    <row r="354">
      <c r="A354" s="1596" t="s">
        <v>59</v>
      </c>
      <c r="B354" s="1632">
        <v>12451.0</v>
      </c>
      <c r="C354" s="1610">
        <v>681.0</v>
      </c>
      <c r="D354" s="1599">
        <v>36.6</v>
      </c>
      <c r="E354" s="160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609">
        <v>640.0</v>
      </c>
      <c r="L354" s="1602">
        <v>40297.0</v>
      </c>
    </row>
    <row r="355">
      <c r="A355" s="1596" t="s">
        <v>355</v>
      </c>
      <c r="B355" s="1632">
        <v>43826.0</v>
      </c>
      <c r="C355" s="1598">
        <v>3822.0</v>
      </c>
      <c r="D355" s="1599">
        <v>38.2</v>
      </c>
      <c r="E355" s="160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609">
        <v>2242.0</v>
      </c>
      <c r="L355" s="1602">
        <v>42259.0</v>
      </c>
    </row>
    <row r="356">
      <c r="A356" s="1596" t="s">
        <v>356</v>
      </c>
      <c r="B356" s="1632">
        <v>17864.0</v>
      </c>
      <c r="C356" s="1610">
        <v>861.0</v>
      </c>
      <c r="D356" s="1599">
        <v>23.8</v>
      </c>
      <c r="E356" s="160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609">
        <v>1160.0</v>
      </c>
      <c r="L356" s="1602">
        <v>42186.0</v>
      </c>
    </row>
    <row r="357">
      <c r="A357" s="1596" t="s">
        <v>357</v>
      </c>
      <c r="B357" s="1632">
        <v>12126.0</v>
      </c>
      <c r="C357" s="1610">
        <v>566.0</v>
      </c>
      <c r="D357" s="1599">
        <v>27.6</v>
      </c>
      <c r="E357" s="160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609">
        <v>1324.0</v>
      </c>
      <c r="L357" s="1602">
        <v>38680.0</v>
      </c>
    </row>
    <row r="358">
      <c r="A358" s="1596" t="s">
        <v>358</v>
      </c>
      <c r="B358" s="1632">
        <v>14192.0</v>
      </c>
      <c r="C358" s="1610">
        <v>642.0</v>
      </c>
      <c r="D358" s="1599">
        <v>26.3</v>
      </c>
      <c r="E358" s="160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609">
        <v>717.0</v>
      </c>
      <c r="L358" s="1602">
        <v>45426.0</v>
      </c>
    </row>
    <row r="359">
      <c r="A359" s="1596" t="s">
        <v>359</v>
      </c>
      <c r="B359" s="1632">
        <v>14004.0</v>
      </c>
      <c r="C359" s="1610">
        <v>938.0</v>
      </c>
      <c r="D359" s="1599">
        <v>35.9</v>
      </c>
      <c r="E359" s="160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609">
        <v>689.0</v>
      </c>
      <c r="L359" s="1602">
        <v>36299.0</v>
      </c>
    </row>
    <row r="360">
      <c r="A360" s="1596" t="s">
        <v>360</v>
      </c>
      <c r="B360" s="1632">
        <v>25327.0</v>
      </c>
      <c r="C360" s="1598">
        <v>2679.0</v>
      </c>
      <c r="D360" s="1599">
        <v>38.2</v>
      </c>
      <c r="E360" s="160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609">
        <v>4366.0</v>
      </c>
      <c r="L360" s="1602">
        <v>39169.0</v>
      </c>
    </row>
    <row r="361">
      <c r="A361" s="1596" t="s">
        <v>361</v>
      </c>
      <c r="B361" s="1632">
        <v>39619.0</v>
      </c>
      <c r="C361" s="1598">
        <v>3611.0</v>
      </c>
      <c r="D361" s="1599">
        <v>33.5</v>
      </c>
      <c r="E361" s="160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609">
        <v>7785.0</v>
      </c>
      <c r="L361" s="1606">
        <v>44391.0</v>
      </c>
    </row>
    <row r="362">
      <c r="A362" s="1596" t="s">
        <v>362</v>
      </c>
      <c r="B362" s="1632">
        <v>194515.0</v>
      </c>
      <c r="C362" s="1598">
        <v>6635.0</v>
      </c>
      <c r="D362" s="1599">
        <v>19.3</v>
      </c>
      <c r="E362" s="160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609">
        <v>20067.0</v>
      </c>
      <c r="L362" s="1606">
        <v>45884.0</v>
      </c>
    </row>
    <row r="363">
      <c r="A363" s="1596" t="s">
        <v>363</v>
      </c>
      <c r="B363" s="1632">
        <v>101235.0</v>
      </c>
      <c r="C363" s="1598">
        <v>6801.0</v>
      </c>
      <c r="D363" s="1599">
        <v>38.5</v>
      </c>
      <c r="E363" s="160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609">
        <v>10951.0</v>
      </c>
      <c r="L363" s="1606">
        <v>39994.0</v>
      </c>
    </row>
    <row r="364">
      <c r="A364" s="1596" t="s">
        <v>364</v>
      </c>
      <c r="B364" s="1632">
        <v>1459762.0</v>
      </c>
      <c r="C364" s="1598">
        <v>63884.0</v>
      </c>
      <c r="D364" s="1599">
        <v>20.1</v>
      </c>
      <c r="E364" s="160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609">
        <v>246032.0</v>
      </c>
      <c r="L364" s="1602">
        <v>58361.0</v>
      </c>
    </row>
    <row r="365">
      <c r="A365" s="1596" t="s">
        <v>365</v>
      </c>
      <c r="B365" s="1632">
        <v>19653.0</v>
      </c>
      <c r="C365" s="1598">
        <v>1172.0</v>
      </c>
      <c r="D365" s="1599">
        <v>30.6</v>
      </c>
      <c r="E365" s="160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609">
        <v>887.0</v>
      </c>
      <c r="L365" s="1606">
        <v>38040.0</v>
      </c>
    </row>
    <row r="366">
      <c r="A366" s="1596" t="s">
        <v>366</v>
      </c>
      <c r="B366" s="1632">
        <v>159788.0</v>
      </c>
      <c r="C366" s="1598">
        <v>4414.0</v>
      </c>
      <c r="D366" s="1599">
        <v>17.9</v>
      </c>
      <c r="E366" s="160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609">
        <v>14068.0</v>
      </c>
      <c r="L366" s="1602">
        <v>58228.0</v>
      </c>
    </row>
    <row r="367">
      <c r="A367" s="1596" t="s">
        <v>65</v>
      </c>
      <c r="B367" s="1632">
        <v>47319.0</v>
      </c>
      <c r="C367" s="1598">
        <v>2915.0</v>
      </c>
      <c r="D367" s="1599">
        <v>33.5</v>
      </c>
      <c r="E367" s="160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609">
        <v>2265.0</v>
      </c>
      <c r="L367" s="1602">
        <v>39545.0</v>
      </c>
    </row>
    <row r="368">
      <c r="A368" s="1596" t="s">
        <v>66</v>
      </c>
      <c r="B368" s="1632">
        <v>14510.0</v>
      </c>
      <c r="C368" s="1610">
        <v>685.0</v>
      </c>
      <c r="D368" s="1599">
        <v>28.6</v>
      </c>
      <c r="E368" s="160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609">
        <v>588.0</v>
      </c>
      <c r="L368" s="1602">
        <v>46332.0</v>
      </c>
    </row>
    <row r="369">
      <c r="A369" s="1596" t="s">
        <v>175</v>
      </c>
      <c r="B369" s="1632">
        <v>8226.0</v>
      </c>
      <c r="C369" s="1610">
        <v>456.0</v>
      </c>
      <c r="D369" s="1599">
        <v>26.1</v>
      </c>
      <c r="E369" s="160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609">
        <v>356.0</v>
      </c>
      <c r="L369" s="1606">
        <v>42689.0</v>
      </c>
    </row>
    <row r="370">
      <c r="A370" s="1596" t="s">
        <v>224</v>
      </c>
      <c r="B370" s="1632">
        <v>383956.0</v>
      </c>
      <c r="C370" s="1598">
        <v>13120.0</v>
      </c>
      <c r="D370" s="1599">
        <v>19.5</v>
      </c>
      <c r="E370" s="160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609">
        <v>41402.0</v>
      </c>
      <c r="L370" s="1606">
        <v>52447.0</v>
      </c>
    </row>
    <row r="371">
      <c r="A371" s="1596" t="s">
        <v>70</v>
      </c>
      <c r="B371" s="1632">
        <v>760822.0</v>
      </c>
      <c r="C371" s="1598">
        <v>23935.0</v>
      </c>
      <c r="D371" s="1599">
        <v>18.4</v>
      </c>
      <c r="E371" s="160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609">
        <v>97178.0</v>
      </c>
      <c r="L371" s="1606">
        <v>56343.0</v>
      </c>
    </row>
    <row r="372">
      <c r="A372" s="1596" t="s">
        <v>367</v>
      </c>
      <c r="B372" s="1632">
        <v>292198.0</v>
      </c>
      <c r="C372" s="1598">
        <v>10788.0</v>
      </c>
      <c r="D372" s="1599">
        <v>20.1</v>
      </c>
      <c r="E372" s="160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609">
        <v>21632.0</v>
      </c>
      <c r="L372" s="1602">
        <v>51046.0</v>
      </c>
    </row>
    <row r="373">
      <c r="A373" s="1596" t="s">
        <v>368</v>
      </c>
      <c r="B373" s="1632">
        <v>42915.0</v>
      </c>
      <c r="C373" s="1598">
        <v>2059.0</v>
      </c>
      <c r="D373" s="1599">
        <v>26.3</v>
      </c>
      <c r="E373" s="160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609">
        <v>3157.0</v>
      </c>
      <c r="L373" s="1602">
        <v>39037.0</v>
      </c>
    </row>
    <row r="374">
      <c r="A374" s="1596" t="s">
        <v>369</v>
      </c>
      <c r="B374" s="1632">
        <v>7974.0</v>
      </c>
      <c r="C374" s="1610">
        <v>392.0</v>
      </c>
      <c r="D374" s="1599">
        <v>27.1</v>
      </c>
      <c r="E374" s="160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609">
        <v>329.0</v>
      </c>
      <c r="L374" s="1602">
        <v>40814.0</v>
      </c>
    </row>
    <row r="375">
      <c r="A375" s="1596" t="s">
        <v>74</v>
      </c>
      <c r="B375" s="1632">
        <v>17968.0</v>
      </c>
      <c r="C375" s="1598">
        <v>1077.0</v>
      </c>
      <c r="D375" s="1599">
        <v>32.5</v>
      </c>
      <c r="E375" s="160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609">
        <v>801.0</v>
      </c>
      <c r="L375" s="1606">
        <v>38249.0</v>
      </c>
    </row>
    <row r="376">
      <c r="A376" s="1596" t="s">
        <v>370</v>
      </c>
      <c r="B376" s="1632">
        <v>399710.0</v>
      </c>
      <c r="C376" s="1598">
        <v>12197.0</v>
      </c>
      <c r="D376" s="1599">
        <v>17.3</v>
      </c>
      <c r="E376" s="160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609">
        <v>41381.0</v>
      </c>
      <c r="L376" s="1606">
        <v>59587.0</v>
      </c>
    </row>
    <row r="377">
      <c r="A377" s="1596" t="s">
        <v>76</v>
      </c>
      <c r="B377" s="1632">
        <v>375908.0</v>
      </c>
      <c r="C377" s="1598">
        <v>16997.0</v>
      </c>
      <c r="D377" s="1599">
        <v>25.9</v>
      </c>
      <c r="E377" s="160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609">
        <v>37299.0</v>
      </c>
      <c r="L377" s="1606">
        <v>44517.0</v>
      </c>
    </row>
    <row r="378">
      <c r="A378" s="1596" t="s">
        <v>371</v>
      </c>
      <c r="B378" s="1632">
        <v>158431.0</v>
      </c>
      <c r="C378" s="1598">
        <v>4275.0</v>
      </c>
      <c r="D378" s="1599">
        <v>16.4</v>
      </c>
      <c r="E378" s="160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609">
        <v>13569.0</v>
      </c>
      <c r="L378" s="1606">
        <v>61592.0</v>
      </c>
    </row>
    <row r="379">
      <c r="A379" s="1596" t="s">
        <v>372</v>
      </c>
      <c r="B379" s="1632">
        <v>2701767.0</v>
      </c>
      <c r="C379" s="1598">
        <v>124301.0</v>
      </c>
      <c r="D379" s="1599">
        <v>22.6</v>
      </c>
      <c r="E379" s="160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609">
        <v>1131581.0</v>
      </c>
      <c r="L379" s="1606">
        <v>52043.0</v>
      </c>
    </row>
    <row r="380">
      <c r="A380" s="1596" t="s">
        <v>79</v>
      </c>
      <c r="B380" s="1632">
        <v>82874.0</v>
      </c>
      <c r="C380" s="1598">
        <v>2146.0</v>
      </c>
      <c r="D380" s="1599">
        <v>19.2</v>
      </c>
      <c r="E380" s="160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609">
        <v>12477.0</v>
      </c>
      <c r="L380" s="1606">
        <v>67094.0</v>
      </c>
    </row>
    <row r="381">
      <c r="A381" s="1596" t="s">
        <v>373</v>
      </c>
      <c r="B381" s="1632">
        <v>90352.0</v>
      </c>
      <c r="C381" s="1598">
        <v>2282.0</v>
      </c>
      <c r="D381" s="1599">
        <v>13.7</v>
      </c>
      <c r="E381" s="160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609">
        <v>5741.0</v>
      </c>
      <c r="L381" s="1606">
        <v>66898.0</v>
      </c>
    </row>
    <row r="382">
      <c r="A382" s="1596" t="s">
        <v>374</v>
      </c>
      <c r="B382" s="1632">
        <v>211668.0</v>
      </c>
      <c r="C382" s="1598">
        <v>8202.0</v>
      </c>
      <c r="D382" s="1599">
        <v>18.1</v>
      </c>
      <c r="E382" s="160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609">
        <v>23633.0</v>
      </c>
      <c r="L382" s="1602">
        <v>62779.0</v>
      </c>
    </row>
    <row r="383">
      <c r="A383" s="1596" t="s">
        <v>375</v>
      </c>
      <c r="B383" s="1632">
        <v>39644.0</v>
      </c>
      <c r="C383" s="1598">
        <v>2900.0</v>
      </c>
      <c r="D383" s="1599">
        <v>34.4</v>
      </c>
      <c r="E383" s="160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609">
        <v>4132.0</v>
      </c>
      <c r="L383" s="1606">
        <v>42258.0</v>
      </c>
    </row>
    <row r="384">
      <c r="A384" s="1596" t="s">
        <v>237</v>
      </c>
      <c r="B384" s="1632">
        <v>1429908.0</v>
      </c>
      <c r="C384" s="1598">
        <v>68769.0</v>
      </c>
      <c r="D384" s="1599">
        <v>22.8</v>
      </c>
      <c r="E384" s="160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609">
        <v>265095.0</v>
      </c>
      <c r="L384" s="1606">
        <v>58037.0</v>
      </c>
    </row>
    <row r="385">
      <c r="A385" s="1596" t="s">
        <v>376</v>
      </c>
      <c r="B385" s="1632">
        <v>388656.0</v>
      </c>
      <c r="C385" s="1598">
        <v>17933.0</v>
      </c>
      <c r="D385" s="1599">
        <v>20.2</v>
      </c>
      <c r="E385" s="160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609">
        <v>97607.0</v>
      </c>
      <c r="L385" s="1606">
        <v>50473.0</v>
      </c>
    </row>
    <row r="386">
      <c r="A386" s="1596" t="s">
        <v>377</v>
      </c>
      <c r="B386" s="1632">
        <v>1492191.0</v>
      </c>
      <c r="C386" s="1598">
        <v>51636.0</v>
      </c>
      <c r="D386" s="1599">
        <v>18.5</v>
      </c>
      <c r="E386" s="160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609">
        <v>208258.0</v>
      </c>
      <c r="L386" s="1606">
        <v>61735.0</v>
      </c>
    </row>
    <row r="387">
      <c r="A387" s="1596" t="s">
        <v>378</v>
      </c>
      <c r="B387" s="1632">
        <v>561891.0</v>
      </c>
      <c r="C387" s="1598">
        <v>18748.0</v>
      </c>
      <c r="D387" s="1599">
        <v>17.4</v>
      </c>
      <c r="E387" s="160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609">
        <v>65079.0</v>
      </c>
      <c r="L387" s="1606">
        <v>53788.0</v>
      </c>
    </row>
    <row r="388">
      <c r="A388" s="1596" t="s">
        <v>379</v>
      </c>
      <c r="B388" s="1632">
        <v>959107.0</v>
      </c>
      <c r="C388" s="1598">
        <v>25092.0</v>
      </c>
      <c r="D388" s="1599">
        <v>16.2</v>
      </c>
      <c r="E388" s="160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609">
        <v>84462.0</v>
      </c>
      <c r="L388" s="1606">
        <v>52226.0</v>
      </c>
    </row>
    <row r="389">
      <c r="A389" s="1596" t="s">
        <v>187</v>
      </c>
      <c r="B389" s="1632">
        <v>725046.0</v>
      </c>
      <c r="C389" s="1598">
        <v>36944.0</v>
      </c>
      <c r="D389" s="1599">
        <v>24.0</v>
      </c>
      <c r="E389" s="160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609">
        <v>93771.0</v>
      </c>
      <c r="L389" s="1606">
        <v>51354.0</v>
      </c>
    </row>
    <row r="390">
      <c r="A390" s="1596" t="s">
        <v>380</v>
      </c>
      <c r="B390" s="1632">
        <v>73321.0</v>
      </c>
      <c r="C390" s="1598">
        <v>5172.0</v>
      </c>
      <c r="D390" s="1599">
        <v>33.3</v>
      </c>
      <c r="E390" s="160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609">
        <v>5228.0</v>
      </c>
      <c r="L390" s="1606">
        <v>39578.0</v>
      </c>
    </row>
    <row r="391">
      <c r="A391" s="1596" t="s">
        <v>2499</v>
      </c>
      <c r="B391" s="1632">
        <v>273425.0</v>
      </c>
      <c r="C391" s="1598">
        <v>3990.0</v>
      </c>
      <c r="D391" s="1599">
        <v>7.3</v>
      </c>
      <c r="E391" s="160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609">
        <v>24108.0</v>
      </c>
      <c r="L391" s="1606">
        <v>81925.0</v>
      </c>
    </row>
    <row r="392">
      <c r="A392" s="1596" t="s">
        <v>2500</v>
      </c>
      <c r="B392" s="1632">
        <v>329226.0</v>
      </c>
      <c r="C392" s="1598">
        <v>11538.0</v>
      </c>
      <c r="D392" s="1599">
        <v>18.5</v>
      </c>
      <c r="E392" s="160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609">
        <v>41056.0</v>
      </c>
      <c r="L392" s="1606">
        <v>53377.0</v>
      </c>
    </row>
    <row r="393">
      <c r="A393" s="1596" t="s">
        <v>383</v>
      </c>
      <c r="B393" s="1632">
        <v>188000.0</v>
      </c>
      <c r="C393" s="1598">
        <v>4711.0</v>
      </c>
      <c r="D393" s="1599">
        <v>12.2</v>
      </c>
      <c r="E393" s="160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609">
        <v>16576.0</v>
      </c>
      <c r="L393" s="1606">
        <v>69541.0</v>
      </c>
    </row>
    <row r="394">
      <c r="A394" s="1596" t="s">
        <v>384</v>
      </c>
      <c r="B394" s="1632">
        <v>434006.0</v>
      </c>
      <c r="C394" s="1598">
        <v>9962.0</v>
      </c>
      <c r="D394" s="1599">
        <v>16.7</v>
      </c>
      <c r="E394" s="160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609">
        <v>33619.0</v>
      </c>
      <c r="L394" s="1606">
        <v>61652.0</v>
      </c>
    </row>
    <row r="395">
      <c r="A395" s="1596" t="s">
        <v>385</v>
      </c>
      <c r="B395" s="1632">
        <v>470856.0</v>
      </c>
      <c r="C395" s="1598">
        <v>12986.0</v>
      </c>
      <c r="D395" s="1599">
        <v>13.4</v>
      </c>
      <c r="E395" s="160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609">
        <v>69240.0</v>
      </c>
      <c r="L395" s="1606">
        <v>67187.0</v>
      </c>
    </row>
    <row r="396">
      <c r="A396" s="1596" t="s">
        <v>89</v>
      </c>
      <c r="B396" s="1632">
        <v>129752.0</v>
      </c>
      <c r="C396" s="1598">
        <v>2378.0</v>
      </c>
      <c r="D396" s="1599">
        <v>26.6</v>
      </c>
      <c r="E396" s="160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609">
        <v>5512.0</v>
      </c>
      <c r="L396" s="1602">
        <v>55324.0</v>
      </c>
    </row>
    <row r="397">
      <c r="A397" s="1596" t="s">
        <v>386</v>
      </c>
      <c r="B397" s="1632">
        <v>43474.0</v>
      </c>
      <c r="C397" s="1598">
        <v>2602.0</v>
      </c>
      <c r="D397" s="1599">
        <v>28.2</v>
      </c>
      <c r="E397" s="160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609">
        <v>3026.0</v>
      </c>
      <c r="L397" s="1602">
        <v>38525.0</v>
      </c>
    </row>
    <row r="398">
      <c r="A398" s="1596" t="s">
        <v>387</v>
      </c>
      <c r="B398" s="1632">
        <v>21796.0</v>
      </c>
      <c r="C398" s="1598">
        <v>1273.0</v>
      </c>
      <c r="D398" s="1599">
        <v>29.8</v>
      </c>
      <c r="E398" s="160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609">
        <v>909.0</v>
      </c>
      <c r="L398" s="1602">
        <v>42307.0</v>
      </c>
    </row>
    <row r="399">
      <c r="A399" s="1596" t="s">
        <v>199</v>
      </c>
      <c r="B399" s="1632">
        <v>16147.0</v>
      </c>
      <c r="C399" s="1610">
        <v>595.0</v>
      </c>
      <c r="D399" s="1599">
        <v>21.0</v>
      </c>
      <c r="E399" s="160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609">
        <v>619.0</v>
      </c>
      <c r="L399" s="1606">
        <v>45906.0</v>
      </c>
    </row>
    <row r="400">
      <c r="A400" s="1596" t="s">
        <v>388</v>
      </c>
      <c r="B400" s="1632">
        <v>553543.0</v>
      </c>
      <c r="C400" s="1598">
        <v>16634.0</v>
      </c>
      <c r="D400" s="1599">
        <v>17.5</v>
      </c>
      <c r="E400" s="160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609">
        <v>54982.0</v>
      </c>
      <c r="L400" s="1602">
        <v>50285.0</v>
      </c>
    </row>
    <row r="401">
      <c r="A401" s="1596" t="s">
        <v>389</v>
      </c>
      <c r="B401" s="1632">
        <v>33764.0</v>
      </c>
      <c r="C401" s="1598">
        <v>1110.0</v>
      </c>
      <c r="D401" s="1599">
        <v>16.2</v>
      </c>
      <c r="E401" s="160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609">
        <v>1969.0</v>
      </c>
      <c r="L401" s="1606">
        <v>58203.0</v>
      </c>
    </row>
    <row r="402">
      <c r="A402" s="1596" t="s">
        <v>390</v>
      </c>
      <c r="B402" s="1632">
        <v>75305.0</v>
      </c>
      <c r="C402" s="1598">
        <v>2631.0</v>
      </c>
      <c r="D402" s="1599">
        <v>18.6</v>
      </c>
      <c r="E402" s="160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609">
        <v>5738.0</v>
      </c>
      <c r="L402" s="1658">
        <v>60973.0</v>
      </c>
    </row>
    <row r="403">
      <c r="A403" s="1581" t="s">
        <v>94</v>
      </c>
      <c r="B403" s="1640">
        <v>25318.0</v>
      </c>
      <c r="C403" s="1583">
        <v>1563.0</v>
      </c>
      <c r="D403" s="1612">
        <v>32.0</v>
      </c>
      <c r="E403" s="1633">
        <v>19811.0</v>
      </c>
      <c r="F403" s="1634">
        <v>3283.0</v>
      </c>
      <c r="G403" s="1634">
        <v>222.0</v>
      </c>
      <c r="H403" s="1634">
        <v>137.0</v>
      </c>
      <c r="I403" s="1634">
        <v>28.0</v>
      </c>
      <c r="J403" s="1634">
        <v>350.0</v>
      </c>
      <c r="K403" s="1659">
        <v>1487.0</v>
      </c>
      <c r="L403" s="1660">
        <v>39225.0</v>
      </c>
    </row>
    <row r="404">
      <c r="A404" s="1590" t="s">
        <v>391</v>
      </c>
      <c r="B404" s="1641">
        <v>1.0711908E7</v>
      </c>
      <c r="C404" s="1591">
        <v>516311.0</v>
      </c>
      <c r="D404" s="1592">
        <v>21.0</v>
      </c>
      <c r="E404" s="1661">
        <v>5555483.0</v>
      </c>
      <c r="F404" s="1655">
        <v>3320513.0</v>
      </c>
      <c r="G404" s="1655">
        <v>50618.0</v>
      </c>
      <c r="H404" s="1655">
        <v>479028.0</v>
      </c>
      <c r="I404" s="1655">
        <v>7299.0</v>
      </c>
      <c r="J404" s="1655">
        <v>555059.0</v>
      </c>
      <c r="K404" s="1656">
        <v>743908.0</v>
      </c>
      <c r="L404" s="1662">
        <v>58634.0</v>
      </c>
    </row>
    <row r="405">
      <c r="A405" s="1596" t="s">
        <v>393</v>
      </c>
      <c r="B405" s="1631">
        <v>18444.0</v>
      </c>
      <c r="C405" s="1598">
        <v>1522.0</v>
      </c>
      <c r="D405" s="1636">
        <v>34.0</v>
      </c>
      <c r="E405" s="166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609">
        <v>707.0</v>
      </c>
      <c r="L405" s="1602">
        <v>42781.0</v>
      </c>
    </row>
    <row r="406">
      <c r="A406" s="1596" t="s">
        <v>394</v>
      </c>
      <c r="B406" s="1632">
        <v>8286.0</v>
      </c>
      <c r="C406" s="1610">
        <v>906.0</v>
      </c>
      <c r="D406" s="1636">
        <v>42.2</v>
      </c>
      <c r="E406" s="166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609">
        <v>673.0</v>
      </c>
      <c r="L406" s="1602">
        <v>36779.0</v>
      </c>
    </row>
    <row r="407">
      <c r="A407" s="1596" t="s">
        <v>395</v>
      </c>
      <c r="B407" s="1632">
        <v>11140.0</v>
      </c>
      <c r="C407" s="1610">
        <v>945.0</v>
      </c>
      <c r="D407" s="1636">
        <v>33.6</v>
      </c>
      <c r="E407" s="166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609">
        <v>497.0</v>
      </c>
      <c r="L407" s="1602">
        <v>38775.0</v>
      </c>
    </row>
    <row r="408">
      <c r="A408" s="1596" t="s">
        <v>343</v>
      </c>
      <c r="B408" s="1632">
        <v>2876.0</v>
      </c>
      <c r="C408" s="1610">
        <v>253.0</v>
      </c>
      <c r="D408" s="1636">
        <v>43.2</v>
      </c>
      <c r="E408" s="166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609">
        <v>118.0</v>
      </c>
      <c r="L408" s="1602">
        <v>38288.0</v>
      </c>
    </row>
    <row r="409">
      <c r="A409" s="1596" t="s">
        <v>31</v>
      </c>
      <c r="B409" s="1632">
        <v>43799.0</v>
      </c>
      <c r="C409" s="1598">
        <v>2591.0</v>
      </c>
      <c r="D409" s="1636">
        <v>31.3</v>
      </c>
      <c r="E409" s="166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609">
        <v>1360.0</v>
      </c>
      <c r="L409" s="1602">
        <v>42727.0</v>
      </c>
    </row>
    <row r="410">
      <c r="A410" s="1596" t="s">
        <v>396</v>
      </c>
      <c r="B410" s="1632">
        <v>18035.0</v>
      </c>
      <c r="C410" s="1610">
        <v>812.0</v>
      </c>
      <c r="D410" s="1636">
        <v>19.5</v>
      </c>
      <c r="E410" s="166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609">
        <v>982.0</v>
      </c>
      <c r="L410" s="1606">
        <v>55384.0</v>
      </c>
    </row>
    <row r="411">
      <c r="A411" s="1596" t="s">
        <v>397</v>
      </c>
      <c r="B411" s="1632">
        <v>83505.0</v>
      </c>
      <c r="C411" s="1598">
        <v>3099.0</v>
      </c>
      <c r="D411" s="1599">
        <v>15.0</v>
      </c>
      <c r="E411" s="1600">
        <v>57644.0</v>
      </c>
      <c r="F411" s="1638">
        <v>10369.0</v>
      </c>
      <c r="G411" s="1638">
        <v>405.0</v>
      </c>
      <c r="H411" s="1638">
        <v>3274.0</v>
      </c>
      <c r="I411" s="1638">
        <v>23.0</v>
      </c>
      <c r="J411" s="1638">
        <v>5025.0</v>
      </c>
      <c r="K411" s="1639">
        <v>6765.0</v>
      </c>
      <c r="L411" s="1606">
        <v>61413.0</v>
      </c>
    </row>
    <row r="412">
      <c r="A412" s="1596" t="s">
        <v>398</v>
      </c>
      <c r="B412" s="1632">
        <v>108901.0</v>
      </c>
      <c r="C412" s="1598">
        <v>4305.0</v>
      </c>
      <c r="D412" s="1599">
        <v>17.1</v>
      </c>
      <c r="E412" s="160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609">
        <v>7917.0</v>
      </c>
      <c r="L412" s="1602">
        <v>57409.0</v>
      </c>
    </row>
    <row r="413">
      <c r="A413" s="1596" t="s">
        <v>399</v>
      </c>
      <c r="B413" s="1632">
        <v>17194.0</v>
      </c>
      <c r="C413" s="1598">
        <v>1668.0</v>
      </c>
      <c r="D413" s="1599">
        <v>40.9</v>
      </c>
      <c r="E413" s="160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609">
        <v>760.0</v>
      </c>
      <c r="L413" s="1602">
        <v>35020.0</v>
      </c>
    </row>
    <row r="414">
      <c r="A414" s="1596" t="s">
        <v>400</v>
      </c>
      <c r="B414" s="1632">
        <v>18160.0</v>
      </c>
      <c r="C414" s="1598">
        <v>1424.0</v>
      </c>
      <c r="D414" s="1599">
        <v>31.1</v>
      </c>
      <c r="E414" s="160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609">
        <v>956.0</v>
      </c>
      <c r="L414" s="1606">
        <v>39412.0</v>
      </c>
    </row>
    <row r="415">
      <c r="A415" s="1596" t="s">
        <v>33</v>
      </c>
      <c r="B415" s="1632">
        <v>157346.0</v>
      </c>
      <c r="C415" s="1598">
        <v>13487.0</v>
      </c>
      <c r="D415" s="1599">
        <v>36.6</v>
      </c>
      <c r="E415" s="160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609">
        <v>6271.0</v>
      </c>
      <c r="L415" s="1602">
        <v>41390.0</v>
      </c>
    </row>
    <row r="416">
      <c r="A416" s="1596" t="s">
        <v>401</v>
      </c>
      <c r="B416" s="1632">
        <v>12583.0</v>
      </c>
      <c r="C416" s="1610">
        <v>707.0</v>
      </c>
      <c r="D416" s="1599">
        <v>28.0</v>
      </c>
      <c r="E416" s="160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609">
        <v>367.0</v>
      </c>
      <c r="L416" s="1602">
        <v>46019.0</v>
      </c>
    </row>
    <row r="417">
      <c r="A417" s="1596" t="s">
        <v>402</v>
      </c>
      <c r="B417" s="1632">
        <v>18021.0</v>
      </c>
      <c r="C417" s="1598">
        <v>1273.0</v>
      </c>
      <c r="D417" s="1599">
        <v>29.3</v>
      </c>
      <c r="E417" s="160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609">
        <v>795.0</v>
      </c>
      <c r="L417" s="1602">
        <v>41874.0</v>
      </c>
    </row>
    <row r="418">
      <c r="A418" s="1596" t="s">
        <v>403</v>
      </c>
      <c r="B418" s="1632">
        <v>16301.0</v>
      </c>
      <c r="C418" s="1598">
        <v>1124.0</v>
      </c>
      <c r="D418" s="1599">
        <v>33.7</v>
      </c>
      <c r="E418" s="160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609">
        <v>701.0</v>
      </c>
      <c r="L418" s="1602">
        <v>36354.0</v>
      </c>
    </row>
    <row r="419">
      <c r="A419" s="1596" t="s">
        <v>404</v>
      </c>
      <c r="B419" s="1632">
        <v>44738.0</v>
      </c>
      <c r="C419" s="1598">
        <v>1263.0</v>
      </c>
      <c r="D419" s="1599">
        <v>11.5</v>
      </c>
      <c r="E419" s="160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609">
        <v>3795.0</v>
      </c>
      <c r="L419" s="1606">
        <v>79658.0</v>
      </c>
    </row>
    <row r="420">
      <c r="A420" s="1596" t="s">
        <v>405</v>
      </c>
      <c r="B420" s="1632">
        <v>81099.0</v>
      </c>
      <c r="C420" s="1598">
        <v>3713.0</v>
      </c>
      <c r="D420" s="1599">
        <v>24.4</v>
      </c>
      <c r="E420" s="160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609">
        <v>3856.0</v>
      </c>
      <c r="L420" s="1602">
        <v>43766.0</v>
      </c>
    </row>
    <row r="421">
      <c r="A421" s="1596" t="s">
        <v>406</v>
      </c>
      <c r="B421" s="1632">
        <v>24596.0</v>
      </c>
      <c r="C421" s="1598">
        <v>1915.0</v>
      </c>
      <c r="D421" s="1599">
        <v>33.2</v>
      </c>
      <c r="E421" s="160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609">
        <v>906.0</v>
      </c>
      <c r="L421" s="1602">
        <v>42785.0</v>
      </c>
    </row>
    <row r="422">
      <c r="A422" s="1596" t="s">
        <v>407</v>
      </c>
      <c r="B422" s="1632">
        <v>25434.0</v>
      </c>
      <c r="C422" s="1598">
        <v>1485.0</v>
      </c>
      <c r="D422" s="1599">
        <v>30.0</v>
      </c>
      <c r="E422" s="160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609">
        <v>1192.0</v>
      </c>
      <c r="L422" s="1602">
        <v>48831.0</v>
      </c>
    </row>
    <row r="423">
      <c r="A423" s="1596" t="s">
        <v>37</v>
      </c>
      <c r="B423" s="1632">
        <v>5573.0</v>
      </c>
      <c r="C423" s="1610">
        <v>476.0</v>
      </c>
      <c r="D423" s="1599">
        <v>43.2</v>
      </c>
      <c r="E423" s="160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609">
        <v>80.0</v>
      </c>
      <c r="L423" s="1602">
        <v>33393.0</v>
      </c>
    </row>
    <row r="424">
      <c r="A424" s="1596" t="s">
        <v>408</v>
      </c>
      <c r="B424" s="1632">
        <v>54768.0</v>
      </c>
      <c r="C424" s="1598">
        <v>2680.0</v>
      </c>
      <c r="D424" s="1599">
        <v>20.8</v>
      </c>
      <c r="E424" s="160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609">
        <v>4304.0</v>
      </c>
      <c r="L424" s="1602">
        <v>56555.0</v>
      </c>
    </row>
    <row r="425">
      <c r="A425" s="1596" t="s">
        <v>409</v>
      </c>
      <c r="B425" s="1632">
        <v>10981.0</v>
      </c>
      <c r="C425" s="1610">
        <v>942.0</v>
      </c>
      <c r="D425" s="1599">
        <v>35.3</v>
      </c>
      <c r="E425" s="160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609">
        <v>609.0</v>
      </c>
      <c r="L425" s="1606">
        <v>35841.0</v>
      </c>
    </row>
    <row r="426">
      <c r="A426" s="1596" t="s">
        <v>153</v>
      </c>
      <c r="B426" s="1632">
        <v>119148.0</v>
      </c>
      <c r="C426" s="1598">
        <v>5899.0</v>
      </c>
      <c r="D426" s="1599">
        <v>21.5</v>
      </c>
      <c r="E426" s="160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609">
        <v>7814.0</v>
      </c>
      <c r="L426" s="1606">
        <v>52502.0</v>
      </c>
    </row>
    <row r="427">
      <c r="A427" s="1596" t="s">
        <v>410</v>
      </c>
      <c r="B427" s="1632">
        <v>67872.0</v>
      </c>
      <c r="C427" s="1598">
        <v>2514.0</v>
      </c>
      <c r="D427" s="1599">
        <v>16.5</v>
      </c>
      <c r="E427" s="160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609">
        <v>3852.0</v>
      </c>
      <c r="L427" s="1602">
        <v>55807.0</v>
      </c>
    </row>
    <row r="428">
      <c r="A428" s="1596" t="s">
        <v>411</v>
      </c>
      <c r="B428" s="1632">
        <v>12518.0</v>
      </c>
      <c r="C428" s="1610">
        <v>743.0</v>
      </c>
      <c r="D428" s="1599">
        <v>30.5</v>
      </c>
      <c r="E428" s="160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609">
        <v>448.0</v>
      </c>
      <c r="L428" s="1606">
        <v>40499.0</v>
      </c>
    </row>
    <row r="429">
      <c r="A429" s="1596" t="s">
        <v>412</v>
      </c>
      <c r="B429" s="1632">
        <v>295291.0</v>
      </c>
      <c r="C429" s="1598">
        <v>12031.0</v>
      </c>
      <c r="D429" s="1599">
        <v>20.0</v>
      </c>
      <c r="E429" s="160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609">
        <v>18234.0</v>
      </c>
      <c r="L429" s="1602">
        <v>54165.0</v>
      </c>
    </row>
    <row r="430">
      <c r="A430" s="1596" t="s">
        <v>413</v>
      </c>
      <c r="B430" s="1632">
        <v>9565.0</v>
      </c>
      <c r="C430" s="1610">
        <v>443.0</v>
      </c>
      <c r="D430" s="1599">
        <v>19.3</v>
      </c>
      <c r="E430" s="160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609">
        <v>1040.0</v>
      </c>
      <c r="L430" s="1602">
        <v>46869.0</v>
      </c>
    </row>
    <row r="431">
      <c r="A431" s="1596" t="s">
        <v>414</v>
      </c>
      <c r="B431" s="1632">
        <v>24965.0</v>
      </c>
      <c r="C431" s="1598">
        <v>1343.0</v>
      </c>
      <c r="D431" s="1599">
        <v>24.7</v>
      </c>
      <c r="E431" s="160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609">
        <v>1204.0</v>
      </c>
      <c r="L431" s="1606">
        <v>39513.0</v>
      </c>
    </row>
    <row r="432">
      <c r="A432" s="1596" t="s">
        <v>39</v>
      </c>
      <c r="B432" s="1632">
        <v>266620.0</v>
      </c>
      <c r="C432" s="1598">
        <v>5763.0</v>
      </c>
      <c r="D432" s="1599">
        <v>9.4</v>
      </c>
      <c r="E432" s="160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609">
        <v>24592.0</v>
      </c>
      <c r="L432" s="1606">
        <v>82733.0</v>
      </c>
    </row>
    <row r="433">
      <c r="A433" s="1596" t="s">
        <v>42</v>
      </c>
      <c r="B433" s="1632">
        <v>128671.0</v>
      </c>
      <c r="C433" s="1598">
        <v>6504.0</v>
      </c>
      <c r="D433" s="1599">
        <v>30.0</v>
      </c>
      <c r="E433" s="160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609">
        <v>8617.0</v>
      </c>
      <c r="L433" s="1602">
        <v>42112.0</v>
      </c>
    </row>
    <row r="434">
      <c r="A434" s="1596" t="s">
        <v>43</v>
      </c>
      <c r="B434" s="1632">
        <v>2848.0</v>
      </c>
      <c r="C434" s="1610">
        <v>260.0</v>
      </c>
      <c r="D434" s="1599">
        <v>44.8</v>
      </c>
      <c r="E434" s="160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609">
        <v>85.0</v>
      </c>
      <c r="L434" s="1606">
        <v>30239.0</v>
      </c>
    </row>
    <row r="435">
      <c r="A435" s="1596" t="s">
        <v>415</v>
      </c>
      <c r="B435" s="1632">
        <v>297595.0</v>
      </c>
      <c r="C435" s="1598">
        <v>21552.0</v>
      </c>
      <c r="D435" s="1599">
        <v>27.3</v>
      </c>
      <c r="E435" s="160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609">
        <v>16981.0</v>
      </c>
      <c r="L435" s="1602">
        <v>46059.0</v>
      </c>
    </row>
    <row r="436">
      <c r="A436" s="1596" t="s">
        <v>416</v>
      </c>
      <c r="B436" s="1632">
        <v>6749.0</v>
      </c>
      <c r="C436" s="1610">
        <v>584.0</v>
      </c>
      <c r="D436" s="1599">
        <v>34.8</v>
      </c>
      <c r="E436" s="160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609">
        <v>266.0</v>
      </c>
      <c r="L436" s="1606">
        <v>37593.0</v>
      </c>
    </row>
    <row r="437">
      <c r="A437" s="1596" t="s">
        <v>417</v>
      </c>
      <c r="B437" s="1632">
        <v>766149.0</v>
      </c>
      <c r="C437" s="1598">
        <v>23291.0</v>
      </c>
      <c r="D437" s="1599">
        <v>13.2</v>
      </c>
      <c r="E437" s="160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609">
        <v>73149.0</v>
      </c>
      <c r="L437" s="1602">
        <v>78603.0</v>
      </c>
    </row>
    <row r="438">
      <c r="A438" s="1596" t="s">
        <v>45</v>
      </c>
      <c r="B438" s="1632">
        <v>43092.0</v>
      </c>
      <c r="C438" s="1598">
        <v>3252.0</v>
      </c>
      <c r="D438" s="1599">
        <v>31.4</v>
      </c>
      <c r="E438" s="160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609">
        <v>2172.0</v>
      </c>
      <c r="L438" s="1602">
        <v>39480.0</v>
      </c>
    </row>
    <row r="439">
      <c r="A439" s="1596" t="s">
        <v>418</v>
      </c>
      <c r="B439" s="1632">
        <v>45898.0</v>
      </c>
      <c r="C439" s="1598">
        <v>3963.0</v>
      </c>
      <c r="D439" s="1599">
        <v>33.8</v>
      </c>
      <c r="E439" s="160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609">
        <v>2971.0</v>
      </c>
      <c r="L439" s="1606">
        <v>38633.0</v>
      </c>
    </row>
    <row r="440">
      <c r="A440" s="1596" t="s">
        <v>157</v>
      </c>
      <c r="B440" s="1632">
        <v>156010.0</v>
      </c>
      <c r="C440" s="1598">
        <v>3813.0</v>
      </c>
      <c r="D440" s="1599">
        <v>9.8</v>
      </c>
      <c r="E440" s="160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609">
        <v>13697.0</v>
      </c>
      <c r="L440" s="1602">
        <v>82184.0</v>
      </c>
    </row>
    <row r="441">
      <c r="A441" s="1596" t="s">
        <v>419</v>
      </c>
      <c r="B441" s="1632">
        <v>17229.0</v>
      </c>
      <c r="C441" s="1598">
        <v>1548.0</v>
      </c>
      <c r="D441" s="1599">
        <v>36.6</v>
      </c>
      <c r="E441" s="160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609">
        <v>759.0</v>
      </c>
      <c r="L441" s="1606">
        <v>38827.0</v>
      </c>
    </row>
    <row r="442">
      <c r="A442" s="1596" t="s">
        <v>420</v>
      </c>
      <c r="B442" s="1632">
        <v>146158.0</v>
      </c>
      <c r="C442" s="1598">
        <v>4977.0</v>
      </c>
      <c r="D442" s="1599">
        <v>14.1</v>
      </c>
      <c r="E442" s="160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609">
        <v>9931.0</v>
      </c>
      <c r="L442" s="1602">
        <v>70974.0</v>
      </c>
    </row>
    <row r="443">
      <c r="A443" s="1596" t="s">
        <v>160</v>
      </c>
      <c r="B443" s="1632">
        <v>12130.0</v>
      </c>
      <c r="C443" s="1610">
        <v>679.0</v>
      </c>
      <c r="D443" s="1599">
        <v>27.2</v>
      </c>
      <c r="E443" s="160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609">
        <v>609.0</v>
      </c>
      <c r="L443" s="1602">
        <v>48004.0</v>
      </c>
    </row>
    <row r="444">
      <c r="A444" s="1596" t="s">
        <v>421</v>
      </c>
      <c r="B444" s="1632">
        <v>20128.0</v>
      </c>
      <c r="C444" s="1598">
        <v>2294.0</v>
      </c>
      <c r="D444" s="1599">
        <v>43.0</v>
      </c>
      <c r="E444" s="160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609">
        <v>646.0</v>
      </c>
      <c r="L444" s="1602">
        <v>36096.0</v>
      </c>
    </row>
    <row r="445">
      <c r="A445" s="1596" t="s">
        <v>422</v>
      </c>
      <c r="B445" s="1632">
        <v>16251.0</v>
      </c>
      <c r="C445" s="1610">
        <v>562.0</v>
      </c>
      <c r="D445" s="1599">
        <v>18.3</v>
      </c>
      <c r="E445" s="160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609">
        <v>866.0</v>
      </c>
      <c r="L445" s="1602">
        <v>48779.0</v>
      </c>
    </row>
    <row r="446">
      <c r="A446" s="1596" t="s">
        <v>423</v>
      </c>
      <c r="B446" s="1632">
        <v>26798.0</v>
      </c>
      <c r="C446" s="1610">
        <v>677.0</v>
      </c>
      <c r="D446" s="1599">
        <v>13.4</v>
      </c>
      <c r="E446" s="160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609">
        <v>1725.0</v>
      </c>
      <c r="L446" s="1602">
        <v>68835.0</v>
      </c>
    </row>
    <row r="447">
      <c r="A447" s="1596" t="s">
        <v>424</v>
      </c>
      <c r="B447" s="1632">
        <v>29367.0</v>
      </c>
      <c r="C447" s="1598">
        <v>2273.0</v>
      </c>
      <c r="D447" s="1599">
        <v>35.7</v>
      </c>
      <c r="E447" s="160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609">
        <v>1059.0</v>
      </c>
      <c r="L447" s="1606">
        <v>38441.0</v>
      </c>
    </row>
    <row r="448">
      <c r="A448" s="1596" t="s">
        <v>54</v>
      </c>
      <c r="B448" s="1632">
        <v>764382.0</v>
      </c>
      <c r="C448" s="1598">
        <v>40171.0</v>
      </c>
      <c r="D448" s="1599">
        <v>23.4</v>
      </c>
      <c r="E448" s="160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609">
        <v>49893.0</v>
      </c>
      <c r="L448" s="1602">
        <v>63477.0</v>
      </c>
    </row>
    <row r="449">
      <c r="A449" s="1596" t="s">
        <v>425</v>
      </c>
      <c r="B449" s="1632">
        <v>19925.0</v>
      </c>
      <c r="C449" s="1598">
        <v>1310.0</v>
      </c>
      <c r="D449" s="1599">
        <v>33.9</v>
      </c>
      <c r="E449" s="160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609">
        <v>620.0</v>
      </c>
      <c r="L449" s="1602">
        <v>35636.0</v>
      </c>
    </row>
    <row r="450">
      <c r="A450" s="1596" t="s">
        <v>426</v>
      </c>
      <c r="B450" s="1632">
        <v>11208.0</v>
      </c>
      <c r="C450" s="1610">
        <v>886.0</v>
      </c>
      <c r="D450" s="1599">
        <v>38.2</v>
      </c>
      <c r="E450" s="160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609">
        <v>310.0</v>
      </c>
      <c r="L450" s="1606">
        <v>37278.0</v>
      </c>
    </row>
    <row r="451">
      <c r="A451" s="1596" t="s">
        <v>427</v>
      </c>
      <c r="B451" s="1632">
        <v>85790.0</v>
      </c>
      <c r="C451" s="1598">
        <v>9103.0</v>
      </c>
      <c r="D451" s="1599">
        <v>43.7</v>
      </c>
      <c r="E451" s="160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609">
        <v>2560.0</v>
      </c>
      <c r="L451" s="1606">
        <v>38806.0</v>
      </c>
    </row>
    <row r="452">
      <c r="A452" s="1596" t="s">
        <v>286</v>
      </c>
      <c r="B452" s="1632">
        <v>144237.0</v>
      </c>
      <c r="C452" s="1598">
        <v>7700.0</v>
      </c>
      <c r="D452" s="1599">
        <v>20.9</v>
      </c>
      <c r="E452" s="160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609">
        <v>10545.0</v>
      </c>
      <c r="L452" s="1606">
        <v>60512.0</v>
      </c>
    </row>
    <row r="453">
      <c r="A453" s="1596" t="s">
        <v>428</v>
      </c>
      <c r="B453" s="1632">
        <v>10854.0</v>
      </c>
      <c r="C453" s="1598">
        <v>1030.0</v>
      </c>
      <c r="D453" s="1599">
        <v>40.4</v>
      </c>
      <c r="E453" s="160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609">
        <v>282.0</v>
      </c>
      <c r="L453" s="1602">
        <v>34984.0</v>
      </c>
    </row>
    <row r="454">
      <c r="A454" s="1596" t="s">
        <v>429</v>
      </c>
      <c r="B454" s="1632">
        <v>3697.0</v>
      </c>
      <c r="C454" s="1610">
        <v>379.0</v>
      </c>
      <c r="D454" s="1599">
        <v>36.3</v>
      </c>
      <c r="E454" s="160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609">
        <v>384.0</v>
      </c>
      <c r="L454" s="1602">
        <v>38667.0</v>
      </c>
    </row>
    <row r="455">
      <c r="A455" s="1596" t="s">
        <v>430</v>
      </c>
      <c r="B455" s="1632">
        <v>64769.0</v>
      </c>
      <c r="C455" s="1598">
        <v>1991.0</v>
      </c>
      <c r="D455" s="1599">
        <v>12.3</v>
      </c>
      <c r="E455" s="160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609">
        <v>4491.0</v>
      </c>
      <c r="L455" s="1602">
        <v>65793.0</v>
      </c>
    </row>
    <row r="456">
      <c r="A456" s="1596" t="s">
        <v>288</v>
      </c>
      <c r="B456" s="1632">
        <v>19637.0</v>
      </c>
      <c r="C456" s="1598">
        <v>1223.0</v>
      </c>
      <c r="D456" s="1599">
        <v>30.1</v>
      </c>
      <c r="E456" s="160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609">
        <v>774.0</v>
      </c>
      <c r="L456" s="1602">
        <v>39681.0</v>
      </c>
    </row>
    <row r="457">
      <c r="A457" s="1596" t="s">
        <v>431</v>
      </c>
      <c r="B457" s="1632">
        <v>22768.0</v>
      </c>
      <c r="C457" s="1598">
        <v>1890.0</v>
      </c>
      <c r="D457" s="1599">
        <v>34.4</v>
      </c>
      <c r="E457" s="160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609">
        <v>702.0</v>
      </c>
      <c r="L457" s="1602">
        <v>37574.0</v>
      </c>
    </row>
    <row r="458">
      <c r="A458" s="1596" t="s">
        <v>432</v>
      </c>
      <c r="B458" s="1632">
        <v>10774.0</v>
      </c>
      <c r="C458" s="1598">
        <v>1088.0</v>
      </c>
      <c r="D458" s="1599">
        <v>38.7</v>
      </c>
      <c r="E458" s="160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609">
        <v>606.0</v>
      </c>
      <c r="L458" s="1602">
        <v>37319.0</v>
      </c>
    </row>
    <row r="459">
      <c r="A459" s="1596" t="s">
        <v>433</v>
      </c>
      <c r="B459" s="1632">
        <v>25319.0</v>
      </c>
      <c r="C459" s="1598">
        <v>1151.0</v>
      </c>
      <c r="D459" s="1599">
        <v>27.2</v>
      </c>
      <c r="E459" s="160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609">
        <v>1140.0</v>
      </c>
      <c r="L459" s="1606">
        <v>43439.0</v>
      </c>
    </row>
    <row r="460">
      <c r="A460" s="1596" t="s">
        <v>58</v>
      </c>
      <c r="B460" s="1632">
        <v>119194.0</v>
      </c>
      <c r="C460" s="1598">
        <v>1971.0</v>
      </c>
      <c r="D460" s="1599">
        <v>7.6</v>
      </c>
      <c r="E460" s="160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609">
        <v>9025.0</v>
      </c>
      <c r="L460" s="1606">
        <v>95021.0</v>
      </c>
    </row>
    <row r="461">
      <c r="A461" s="1596" t="s">
        <v>434</v>
      </c>
      <c r="B461" s="1632">
        <v>98584.0</v>
      </c>
      <c r="C461" s="1598">
        <v>7160.0</v>
      </c>
      <c r="D461" s="1599">
        <v>32.3</v>
      </c>
      <c r="E461" s="160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609">
        <v>7211.0</v>
      </c>
      <c r="L461" s="1606">
        <v>44906.0</v>
      </c>
    </row>
    <row r="462">
      <c r="A462" s="1596" t="s">
        <v>435</v>
      </c>
      <c r="B462" s="1632">
        <v>251283.0</v>
      </c>
      <c r="C462" s="1598">
        <v>3454.0</v>
      </c>
      <c r="D462" s="1599">
        <v>5.4</v>
      </c>
      <c r="E462" s="160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609">
        <v>20293.0</v>
      </c>
      <c r="L462" s="1602">
        <v>105921.0</v>
      </c>
    </row>
    <row r="463">
      <c r="A463" s="1596" t="s">
        <v>59</v>
      </c>
      <c r="B463" s="1632">
        <v>23424.0</v>
      </c>
      <c r="C463" s="1598">
        <v>1250.0</v>
      </c>
      <c r="D463" s="1599">
        <v>25.5</v>
      </c>
      <c r="E463" s="160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609">
        <v>1112.0</v>
      </c>
      <c r="L463" s="1606">
        <v>42904.0</v>
      </c>
    </row>
    <row r="464">
      <c r="A464" s="1596" t="s">
        <v>166</v>
      </c>
      <c r="B464" s="1632">
        <v>1066710.0</v>
      </c>
      <c r="C464" s="1598">
        <v>43669.0</v>
      </c>
      <c r="D464" s="1599">
        <v>19.3</v>
      </c>
      <c r="E464" s="160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609">
        <v>70908.0</v>
      </c>
      <c r="L464" s="1602">
        <v>70808.0</v>
      </c>
    </row>
    <row r="465">
      <c r="A465" s="1596" t="s">
        <v>436</v>
      </c>
      <c r="B465" s="1632">
        <v>31353.0</v>
      </c>
      <c r="C465" s="1598">
        <v>1742.0</v>
      </c>
      <c r="D465" s="1599">
        <v>30.2</v>
      </c>
      <c r="E465" s="160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609">
        <v>1787.0</v>
      </c>
      <c r="L465" s="1602">
        <v>47757.0</v>
      </c>
    </row>
    <row r="466">
      <c r="A466" s="1596" t="s">
        <v>437</v>
      </c>
      <c r="B466" s="1632">
        <v>2884.0</v>
      </c>
      <c r="C466" s="1610">
        <v>136.0</v>
      </c>
      <c r="D466" s="1599">
        <v>21.2</v>
      </c>
      <c r="E466" s="160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609">
        <v>83.0</v>
      </c>
      <c r="L466" s="1602">
        <v>42820.0</v>
      </c>
    </row>
    <row r="467">
      <c r="A467" s="1596" t="s">
        <v>438</v>
      </c>
      <c r="B467" s="1632">
        <v>84499.0</v>
      </c>
      <c r="C467" s="1598">
        <v>4823.0</v>
      </c>
      <c r="D467" s="1599">
        <v>26.6</v>
      </c>
      <c r="E467" s="160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609">
        <v>4826.0</v>
      </c>
      <c r="L467" s="1606">
        <v>53906.0</v>
      </c>
    </row>
    <row r="468">
      <c r="A468" s="1596" t="s">
        <v>439</v>
      </c>
      <c r="B468" s="1632">
        <v>57544.0</v>
      </c>
      <c r="C468" s="1598">
        <v>3659.0</v>
      </c>
      <c r="D468" s="1599">
        <v>26.8</v>
      </c>
      <c r="E468" s="160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609">
        <v>4584.0</v>
      </c>
      <c r="L468" s="1602">
        <v>49101.0</v>
      </c>
    </row>
    <row r="469">
      <c r="A469" s="1596" t="s">
        <v>440</v>
      </c>
      <c r="B469" s="1632">
        <v>26236.0</v>
      </c>
      <c r="C469" s="1598">
        <v>1879.0</v>
      </c>
      <c r="D469" s="1599">
        <v>31.1</v>
      </c>
      <c r="E469" s="160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609">
        <v>1349.0</v>
      </c>
      <c r="L469" s="1602">
        <v>41002.0</v>
      </c>
    </row>
    <row r="470">
      <c r="A470" s="1596" t="s">
        <v>61</v>
      </c>
      <c r="B470" s="1632">
        <v>18915.0</v>
      </c>
      <c r="C470" s="1598">
        <v>1151.0</v>
      </c>
      <c r="D470" s="1599">
        <v>35.4</v>
      </c>
      <c r="E470" s="160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609">
        <v>889.0</v>
      </c>
      <c r="L470" s="1606">
        <v>54016.0</v>
      </c>
    </row>
    <row r="471">
      <c r="A471" s="1596" t="s">
        <v>441</v>
      </c>
      <c r="B471" s="1632">
        <v>957062.0</v>
      </c>
      <c r="C471" s="1598">
        <v>31490.0</v>
      </c>
      <c r="D471" s="1599">
        <v>12.8</v>
      </c>
      <c r="E471" s="160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609">
        <v>102581.0</v>
      </c>
      <c r="L471" s="1602">
        <v>72008.0</v>
      </c>
    </row>
    <row r="472">
      <c r="A472" s="1596" t="s">
        <v>442</v>
      </c>
      <c r="B472" s="1632">
        <v>46031.0</v>
      </c>
      <c r="C472" s="1598">
        <v>2068.0</v>
      </c>
      <c r="D472" s="1599">
        <v>20.7</v>
      </c>
      <c r="E472" s="160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609">
        <v>3718.0</v>
      </c>
      <c r="L472" s="1606">
        <v>51829.0</v>
      </c>
    </row>
    <row r="473">
      <c r="A473" s="1596" t="s">
        <v>443</v>
      </c>
      <c r="B473" s="1632">
        <v>203136.0</v>
      </c>
      <c r="C473" s="1598">
        <v>10116.0</v>
      </c>
      <c r="D473" s="1599">
        <v>20.2</v>
      </c>
      <c r="E473" s="160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609">
        <v>22289.0</v>
      </c>
      <c r="L473" s="1602">
        <v>61631.0</v>
      </c>
    </row>
    <row r="474">
      <c r="A474" s="1596" t="s">
        <v>444</v>
      </c>
      <c r="B474" s="1632">
        <v>8735.0</v>
      </c>
      <c r="C474" s="1610">
        <v>570.0</v>
      </c>
      <c r="D474" s="1599">
        <v>44.7</v>
      </c>
      <c r="E474" s="160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609">
        <v>200.0</v>
      </c>
      <c r="L474" s="1602">
        <v>31716.0</v>
      </c>
    </row>
    <row r="475">
      <c r="A475" s="1596" t="s">
        <v>445</v>
      </c>
      <c r="B475" s="1632">
        <v>29919.0</v>
      </c>
      <c r="C475" s="1598">
        <v>1596.0</v>
      </c>
      <c r="D475" s="1599">
        <v>23.0</v>
      </c>
      <c r="E475" s="160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609">
        <v>1170.0</v>
      </c>
      <c r="L475" s="1602">
        <v>47662.0</v>
      </c>
    </row>
    <row r="476">
      <c r="A476" s="1596" t="s">
        <v>446</v>
      </c>
      <c r="B476" s="1632">
        <v>34668.0</v>
      </c>
      <c r="C476" s="1610">
        <v>920.0</v>
      </c>
      <c r="D476" s="1599">
        <v>12.8</v>
      </c>
      <c r="E476" s="160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609">
        <v>2061.0</v>
      </c>
      <c r="L476" s="1602">
        <v>74686.0</v>
      </c>
    </row>
    <row r="477">
      <c r="A477" s="1596" t="s">
        <v>447</v>
      </c>
      <c r="B477" s="1632">
        <v>25828.0</v>
      </c>
      <c r="C477" s="1598">
        <v>1271.0</v>
      </c>
      <c r="D477" s="1599">
        <v>23.6</v>
      </c>
      <c r="E477" s="160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609">
        <v>1180.0</v>
      </c>
      <c r="L477" s="1602">
        <v>47171.0</v>
      </c>
    </row>
    <row r="478">
      <c r="A478" s="1596" t="s">
        <v>448</v>
      </c>
      <c r="B478" s="1632">
        <v>11412.0</v>
      </c>
      <c r="C478" s="1610">
        <v>681.0</v>
      </c>
      <c r="D478" s="1599">
        <v>25.7</v>
      </c>
      <c r="E478" s="160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609">
        <v>602.0</v>
      </c>
      <c r="L478" s="1606">
        <v>46218.0</v>
      </c>
    </row>
    <row r="479">
      <c r="A479" s="1596" t="s">
        <v>63</v>
      </c>
      <c r="B479" s="1632">
        <v>240712.0</v>
      </c>
      <c r="C479" s="1598">
        <v>7177.0</v>
      </c>
      <c r="D479" s="1599">
        <v>12.3</v>
      </c>
      <c r="E479" s="160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609">
        <v>15602.0</v>
      </c>
      <c r="L479" s="1606">
        <v>72970.0</v>
      </c>
    </row>
    <row r="480">
      <c r="A480" s="1596" t="s">
        <v>64</v>
      </c>
      <c r="B480" s="1632">
        <v>163633.0</v>
      </c>
      <c r="C480" s="1598">
        <v>6843.0</v>
      </c>
      <c r="D480" s="1599">
        <v>17.5</v>
      </c>
      <c r="E480" s="160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609">
        <v>11864.0</v>
      </c>
      <c r="L480" s="1602">
        <v>60728.0</v>
      </c>
    </row>
    <row r="481">
      <c r="A481" s="1596" t="s">
        <v>449</v>
      </c>
      <c r="B481" s="1632">
        <v>9666.0</v>
      </c>
      <c r="C481" s="1610">
        <v>653.0</v>
      </c>
      <c r="D481" s="1599">
        <v>33.3</v>
      </c>
      <c r="E481" s="160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609">
        <v>308.0</v>
      </c>
      <c r="L481" s="1606">
        <v>38156.0</v>
      </c>
    </row>
    <row r="482">
      <c r="A482" s="1596" t="s">
        <v>65</v>
      </c>
      <c r="B482" s="1632">
        <v>75907.0</v>
      </c>
      <c r="C482" s="1598">
        <v>2323.0</v>
      </c>
      <c r="D482" s="1599">
        <v>13.2</v>
      </c>
      <c r="E482" s="160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609">
        <v>5014.0</v>
      </c>
      <c r="L482" s="1602">
        <v>68984.0</v>
      </c>
    </row>
    <row r="483">
      <c r="A483" s="1596" t="s">
        <v>450</v>
      </c>
      <c r="B483" s="1632">
        <v>14588.0</v>
      </c>
      <c r="C483" s="1610">
        <v>785.0</v>
      </c>
      <c r="D483" s="1599">
        <v>23.8</v>
      </c>
      <c r="E483" s="160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609">
        <v>769.0</v>
      </c>
      <c r="L483" s="1602">
        <v>51241.0</v>
      </c>
    </row>
    <row r="484">
      <c r="A484" s="1596" t="s">
        <v>451</v>
      </c>
      <c r="B484" s="1632">
        <v>14779.0</v>
      </c>
      <c r="C484" s="1598">
        <v>1209.0</v>
      </c>
      <c r="D484" s="1599">
        <v>30.9</v>
      </c>
      <c r="E484" s="160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609">
        <v>721.0</v>
      </c>
      <c r="L484" s="1602">
        <v>37211.0</v>
      </c>
    </row>
    <row r="485">
      <c r="A485" s="1596" t="s">
        <v>66</v>
      </c>
      <c r="B485" s="1632">
        <v>15709.0</v>
      </c>
      <c r="C485" s="1598">
        <v>1264.0</v>
      </c>
      <c r="D485" s="1599">
        <v>35.2</v>
      </c>
      <c r="E485" s="160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609">
        <v>410.0</v>
      </c>
      <c r="L485" s="1602">
        <v>38274.0</v>
      </c>
    </row>
    <row r="486">
      <c r="A486" s="1596" t="s">
        <v>452</v>
      </c>
      <c r="B486" s="1632">
        <v>8674.0</v>
      </c>
      <c r="C486" s="1610">
        <v>732.0</v>
      </c>
      <c r="D486" s="1599">
        <v>42.6</v>
      </c>
      <c r="E486" s="160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609">
        <v>212.0</v>
      </c>
      <c r="L486" s="1602">
        <v>31419.0</v>
      </c>
    </row>
    <row r="487">
      <c r="A487" s="1596" t="s">
        <v>174</v>
      </c>
      <c r="B487" s="1632">
        <v>9189.0</v>
      </c>
      <c r="C487" s="1610">
        <v>594.0</v>
      </c>
      <c r="D487" s="1599">
        <v>32.9</v>
      </c>
      <c r="E487" s="160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609">
        <v>222.0</v>
      </c>
      <c r="L487" s="1602">
        <v>34849.0</v>
      </c>
    </row>
    <row r="488">
      <c r="A488" s="1596" t="s">
        <v>453</v>
      </c>
      <c r="B488" s="1632">
        <v>28347.0</v>
      </c>
      <c r="C488" s="1598">
        <v>1344.0</v>
      </c>
      <c r="D488" s="1599">
        <v>20.6</v>
      </c>
      <c r="E488" s="160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609">
        <v>984.0</v>
      </c>
      <c r="L488" s="1602">
        <v>55737.0</v>
      </c>
    </row>
    <row r="489">
      <c r="A489" s="1596" t="s">
        <v>67</v>
      </c>
      <c r="B489" s="1632">
        <v>18500.0</v>
      </c>
      <c r="C489" s="1610">
        <v>931.0</v>
      </c>
      <c r="D489" s="1599">
        <v>24.3</v>
      </c>
      <c r="E489" s="160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609">
        <v>774.0</v>
      </c>
      <c r="L489" s="1602">
        <v>48323.0</v>
      </c>
    </row>
    <row r="490">
      <c r="A490" s="1596" t="s">
        <v>454</v>
      </c>
      <c r="B490" s="1632">
        <v>9877.0</v>
      </c>
      <c r="C490" s="1610">
        <v>744.0</v>
      </c>
      <c r="D490" s="1599">
        <v>30.7</v>
      </c>
      <c r="E490" s="160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609">
        <v>577.0</v>
      </c>
      <c r="L490" s="1602">
        <v>41564.0</v>
      </c>
    </row>
    <row r="491">
      <c r="A491" s="1596" t="s">
        <v>455</v>
      </c>
      <c r="B491" s="1632">
        <v>49570.0</v>
      </c>
      <c r="C491" s="1598">
        <v>3999.0</v>
      </c>
      <c r="D491" s="1599">
        <v>34.7</v>
      </c>
      <c r="E491" s="160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609">
        <v>1666.0</v>
      </c>
      <c r="L491" s="1602">
        <v>42114.0</v>
      </c>
    </row>
    <row r="492">
      <c r="A492" s="1596" t="s">
        <v>70</v>
      </c>
      <c r="B492" s="1632">
        <v>33163.0</v>
      </c>
      <c r="C492" s="1598">
        <v>1382.0</v>
      </c>
      <c r="D492" s="1599">
        <v>18.0</v>
      </c>
      <c r="E492" s="160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609">
        <v>1488.0</v>
      </c>
      <c r="L492" s="1602">
        <v>66090.0</v>
      </c>
    </row>
    <row r="493">
      <c r="A493" s="1596" t="s">
        <v>369</v>
      </c>
      <c r="B493" s="1632">
        <v>65256.0</v>
      </c>
      <c r="C493" s="1598">
        <v>3847.0</v>
      </c>
      <c r="D493" s="1599">
        <v>22.7</v>
      </c>
      <c r="E493" s="160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609">
        <v>6359.0</v>
      </c>
      <c r="L493" s="1602">
        <v>47685.0</v>
      </c>
    </row>
    <row r="494">
      <c r="A494" s="1596" t="s">
        <v>176</v>
      </c>
      <c r="B494" s="1632">
        <v>7690.0</v>
      </c>
      <c r="C494" s="1610">
        <v>377.0</v>
      </c>
      <c r="D494" s="1599">
        <v>25.4</v>
      </c>
      <c r="E494" s="160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609">
        <v>264.0</v>
      </c>
      <c r="L494" s="1602">
        <v>46967.0</v>
      </c>
    </row>
    <row r="495">
      <c r="A495" s="1596" t="s">
        <v>456</v>
      </c>
      <c r="B495" s="1632">
        <v>16168.0</v>
      </c>
      <c r="C495" s="1598">
        <v>1200.0</v>
      </c>
      <c r="D495" s="1599">
        <v>23.7</v>
      </c>
      <c r="E495" s="160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609">
        <v>1534.0</v>
      </c>
      <c r="L495" s="1606">
        <v>46428.0</v>
      </c>
    </row>
    <row r="496">
      <c r="A496" s="1596" t="s">
        <v>72</v>
      </c>
      <c r="B496" s="1632">
        <v>118251.0</v>
      </c>
      <c r="C496" s="1598">
        <v>9109.0</v>
      </c>
      <c r="D496" s="1599">
        <v>33.4</v>
      </c>
      <c r="E496" s="160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609">
        <v>6861.0</v>
      </c>
      <c r="L496" s="1602">
        <v>41820.0</v>
      </c>
    </row>
    <row r="497">
      <c r="A497" s="1596" t="s">
        <v>457</v>
      </c>
      <c r="B497" s="1632">
        <v>33488.0</v>
      </c>
      <c r="C497" s="1598">
        <v>1056.0</v>
      </c>
      <c r="D497" s="1599">
        <v>18.6</v>
      </c>
      <c r="E497" s="160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609">
        <v>2153.0</v>
      </c>
      <c r="L497" s="1602">
        <v>55583.0</v>
      </c>
    </row>
    <row r="498">
      <c r="A498" s="1596" t="s">
        <v>458</v>
      </c>
      <c r="B498" s="1632">
        <v>21632.0</v>
      </c>
      <c r="C498" s="1598">
        <v>1670.0</v>
      </c>
      <c r="D498" s="1599">
        <v>31.3</v>
      </c>
      <c r="E498" s="160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609">
        <v>873.0</v>
      </c>
      <c r="L498" s="1602">
        <v>42768.0</v>
      </c>
    </row>
    <row r="499">
      <c r="A499" s="1596" t="s">
        <v>459</v>
      </c>
      <c r="B499" s="1632">
        <v>10975.0</v>
      </c>
      <c r="C499" s="1610">
        <v>815.0</v>
      </c>
      <c r="D499" s="1599">
        <v>35.7</v>
      </c>
      <c r="E499" s="160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609">
        <v>487.0</v>
      </c>
      <c r="L499" s="1602">
        <v>42513.0</v>
      </c>
    </row>
    <row r="500">
      <c r="A500" s="1596" t="s">
        <v>73</v>
      </c>
      <c r="B500" s="1632">
        <v>12082.0</v>
      </c>
      <c r="C500" s="1610">
        <v>953.0</v>
      </c>
      <c r="D500" s="1599">
        <v>39.2</v>
      </c>
      <c r="E500" s="160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609">
        <v>247.0</v>
      </c>
      <c r="L500" s="1602">
        <v>32868.0</v>
      </c>
    </row>
    <row r="501">
      <c r="A501" s="1596" t="s">
        <v>74</v>
      </c>
      <c r="B501" s="1632">
        <v>30120.0</v>
      </c>
      <c r="C501" s="1598">
        <v>1652.0</v>
      </c>
      <c r="D501" s="1599">
        <v>24.6</v>
      </c>
      <c r="E501" s="160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609">
        <v>1739.0</v>
      </c>
      <c r="L501" s="1602">
        <v>51338.0</v>
      </c>
    </row>
    <row r="502">
      <c r="A502" s="1596" t="s">
        <v>76</v>
      </c>
      <c r="B502" s="1632">
        <v>7498.0</v>
      </c>
      <c r="C502" s="1610">
        <v>643.0</v>
      </c>
      <c r="D502" s="1599">
        <v>36.7</v>
      </c>
      <c r="E502" s="160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609">
        <v>355.0</v>
      </c>
      <c r="L502" s="1602">
        <v>39114.0</v>
      </c>
    </row>
    <row r="503">
      <c r="A503" s="1596" t="s">
        <v>460</v>
      </c>
      <c r="B503" s="1632">
        <v>20613.0</v>
      </c>
      <c r="C503" s="1598">
        <v>1567.0</v>
      </c>
      <c r="D503" s="1599">
        <v>35.6</v>
      </c>
      <c r="E503" s="160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609">
        <v>733.0</v>
      </c>
      <c r="L503" s="1602">
        <v>38886.0</v>
      </c>
    </row>
    <row r="504">
      <c r="A504" s="1596" t="s">
        <v>180</v>
      </c>
      <c r="B504" s="1632">
        <v>6000.0</v>
      </c>
      <c r="C504" s="1610">
        <v>400.0</v>
      </c>
      <c r="D504" s="1599">
        <v>31.2</v>
      </c>
      <c r="E504" s="160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609">
        <v>164.0</v>
      </c>
      <c r="L504" s="1602">
        <v>42483.0</v>
      </c>
    </row>
    <row r="505">
      <c r="A505" s="1596" t="s">
        <v>461</v>
      </c>
      <c r="B505" s="1632">
        <v>21755.0</v>
      </c>
      <c r="C505" s="1598">
        <v>1958.0</v>
      </c>
      <c r="D505" s="1599">
        <v>39.6</v>
      </c>
      <c r="E505" s="160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609">
        <v>596.0</v>
      </c>
      <c r="L505" s="1602">
        <v>36788.0</v>
      </c>
    </row>
    <row r="506">
      <c r="A506" s="1596" t="s">
        <v>79</v>
      </c>
      <c r="B506" s="1632">
        <v>27957.0</v>
      </c>
      <c r="C506" s="1598">
        <v>1019.0</v>
      </c>
      <c r="D506" s="1599">
        <v>18.5</v>
      </c>
      <c r="E506" s="160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609">
        <v>1124.0</v>
      </c>
      <c r="L506" s="1602">
        <v>59362.0</v>
      </c>
    </row>
    <row r="507">
      <c r="A507" s="1596" t="s">
        <v>80</v>
      </c>
      <c r="B507" s="1632">
        <v>8610.0</v>
      </c>
      <c r="C507" s="1610">
        <v>529.0</v>
      </c>
      <c r="D507" s="1599">
        <v>28.9</v>
      </c>
      <c r="E507" s="160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609">
        <v>298.0</v>
      </c>
      <c r="L507" s="1602">
        <v>41834.0</v>
      </c>
    </row>
    <row r="508">
      <c r="A508" s="1596" t="s">
        <v>81</v>
      </c>
      <c r="B508" s="1632">
        <v>20097.0</v>
      </c>
      <c r="C508" s="1610">
        <v>867.0</v>
      </c>
      <c r="D508" s="1599">
        <v>20.4</v>
      </c>
      <c r="E508" s="160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609">
        <v>813.0</v>
      </c>
      <c r="L508" s="1602">
        <v>57978.0</v>
      </c>
    </row>
    <row r="509">
      <c r="A509" s="1596" t="s">
        <v>462</v>
      </c>
      <c r="B509" s="1632">
        <v>39973.0</v>
      </c>
      <c r="C509" s="1598">
        <v>2145.0</v>
      </c>
      <c r="D509" s="1599">
        <v>22.1</v>
      </c>
      <c r="E509" s="160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609">
        <v>2809.0</v>
      </c>
      <c r="L509" s="1606">
        <v>46810.0</v>
      </c>
    </row>
    <row r="510">
      <c r="A510" s="1596" t="s">
        <v>463</v>
      </c>
      <c r="B510" s="1632">
        <v>206922.0</v>
      </c>
      <c r="C510" s="1598">
        <v>13442.0</v>
      </c>
      <c r="D510" s="1599">
        <v>28.4</v>
      </c>
      <c r="E510" s="160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609">
        <v>14635.0</v>
      </c>
      <c r="L510" s="1606">
        <v>46628.0</v>
      </c>
    </row>
    <row r="511">
      <c r="A511" s="1596" t="s">
        <v>183</v>
      </c>
      <c r="B511" s="1632">
        <v>112483.0</v>
      </c>
      <c r="C511" s="1598">
        <v>6240.0</v>
      </c>
      <c r="D511" s="1599">
        <v>22.4</v>
      </c>
      <c r="E511" s="160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609">
        <v>6453.0</v>
      </c>
      <c r="L511" s="1602">
        <v>56598.0</v>
      </c>
    </row>
    <row r="512">
      <c r="A512" s="1596" t="s">
        <v>464</v>
      </c>
      <c r="B512" s="1632">
        <v>41799.0</v>
      </c>
      <c r="C512" s="1610">
        <v>722.0</v>
      </c>
      <c r="D512" s="1599">
        <v>6.9</v>
      </c>
      <c r="E512" s="160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609">
        <v>2386.0</v>
      </c>
      <c r="L512" s="1602">
        <v>99497.0</v>
      </c>
    </row>
    <row r="513">
      <c r="A513" s="1596" t="s">
        <v>465</v>
      </c>
      <c r="B513" s="1632">
        <v>14825.0</v>
      </c>
      <c r="C513" s="1610">
        <v>663.0</v>
      </c>
      <c r="D513" s="1599">
        <v>21.4</v>
      </c>
      <c r="E513" s="160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609">
        <v>892.0</v>
      </c>
      <c r="L513" s="1606">
        <v>51105.0</v>
      </c>
    </row>
    <row r="514">
      <c r="A514" s="1596" t="s">
        <v>466</v>
      </c>
      <c r="B514" s="1632">
        <v>168661.0</v>
      </c>
      <c r="C514" s="1598">
        <v>4934.0</v>
      </c>
      <c r="D514" s="1599">
        <v>11.7</v>
      </c>
      <c r="E514" s="160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609">
        <v>12326.0</v>
      </c>
      <c r="L514" s="1602">
        <v>73309.0</v>
      </c>
    </row>
    <row r="515">
      <c r="A515" s="1596" t="s">
        <v>467</v>
      </c>
      <c r="B515" s="1632">
        <v>27981.0</v>
      </c>
      <c r="C515" s="1598">
        <v>1866.0</v>
      </c>
      <c r="D515" s="1599">
        <v>33.2</v>
      </c>
      <c r="E515" s="160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609">
        <v>1451.0</v>
      </c>
      <c r="L515" s="1602">
        <v>46525.0</v>
      </c>
    </row>
    <row r="516">
      <c r="A516" s="1596" t="s">
        <v>83</v>
      </c>
      <c r="B516" s="1632">
        <v>33216.0</v>
      </c>
      <c r="C516" s="1598">
        <v>1260.0</v>
      </c>
      <c r="D516" s="1599">
        <v>19.8</v>
      </c>
      <c r="E516" s="160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609">
        <v>1697.0</v>
      </c>
      <c r="L516" s="1602">
        <v>65062.0</v>
      </c>
    </row>
    <row r="517">
      <c r="A517" s="1596" t="s">
        <v>468</v>
      </c>
      <c r="B517" s="1632">
        <v>19716.0</v>
      </c>
      <c r="C517" s="1598">
        <v>1300.0</v>
      </c>
      <c r="D517" s="1599">
        <v>27.4</v>
      </c>
      <c r="E517" s="160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609">
        <v>738.0</v>
      </c>
      <c r="L517" s="1602">
        <v>44389.0</v>
      </c>
    </row>
    <row r="518">
      <c r="A518" s="1596" t="s">
        <v>84</v>
      </c>
      <c r="B518" s="1632">
        <v>18889.0</v>
      </c>
      <c r="C518" s="1610">
        <v>623.0</v>
      </c>
      <c r="D518" s="1599">
        <v>14.6</v>
      </c>
      <c r="E518" s="160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609">
        <v>753.0</v>
      </c>
      <c r="L518" s="1602">
        <v>66901.0</v>
      </c>
    </row>
    <row r="519">
      <c r="A519" s="1596" t="s">
        <v>187</v>
      </c>
      <c r="B519" s="1632">
        <v>42853.0</v>
      </c>
      <c r="C519" s="1598">
        <v>3286.0</v>
      </c>
      <c r="D519" s="1599">
        <v>31.2</v>
      </c>
      <c r="E519" s="160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609">
        <v>2446.0</v>
      </c>
      <c r="L519" s="1602">
        <v>43679.0</v>
      </c>
    </row>
    <row r="520">
      <c r="A520" s="1596" t="s">
        <v>190</v>
      </c>
      <c r="B520" s="1632">
        <v>9855.0</v>
      </c>
      <c r="C520" s="1610">
        <v>734.0</v>
      </c>
      <c r="D520" s="1599">
        <v>36.6</v>
      </c>
      <c r="E520" s="160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609">
        <v>277.0</v>
      </c>
      <c r="L520" s="1602">
        <v>40582.0</v>
      </c>
    </row>
    <row r="521">
      <c r="A521" s="1596" t="s">
        <v>380</v>
      </c>
      <c r="B521" s="1632">
        <v>22047.0</v>
      </c>
      <c r="C521" s="1598">
        <v>1265.0</v>
      </c>
      <c r="D521" s="1599">
        <v>29.5</v>
      </c>
      <c r="E521" s="160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609">
        <v>1145.0</v>
      </c>
      <c r="L521" s="1602">
        <v>51205.0</v>
      </c>
    </row>
    <row r="522">
      <c r="A522" s="1596" t="s">
        <v>469</v>
      </c>
      <c r="B522" s="1632">
        <v>2235.0</v>
      </c>
      <c r="C522" s="1610">
        <v>161.0</v>
      </c>
      <c r="D522" s="1599">
        <v>40.5</v>
      </c>
      <c r="E522" s="160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609">
        <v>92.0</v>
      </c>
      <c r="L522" s="1602">
        <v>33908.0</v>
      </c>
    </row>
    <row r="523">
      <c r="A523" s="1596" t="s">
        <v>470</v>
      </c>
      <c r="B523" s="1632">
        <v>16883.0</v>
      </c>
      <c r="C523" s="1610">
        <v>696.0</v>
      </c>
      <c r="D523" s="1599">
        <v>25.1</v>
      </c>
      <c r="E523" s="160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609">
        <v>1087.0</v>
      </c>
      <c r="L523" s="1602">
        <v>44213.0</v>
      </c>
    </row>
    <row r="524">
      <c r="A524" s="1596" t="s">
        <v>85</v>
      </c>
      <c r="B524" s="1632">
        <v>6425.0</v>
      </c>
      <c r="C524" s="1610">
        <v>607.0</v>
      </c>
      <c r="D524" s="1599">
        <v>44.3</v>
      </c>
      <c r="E524" s="160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609">
        <v>166.0</v>
      </c>
      <c r="L524" s="1606">
        <v>28298.0</v>
      </c>
    </row>
    <row r="525">
      <c r="A525" s="1596" t="s">
        <v>471</v>
      </c>
      <c r="B525" s="1632">
        <v>206607.0</v>
      </c>
      <c r="C525" s="1598">
        <v>15297.0</v>
      </c>
      <c r="D525" s="1599">
        <v>34.1</v>
      </c>
      <c r="E525" s="160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609">
        <v>11606.0</v>
      </c>
      <c r="L525" s="1606">
        <v>40168.0</v>
      </c>
    </row>
    <row r="526">
      <c r="A526" s="1596" t="s">
        <v>472</v>
      </c>
      <c r="B526" s="1632">
        <v>93570.0</v>
      </c>
      <c r="C526" s="1598">
        <v>5040.0</v>
      </c>
      <c r="D526" s="1599">
        <v>22.9</v>
      </c>
      <c r="E526" s="160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609">
        <v>6205.0</v>
      </c>
      <c r="L526" s="1602">
        <v>59673.0</v>
      </c>
    </row>
    <row r="527">
      <c r="A527" s="1596" t="s">
        <v>473</v>
      </c>
      <c r="B527" s="1632">
        <v>4547.0</v>
      </c>
      <c r="C527" s="1610">
        <v>318.0</v>
      </c>
      <c r="D527" s="1599">
        <v>24.6</v>
      </c>
      <c r="E527" s="160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609">
        <v>168.0</v>
      </c>
      <c r="L527" s="1602">
        <v>45378.0</v>
      </c>
    </row>
    <row r="528">
      <c r="A528" s="1596" t="s">
        <v>474</v>
      </c>
      <c r="B528" s="1632">
        <v>14067.0</v>
      </c>
      <c r="C528" s="1598">
        <v>1141.0</v>
      </c>
      <c r="D528" s="1599">
        <v>41.2</v>
      </c>
      <c r="E528" s="160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609">
        <v>446.0</v>
      </c>
      <c r="L528" s="1602">
        <v>39048.0</v>
      </c>
    </row>
    <row r="529">
      <c r="A529" s="1596" t="s">
        <v>385</v>
      </c>
      <c r="B529" s="1632">
        <v>9147.0</v>
      </c>
      <c r="C529" s="1610">
        <v>678.0</v>
      </c>
      <c r="D529" s="1599">
        <v>40.1</v>
      </c>
      <c r="E529" s="160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609">
        <v>294.0</v>
      </c>
      <c r="L529" s="1606">
        <v>36869.0</v>
      </c>
    </row>
    <row r="530">
      <c r="A530" s="1596" t="s">
        <v>475</v>
      </c>
      <c r="B530" s="1632">
        <v>67306.0</v>
      </c>
      <c r="C530" s="1598">
        <v>4435.0</v>
      </c>
      <c r="D530" s="1599">
        <v>29.1</v>
      </c>
      <c r="E530" s="160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609">
        <v>3540.0</v>
      </c>
      <c r="L530" s="1602">
        <v>43510.0</v>
      </c>
    </row>
    <row r="531">
      <c r="A531" s="1596" t="s">
        <v>476</v>
      </c>
      <c r="B531" s="1632">
        <v>26784.0</v>
      </c>
      <c r="C531" s="1598">
        <v>1449.0</v>
      </c>
      <c r="D531" s="1599">
        <v>25.6</v>
      </c>
      <c r="E531" s="160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609">
        <v>1585.0</v>
      </c>
      <c r="L531" s="1602">
        <v>45850.0</v>
      </c>
    </row>
    <row r="532">
      <c r="A532" s="1596" t="s">
        <v>477</v>
      </c>
      <c r="B532" s="1632">
        <v>5314.0</v>
      </c>
      <c r="C532" s="1610">
        <v>294.0</v>
      </c>
      <c r="D532" s="1599">
        <v>39.8</v>
      </c>
      <c r="E532" s="160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609">
        <v>135.0</v>
      </c>
      <c r="L532" s="1602">
        <v>33053.0</v>
      </c>
    </row>
    <row r="533">
      <c r="A533" s="1596" t="s">
        <v>89</v>
      </c>
      <c r="B533" s="1632">
        <v>29616.0</v>
      </c>
      <c r="C533" s="1598">
        <v>2612.0</v>
      </c>
      <c r="D533" s="1599">
        <v>39.5</v>
      </c>
      <c r="E533" s="160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609">
        <v>909.0</v>
      </c>
      <c r="L533" s="1602">
        <v>37562.0</v>
      </c>
    </row>
    <row r="534">
      <c r="A534" s="1596" t="s">
        <v>478</v>
      </c>
      <c r="B534" s="1632">
        <v>5733.0</v>
      </c>
      <c r="C534" s="1610">
        <v>395.0</v>
      </c>
      <c r="D534" s="1599">
        <v>39.5</v>
      </c>
      <c r="E534" s="160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609">
        <v>161.0</v>
      </c>
      <c r="L534" s="1602">
        <v>37265.0</v>
      </c>
    </row>
    <row r="535">
      <c r="A535" s="1596" t="s">
        <v>479</v>
      </c>
      <c r="B535" s="1632">
        <v>1559.0</v>
      </c>
      <c r="C535" s="1610">
        <v>112.0</v>
      </c>
      <c r="D535" s="1599">
        <v>41.8</v>
      </c>
      <c r="E535" s="160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609">
        <v>82.0</v>
      </c>
      <c r="L535" s="1602">
        <v>34090.0</v>
      </c>
    </row>
    <row r="536">
      <c r="A536" s="1596" t="s">
        <v>480</v>
      </c>
      <c r="B536" s="1632">
        <v>22842.0</v>
      </c>
      <c r="C536" s="1598">
        <v>1656.0</v>
      </c>
      <c r="D536" s="1599">
        <v>32.7</v>
      </c>
      <c r="E536" s="160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609">
        <v>1044.0</v>
      </c>
      <c r="L536" s="1602">
        <v>41440.0</v>
      </c>
    </row>
    <row r="537">
      <c r="A537" s="1596" t="s">
        <v>387</v>
      </c>
      <c r="B537" s="1632">
        <v>7816.0</v>
      </c>
      <c r="C537" s="1610">
        <v>560.0</v>
      </c>
      <c r="D537" s="1599">
        <v>35.5</v>
      </c>
      <c r="E537" s="160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609">
        <v>219.0</v>
      </c>
      <c r="L537" s="1602">
        <v>36310.0</v>
      </c>
    </row>
    <row r="538">
      <c r="A538" s="1596" t="s">
        <v>481</v>
      </c>
      <c r="B538" s="1632">
        <v>12477.0</v>
      </c>
      <c r="C538" s="1610">
        <v>922.0</v>
      </c>
      <c r="D538" s="1599">
        <v>36.7</v>
      </c>
      <c r="E538" s="160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609">
        <v>302.0</v>
      </c>
      <c r="L538" s="1602">
        <v>34297.0</v>
      </c>
    </row>
    <row r="539">
      <c r="A539" s="1596" t="s">
        <v>482</v>
      </c>
      <c r="B539" s="1632">
        <v>9185.0</v>
      </c>
      <c r="C539" s="1610">
        <v>875.0</v>
      </c>
      <c r="D539" s="1599">
        <v>44.5</v>
      </c>
      <c r="E539" s="160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609">
        <v>243.0</v>
      </c>
      <c r="L539" s="1602">
        <v>35290.0</v>
      </c>
    </row>
    <row r="540">
      <c r="A540" s="1596" t="s">
        <v>483</v>
      </c>
      <c r="B540" s="1632">
        <v>45798.0</v>
      </c>
      <c r="C540" s="1598">
        <v>3179.0</v>
      </c>
      <c r="D540" s="1599">
        <v>30.7</v>
      </c>
      <c r="E540" s="160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609">
        <v>1734.0</v>
      </c>
      <c r="L540" s="1602">
        <v>41642.0</v>
      </c>
    </row>
    <row r="541">
      <c r="A541" s="1596" t="s">
        <v>484</v>
      </c>
      <c r="B541" s="1632">
        <v>41344.0</v>
      </c>
      <c r="C541" s="1598">
        <v>3014.0</v>
      </c>
      <c r="D541" s="1599">
        <v>30.4</v>
      </c>
      <c r="E541" s="160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609">
        <v>2418.0</v>
      </c>
      <c r="L541" s="1602">
        <v>45680.0</v>
      </c>
    </row>
    <row r="542">
      <c r="A542" s="1596" t="s">
        <v>485</v>
      </c>
      <c r="B542" s="1632">
        <v>27030.0</v>
      </c>
      <c r="C542" s="1598">
        <v>2846.0</v>
      </c>
      <c r="D542" s="1599">
        <v>40.6</v>
      </c>
      <c r="E542" s="160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609">
        <v>1370.0</v>
      </c>
      <c r="L542" s="1602">
        <v>37148.0</v>
      </c>
    </row>
    <row r="543">
      <c r="A543" s="1596" t="s">
        <v>486</v>
      </c>
      <c r="B543" s="1632">
        <v>12493.0</v>
      </c>
      <c r="C543" s="1610">
        <v>355.0</v>
      </c>
      <c r="D543" s="1599">
        <v>24.0</v>
      </c>
      <c r="E543" s="160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609">
        <v>470.0</v>
      </c>
      <c r="L543" s="1602">
        <v>45853.0</v>
      </c>
    </row>
    <row r="544">
      <c r="A544" s="1596" t="s">
        <v>487</v>
      </c>
      <c r="B544" s="1632">
        <v>6406.0</v>
      </c>
      <c r="C544" s="1610">
        <v>526.0</v>
      </c>
      <c r="D544" s="1599">
        <v>34.5</v>
      </c>
      <c r="E544" s="160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609">
        <v>182.0</v>
      </c>
      <c r="L544" s="1606">
        <v>35069.0</v>
      </c>
    </row>
    <row r="545">
      <c r="A545" s="1596" t="s">
        <v>488</v>
      </c>
      <c r="B545" s="1632">
        <v>69426.0</v>
      </c>
      <c r="C545" s="1598">
        <v>4593.0</v>
      </c>
      <c r="D545" s="1599">
        <v>27.7</v>
      </c>
      <c r="E545" s="160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609">
        <v>2940.0</v>
      </c>
      <c r="L545" s="1602">
        <v>45234.0</v>
      </c>
    </row>
    <row r="546">
      <c r="A546" s="1596" t="s">
        <v>489</v>
      </c>
      <c r="B546" s="1632">
        <v>9006.0</v>
      </c>
      <c r="C546" s="1610">
        <v>795.0</v>
      </c>
      <c r="D546" s="1599">
        <v>42.2</v>
      </c>
      <c r="E546" s="160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609">
        <v>295.0</v>
      </c>
      <c r="L546" s="1602">
        <v>33261.0</v>
      </c>
    </row>
    <row r="547">
      <c r="A547" s="1596" t="s">
        <v>490</v>
      </c>
      <c r="B547" s="1632">
        <v>8022.0</v>
      </c>
      <c r="C547" s="1610">
        <v>515.0</v>
      </c>
      <c r="D547" s="1599">
        <v>33.0</v>
      </c>
      <c r="E547" s="160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609">
        <v>278.0</v>
      </c>
      <c r="L547" s="1602">
        <v>42054.0</v>
      </c>
    </row>
    <row r="548">
      <c r="A548" s="1596" t="s">
        <v>199</v>
      </c>
      <c r="B548" s="1632">
        <v>24632.0</v>
      </c>
      <c r="C548" s="1610">
        <v>914.0</v>
      </c>
      <c r="D548" s="1599">
        <v>24.4</v>
      </c>
      <c r="E548" s="160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609">
        <v>1195.0</v>
      </c>
      <c r="L548" s="1602">
        <v>45943.0</v>
      </c>
    </row>
    <row r="549">
      <c r="A549" s="1596" t="s">
        <v>491</v>
      </c>
      <c r="B549" s="1632">
        <v>27700.0</v>
      </c>
      <c r="C549" s="1598">
        <v>1862.0</v>
      </c>
      <c r="D549" s="1599">
        <v>32.7</v>
      </c>
      <c r="E549" s="160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609">
        <v>1052.0</v>
      </c>
      <c r="L549" s="1606">
        <v>40965.0</v>
      </c>
    </row>
    <row r="550">
      <c r="A550" s="1596" t="s">
        <v>93</v>
      </c>
      <c r="B550" s="1632">
        <v>67654.0</v>
      </c>
      <c r="C550" s="1598">
        <v>3287.0</v>
      </c>
      <c r="D550" s="1599">
        <v>22.2</v>
      </c>
      <c r="E550" s="160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609">
        <v>3394.0</v>
      </c>
      <c r="L550" s="1606">
        <v>43767.0</v>
      </c>
    </row>
    <row r="551">
      <c r="A551" s="1596" t="s">
        <v>390</v>
      </c>
      <c r="B551" s="1632">
        <v>96673.0</v>
      </c>
      <c r="C551" s="1598">
        <v>4078.0</v>
      </c>
      <c r="D551" s="1599">
        <v>17.9</v>
      </c>
      <c r="E551" s="160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609">
        <v>5425.0</v>
      </c>
      <c r="L551" s="1602">
        <v>65416.0</v>
      </c>
    </row>
    <row r="552">
      <c r="A552" s="1596" t="s">
        <v>492</v>
      </c>
      <c r="B552" s="1632">
        <v>36251.0</v>
      </c>
      <c r="C552" s="1598">
        <v>2987.0</v>
      </c>
      <c r="D552" s="1599">
        <v>35.6</v>
      </c>
      <c r="E552" s="160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609">
        <v>1544.0</v>
      </c>
      <c r="L552" s="1602">
        <v>38357.0</v>
      </c>
    </row>
    <row r="553">
      <c r="A553" s="1596" t="s">
        <v>493</v>
      </c>
      <c r="B553" s="1632">
        <v>5215.0</v>
      </c>
      <c r="C553" s="1610">
        <v>442.0</v>
      </c>
      <c r="D553" s="1599">
        <v>41.7</v>
      </c>
      <c r="E553" s="160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609">
        <v>118.0</v>
      </c>
      <c r="L553" s="1602">
        <v>38352.0</v>
      </c>
    </row>
    <row r="554">
      <c r="A554" s="1596" t="s">
        <v>94</v>
      </c>
      <c r="B554" s="1632">
        <v>19988.0</v>
      </c>
      <c r="C554" s="1598">
        <v>1709.0</v>
      </c>
      <c r="D554" s="1599">
        <v>39.6</v>
      </c>
      <c r="E554" s="160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609">
        <v>501.0</v>
      </c>
      <c r="L554" s="1602">
        <v>39444.0</v>
      </c>
    </row>
    <row r="555">
      <c r="A555" s="1596" t="s">
        <v>494</v>
      </c>
      <c r="B555" s="1632">
        <v>30144.0</v>
      </c>
      <c r="C555" s="1598">
        <v>2052.0</v>
      </c>
      <c r="D555" s="1599">
        <v>28.7</v>
      </c>
      <c r="E555" s="160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609">
        <v>1277.0</v>
      </c>
      <c r="L555" s="1602">
        <v>44607.0</v>
      </c>
    </row>
    <row r="556">
      <c r="A556" s="1596" t="s">
        <v>495</v>
      </c>
      <c r="B556" s="1632">
        <v>2348.0</v>
      </c>
      <c r="C556" s="1610">
        <v>172.0</v>
      </c>
      <c r="D556" s="1599">
        <v>34.4</v>
      </c>
      <c r="E556" s="160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609">
        <v>99.0</v>
      </c>
      <c r="L556" s="1602">
        <v>38187.0</v>
      </c>
    </row>
    <row r="557">
      <c r="A557" s="1596" t="s">
        <v>496</v>
      </c>
      <c r="B557" s="1632">
        <v>7471.0</v>
      </c>
      <c r="C557" s="1610">
        <v>486.0</v>
      </c>
      <c r="D557" s="1599">
        <v>36.7</v>
      </c>
      <c r="E557" s="160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609">
        <v>168.0</v>
      </c>
      <c r="L557" s="1602">
        <v>32691.0</v>
      </c>
    </row>
    <row r="558">
      <c r="A558" s="1596" t="s">
        <v>201</v>
      </c>
      <c r="B558" s="1632">
        <v>28003.0</v>
      </c>
      <c r="C558" s="1598">
        <v>1344.0</v>
      </c>
      <c r="D558" s="1599">
        <v>23.1</v>
      </c>
      <c r="E558" s="160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609">
        <v>1614.0</v>
      </c>
      <c r="L558" s="1606">
        <v>51579.0</v>
      </c>
    </row>
    <row r="559">
      <c r="A559" s="1596" t="s">
        <v>497</v>
      </c>
      <c r="B559" s="1632">
        <v>102864.0</v>
      </c>
      <c r="C559" s="1598">
        <v>5155.0</v>
      </c>
      <c r="D559" s="1599">
        <v>19.5</v>
      </c>
      <c r="E559" s="160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609">
        <v>12202.0</v>
      </c>
      <c r="L559" s="1606">
        <v>47074.0</v>
      </c>
    </row>
    <row r="560">
      <c r="A560" s="1596" t="s">
        <v>95</v>
      </c>
      <c r="B560" s="1632">
        <v>8766.0</v>
      </c>
      <c r="C560" s="1610">
        <v>578.0</v>
      </c>
      <c r="D560" s="1599">
        <v>35.3</v>
      </c>
      <c r="E560" s="160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609">
        <v>224.0</v>
      </c>
      <c r="L560" s="1606">
        <v>35961.0</v>
      </c>
    </row>
    <row r="561">
      <c r="A561" s="1596" t="s">
        <v>498</v>
      </c>
      <c r="B561" s="1632">
        <v>9565.0</v>
      </c>
      <c r="C561" s="1610">
        <v>664.0</v>
      </c>
      <c r="D561" s="1599">
        <v>32.3</v>
      </c>
      <c r="E561" s="160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609">
        <v>393.0</v>
      </c>
      <c r="L561" s="1606">
        <v>39361.0</v>
      </c>
    </row>
    <row r="562">
      <c r="A562" s="1596" t="s">
        <v>499</v>
      </c>
      <c r="B562" s="1632">
        <v>8877.0</v>
      </c>
      <c r="C562" s="1610">
        <v>795.0</v>
      </c>
      <c r="D562" s="1599">
        <v>39.3</v>
      </c>
      <c r="E562" s="160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609">
        <v>357.0</v>
      </c>
      <c r="L562" s="1658">
        <v>41036.0</v>
      </c>
    </row>
    <row r="563">
      <c r="A563" s="1581" t="s">
        <v>500</v>
      </c>
      <c r="B563" s="1640">
        <v>20784.0</v>
      </c>
      <c r="C563" s="1583">
        <v>1505.0</v>
      </c>
      <c r="D563" s="1612">
        <v>33.6</v>
      </c>
      <c r="E563" s="1585">
        <v>14529.0</v>
      </c>
      <c r="F563" s="1586">
        <v>5273.0</v>
      </c>
      <c r="G563" s="1586">
        <v>61.0</v>
      </c>
      <c r="H563" s="1586">
        <v>88.0</v>
      </c>
      <c r="I563" s="1586">
        <v>8.0</v>
      </c>
      <c r="J563" s="1586">
        <v>173.0</v>
      </c>
      <c r="K563" s="1659">
        <v>652.0</v>
      </c>
      <c r="L563" s="1660">
        <v>48708.0</v>
      </c>
    </row>
    <row r="564">
      <c r="A564" s="1590" t="s">
        <v>502</v>
      </c>
      <c r="B564" s="1643">
        <v>1455271.0</v>
      </c>
      <c r="C564" s="1591">
        <v>35184.0</v>
      </c>
      <c r="D564" s="1616">
        <v>11.8</v>
      </c>
      <c r="E564" s="1617">
        <v>333261.0</v>
      </c>
      <c r="F564" s="1593">
        <v>23417.0</v>
      </c>
      <c r="G564" s="1593">
        <v>4370.0</v>
      </c>
      <c r="H564" s="1593">
        <v>541902.0</v>
      </c>
      <c r="I564" s="1593">
        <v>157445.0</v>
      </c>
      <c r="J564" s="1593">
        <v>26747.0</v>
      </c>
      <c r="K564" s="1594">
        <v>368129.0</v>
      </c>
      <c r="L564" s="1657">
        <v>80527.0</v>
      </c>
    </row>
    <row r="565">
      <c r="A565" s="1596" t="s">
        <v>501</v>
      </c>
      <c r="B565" s="1631">
        <v>200629.0</v>
      </c>
      <c r="C565" s="1598">
        <v>9591.0</v>
      </c>
      <c r="D565" s="1599">
        <v>22.5</v>
      </c>
      <c r="E565" s="160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609">
        <v>59245.0</v>
      </c>
      <c r="L565" s="1606">
        <v>56383.0</v>
      </c>
    </row>
    <row r="566">
      <c r="A566" s="1596" t="s">
        <v>503</v>
      </c>
      <c r="B566" s="1632">
        <v>1016508.0</v>
      </c>
      <c r="C566" s="1598">
        <v>20035.0</v>
      </c>
      <c r="D566" s="1599">
        <v>9.8</v>
      </c>
      <c r="E566" s="160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609">
        <v>248686.0</v>
      </c>
      <c r="L566" s="1602">
        <v>83695.0</v>
      </c>
    </row>
    <row r="567">
      <c r="A567" s="1596" t="s">
        <v>504</v>
      </c>
      <c r="B567" s="1664">
        <v>82.0</v>
      </c>
      <c r="C567" s="1610" t="s">
        <v>29</v>
      </c>
      <c r="D567" s="1599" t="s">
        <v>29</v>
      </c>
      <c r="E567" s="160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609">
        <v>22.0</v>
      </c>
      <c r="L567" s="1665" t="s">
        <v>29</v>
      </c>
    </row>
    <row r="568">
      <c r="A568" s="1596" t="s">
        <v>505</v>
      </c>
      <c r="B568" s="1632">
        <v>73298.0</v>
      </c>
      <c r="C568" s="1598">
        <v>1836.0</v>
      </c>
      <c r="D568" s="1599">
        <v>11.9</v>
      </c>
      <c r="E568" s="160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609">
        <v>20008.0</v>
      </c>
      <c r="L568" s="1658">
        <v>73981.0</v>
      </c>
    </row>
    <row r="569">
      <c r="A569" s="1581" t="s">
        <v>506</v>
      </c>
      <c r="B569" s="1640">
        <v>164754.0</v>
      </c>
      <c r="C569" s="1583">
        <v>3721.0</v>
      </c>
      <c r="D569" s="1612">
        <v>10.5</v>
      </c>
      <c r="E569" s="1585">
        <v>54203.0</v>
      </c>
      <c r="F569" s="1586">
        <v>1065.0</v>
      </c>
      <c r="G569" s="1586">
        <v>778.0</v>
      </c>
      <c r="H569" s="1586">
        <v>44328.0</v>
      </c>
      <c r="I569" s="1586">
        <v>20008.0</v>
      </c>
      <c r="J569" s="1586">
        <v>4204.0</v>
      </c>
      <c r="K569" s="1659">
        <v>40168.0</v>
      </c>
      <c r="L569" s="1666">
        <v>78503.0</v>
      </c>
    </row>
    <row r="570">
      <c r="A570" s="1590" t="s">
        <v>508</v>
      </c>
      <c r="B570" s="1641">
        <v>1839106.0</v>
      </c>
      <c r="C570" s="1591">
        <v>62392.0</v>
      </c>
      <c r="D570" s="1616">
        <v>14.2</v>
      </c>
      <c r="E570" s="1617">
        <v>1510360.0</v>
      </c>
      <c r="F570" s="1593">
        <v>15726.0</v>
      </c>
      <c r="G570" s="1593">
        <v>25621.0</v>
      </c>
      <c r="H570" s="1593">
        <v>26836.0</v>
      </c>
      <c r="I570" s="1593">
        <v>3726.0</v>
      </c>
      <c r="J570" s="1593">
        <v>103632.0</v>
      </c>
      <c r="K570" s="1594">
        <v>153205.0</v>
      </c>
      <c r="L570" s="1657">
        <v>55524.0</v>
      </c>
    </row>
    <row r="571">
      <c r="A571" s="1596" t="s">
        <v>509</v>
      </c>
      <c r="B571" s="1631">
        <v>494967.0</v>
      </c>
      <c r="C571" s="1598">
        <v>11261.0</v>
      </c>
      <c r="D571" s="1599">
        <v>10.2</v>
      </c>
      <c r="E571" s="1600">
        <v>410263.0</v>
      </c>
      <c r="F571" s="1638">
        <v>8058.0</v>
      </c>
      <c r="G571" s="1638">
        <v>3274.0</v>
      </c>
      <c r="H571" s="1638">
        <v>13929.0</v>
      </c>
      <c r="I571" s="1638">
        <v>1318.0</v>
      </c>
      <c r="J571" s="1638">
        <v>16268.0</v>
      </c>
      <c r="K571" s="1639">
        <v>41857.0</v>
      </c>
      <c r="L571" s="1602">
        <v>66827.0</v>
      </c>
    </row>
    <row r="572">
      <c r="A572" s="1596" t="s">
        <v>267</v>
      </c>
      <c r="B572" s="1632">
        <v>4379.0</v>
      </c>
      <c r="C572" s="1610">
        <v>177.0</v>
      </c>
      <c r="D572" s="1599">
        <v>24.1</v>
      </c>
      <c r="E572" s="1600">
        <v>4060.0</v>
      </c>
      <c r="F572" s="1638">
        <v>3.0</v>
      </c>
      <c r="G572" s="1638">
        <v>38.0</v>
      </c>
      <c r="H572" s="1638">
        <v>11.0</v>
      </c>
      <c r="I572" s="1638">
        <v>0.0</v>
      </c>
      <c r="J572" s="1638">
        <v>47.0</v>
      </c>
      <c r="K572" s="1639">
        <v>220.0</v>
      </c>
      <c r="L572" s="1606">
        <v>45311.0</v>
      </c>
    </row>
    <row r="573">
      <c r="A573" s="1596" t="s">
        <v>510</v>
      </c>
      <c r="B573" s="1632">
        <v>87018.0</v>
      </c>
      <c r="C573" s="1598">
        <v>3506.0</v>
      </c>
      <c r="D573" s="1599">
        <v>15.5</v>
      </c>
      <c r="E573" s="160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609">
        <v>6007.0</v>
      </c>
      <c r="L573" s="1602">
        <v>51300.0</v>
      </c>
    </row>
    <row r="574">
      <c r="A574" s="1596" t="s">
        <v>511</v>
      </c>
      <c r="B574" s="1632">
        <v>6372.0</v>
      </c>
      <c r="C574" s="1610">
        <v>232.0</v>
      </c>
      <c r="D574" s="1599">
        <v>14.4</v>
      </c>
      <c r="E574" s="160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609">
        <v>235.0</v>
      </c>
      <c r="L574" s="1602">
        <v>53780.0</v>
      </c>
    </row>
    <row r="575">
      <c r="A575" s="1596" t="s">
        <v>512</v>
      </c>
      <c r="B575" s="1632">
        <v>9530.0</v>
      </c>
      <c r="C575" s="1610">
        <v>468.0</v>
      </c>
      <c r="D575" s="1599">
        <v>22.8</v>
      </c>
      <c r="E575" s="160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609">
        <v>680.0</v>
      </c>
      <c r="L575" s="1602">
        <v>48451.0</v>
      </c>
    </row>
    <row r="576">
      <c r="A576" s="1596" t="s">
        <v>513</v>
      </c>
      <c r="B576" s="1632">
        <v>47992.0</v>
      </c>
      <c r="C576" s="1598">
        <v>2243.0</v>
      </c>
      <c r="D576" s="1599">
        <v>15.9</v>
      </c>
      <c r="E576" s="160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609">
        <v>3485.0</v>
      </c>
      <c r="L576" s="1602">
        <v>50941.0</v>
      </c>
    </row>
    <row r="577">
      <c r="A577" s="1596" t="s">
        <v>514</v>
      </c>
      <c r="B577" s="1632">
        <v>24272.0</v>
      </c>
      <c r="C577" s="1610">
        <v>401.0</v>
      </c>
      <c r="D577" s="1599">
        <v>8.1</v>
      </c>
      <c r="E577" s="160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609">
        <v>2221.0</v>
      </c>
      <c r="L577" s="1602">
        <v>76113.0</v>
      </c>
    </row>
    <row r="578">
      <c r="A578" s="1596" t="s">
        <v>515</v>
      </c>
      <c r="B578" s="1632">
        <v>7610.0</v>
      </c>
      <c r="C578" s="1610">
        <v>241.0</v>
      </c>
      <c r="D578" s="1599">
        <v>19.4</v>
      </c>
      <c r="E578" s="160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609">
        <v>485.0</v>
      </c>
      <c r="L578" s="1602">
        <v>56837.0</v>
      </c>
    </row>
    <row r="579">
      <c r="A579" s="1596" t="s">
        <v>516</v>
      </c>
      <c r="B579" s="1632">
        <v>47110.0</v>
      </c>
      <c r="C579" s="1598">
        <v>1529.0</v>
      </c>
      <c r="D579" s="1599">
        <v>17.7</v>
      </c>
      <c r="E579" s="160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609">
        <v>2878.0</v>
      </c>
      <c r="L579" s="1606">
        <v>51373.0</v>
      </c>
    </row>
    <row r="580">
      <c r="A580" s="1596" t="s">
        <v>517</v>
      </c>
      <c r="B580" s="1632">
        <v>123964.0</v>
      </c>
      <c r="C580" s="1598">
        <v>4687.0</v>
      </c>
      <c r="D580" s="1599">
        <v>13.2</v>
      </c>
      <c r="E580" s="160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609">
        <v>8874.0</v>
      </c>
      <c r="L580" s="1602">
        <v>60444.0</v>
      </c>
    </row>
    <row r="581">
      <c r="A581" s="1596" t="s">
        <v>518</v>
      </c>
      <c r="B581" s="1632">
        <v>12056.0</v>
      </c>
      <c r="C581" s="1610">
        <v>608.0</v>
      </c>
      <c r="D581" s="1599">
        <v>22.3</v>
      </c>
      <c r="E581" s="160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609">
        <v>762.0</v>
      </c>
      <c r="L581" s="1602">
        <v>47118.0</v>
      </c>
    </row>
    <row r="582">
      <c r="A582" s="1596" t="s">
        <v>211</v>
      </c>
      <c r="B582" s="1632">
        <v>2574.0</v>
      </c>
      <c r="C582" s="1610">
        <v>114.0</v>
      </c>
      <c r="D582" s="1599">
        <v>18.2</v>
      </c>
      <c r="E582" s="160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609">
        <v>143.0</v>
      </c>
      <c r="L582" s="1602">
        <v>50050.0</v>
      </c>
    </row>
    <row r="583">
      <c r="A583" s="1596" t="s">
        <v>519</v>
      </c>
      <c r="B583" s="1632">
        <v>1077.0</v>
      </c>
      <c r="C583" s="1610">
        <v>40.0</v>
      </c>
      <c r="D583" s="1599">
        <v>15.2</v>
      </c>
      <c r="E583" s="160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609">
        <v>99.0</v>
      </c>
      <c r="L583" s="1606">
        <v>53866.0</v>
      </c>
    </row>
    <row r="584">
      <c r="A584" s="1596" t="s">
        <v>520</v>
      </c>
      <c r="B584" s="1632">
        <v>231105.0</v>
      </c>
      <c r="C584" s="1598">
        <v>9517.0</v>
      </c>
      <c r="D584" s="1599">
        <v>15.2</v>
      </c>
      <c r="E584" s="160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609">
        <v>28228.0</v>
      </c>
      <c r="L584" s="1602">
        <v>53381.0</v>
      </c>
    </row>
    <row r="585">
      <c r="A585" s="1596" t="s">
        <v>521</v>
      </c>
      <c r="B585" s="1632">
        <v>7027.0</v>
      </c>
      <c r="C585" s="1610">
        <v>230.0</v>
      </c>
      <c r="D585" s="1599">
        <v>11.5</v>
      </c>
      <c r="E585" s="160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609">
        <v>290.0</v>
      </c>
      <c r="L585" s="1602">
        <v>61219.0</v>
      </c>
    </row>
    <row r="586">
      <c r="A586" s="1596" t="s">
        <v>522</v>
      </c>
      <c r="B586" s="1632">
        <v>24655.0</v>
      </c>
      <c r="C586" s="1598">
        <v>1277.0</v>
      </c>
      <c r="D586" s="1599">
        <v>17.1</v>
      </c>
      <c r="E586" s="160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609">
        <v>2107.0</v>
      </c>
      <c r="L586" s="1602">
        <v>51804.0</v>
      </c>
    </row>
    <row r="587">
      <c r="A587" s="1596" t="s">
        <v>155</v>
      </c>
      <c r="B587" s="1664">
        <v>790.0</v>
      </c>
      <c r="C587" s="1610">
        <v>41.0</v>
      </c>
      <c r="D587" s="1599">
        <v>20.8</v>
      </c>
      <c r="E587" s="160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609">
        <v>104.0</v>
      </c>
      <c r="L587" s="1602">
        <v>48471.0</v>
      </c>
    </row>
    <row r="588">
      <c r="A588" s="1596" t="s">
        <v>523</v>
      </c>
      <c r="B588" s="1632">
        <v>8734.0</v>
      </c>
      <c r="C588" s="1610">
        <v>314.0</v>
      </c>
      <c r="D588" s="1599">
        <v>23.2</v>
      </c>
      <c r="E588" s="160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609">
        <v>413.0</v>
      </c>
      <c r="L588" s="1602">
        <v>46417.0</v>
      </c>
    </row>
    <row r="589">
      <c r="A589" s="1596" t="s">
        <v>282</v>
      </c>
      <c r="B589" s="1632">
        <v>4275.0</v>
      </c>
      <c r="C589" s="1610">
        <v>170.0</v>
      </c>
      <c r="D589" s="1599">
        <v>23.2</v>
      </c>
      <c r="E589" s="160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609">
        <v>216.0</v>
      </c>
      <c r="L589" s="1602">
        <v>47682.0</v>
      </c>
    </row>
    <row r="590">
      <c r="A590" s="1596" t="s">
        <v>55</v>
      </c>
      <c r="B590" s="1632">
        <v>28666.0</v>
      </c>
      <c r="C590" s="1598">
        <v>1373.0</v>
      </c>
      <c r="D590" s="1599">
        <v>20.1</v>
      </c>
      <c r="E590" s="160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609">
        <v>3015.0</v>
      </c>
      <c r="L590" s="1602">
        <v>49344.0</v>
      </c>
    </row>
    <row r="591">
      <c r="A591" s="1596" t="s">
        <v>59</v>
      </c>
      <c r="B591" s="1632">
        <v>14194.0</v>
      </c>
      <c r="C591" s="1610">
        <v>521.0</v>
      </c>
      <c r="D591" s="1599">
        <v>12.0</v>
      </c>
      <c r="E591" s="160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609">
        <v>667.0</v>
      </c>
      <c r="L591" s="1602">
        <v>58170.0</v>
      </c>
    </row>
    <row r="592">
      <c r="A592" s="1596" t="s">
        <v>290</v>
      </c>
      <c r="B592" s="1632">
        <v>13388.0</v>
      </c>
      <c r="C592" s="1610">
        <v>722.0</v>
      </c>
      <c r="D592" s="1599">
        <v>22.2</v>
      </c>
      <c r="E592" s="160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609">
        <v>659.0</v>
      </c>
      <c r="L592" s="1602">
        <v>51155.0</v>
      </c>
    </row>
    <row r="593">
      <c r="A593" s="1596" t="s">
        <v>524</v>
      </c>
      <c r="B593" s="1632">
        <v>19123.0</v>
      </c>
      <c r="C593" s="1610">
        <v>797.0</v>
      </c>
      <c r="D593" s="1599">
        <v>20.1</v>
      </c>
      <c r="E593" s="160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609">
        <v>1432.0</v>
      </c>
      <c r="L593" s="1602">
        <v>49857.0</v>
      </c>
    </row>
    <row r="594">
      <c r="A594" s="1596" t="s">
        <v>525</v>
      </c>
      <c r="B594" s="1632">
        <v>15598.0</v>
      </c>
      <c r="C594" s="1610">
        <v>808.0</v>
      </c>
      <c r="D594" s="1599">
        <v>19.6</v>
      </c>
      <c r="E594" s="160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609">
        <v>1830.0</v>
      </c>
      <c r="L594" s="1602">
        <v>51302.0</v>
      </c>
    </row>
    <row r="595">
      <c r="A595" s="1596" t="s">
        <v>507</v>
      </c>
      <c r="B595" s="1632">
        <v>16541.0</v>
      </c>
      <c r="C595" s="1610">
        <v>696.0</v>
      </c>
      <c r="D595" s="1599">
        <v>21.7</v>
      </c>
      <c r="E595" s="160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609">
        <v>904.0</v>
      </c>
      <c r="L595" s="1602">
        <v>40569.0</v>
      </c>
    </row>
    <row r="596">
      <c r="A596" s="1596" t="s">
        <v>66</v>
      </c>
      <c r="B596" s="1632">
        <v>30891.0</v>
      </c>
      <c r="C596" s="1598">
        <v>1103.0</v>
      </c>
      <c r="D596" s="1599">
        <v>11.0</v>
      </c>
      <c r="E596" s="160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609">
        <v>1619.0</v>
      </c>
      <c r="L596" s="1602">
        <v>61927.0</v>
      </c>
    </row>
    <row r="597">
      <c r="A597" s="1596" t="s">
        <v>526</v>
      </c>
      <c r="B597" s="1632">
        <v>24237.0</v>
      </c>
      <c r="C597" s="1598">
        <v>1268.0</v>
      </c>
      <c r="D597" s="1599">
        <v>17.5</v>
      </c>
      <c r="E597" s="160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609">
        <v>3295.0</v>
      </c>
      <c r="L597" s="1606">
        <v>54020.0</v>
      </c>
    </row>
    <row r="598">
      <c r="A598" s="1596" t="s">
        <v>527</v>
      </c>
      <c r="B598" s="1632">
        <v>171362.0</v>
      </c>
      <c r="C598" s="1598">
        <v>4548.0</v>
      </c>
      <c r="D598" s="1599">
        <v>12.6</v>
      </c>
      <c r="E598" s="160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609">
        <v>12523.0</v>
      </c>
      <c r="L598" s="1602">
        <v>56188.0</v>
      </c>
    </row>
    <row r="599">
      <c r="A599" s="1596" t="s">
        <v>528</v>
      </c>
      <c r="B599" s="1632">
        <v>39517.0</v>
      </c>
      <c r="C599" s="1610">
        <v>769.0</v>
      </c>
      <c r="D599" s="1599">
        <v>10.2</v>
      </c>
      <c r="E599" s="160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609">
        <v>2880.0</v>
      </c>
      <c r="L599" s="1602">
        <v>49538.0</v>
      </c>
    </row>
    <row r="600">
      <c r="A600" s="1596" t="s">
        <v>529</v>
      </c>
      <c r="B600" s="1632">
        <v>7974.0</v>
      </c>
      <c r="C600" s="1610">
        <v>337.0</v>
      </c>
      <c r="D600" s="1599">
        <v>22.9</v>
      </c>
      <c r="E600" s="160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609">
        <v>376.0</v>
      </c>
      <c r="L600" s="1602">
        <v>44248.0</v>
      </c>
    </row>
    <row r="601">
      <c r="A601" s="1596" t="s">
        <v>530</v>
      </c>
      <c r="B601" s="1632">
        <v>3533.0</v>
      </c>
      <c r="C601" s="1610">
        <v>200.0</v>
      </c>
      <c r="D601" s="1599">
        <v>23.3</v>
      </c>
      <c r="E601" s="160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609">
        <v>205.0</v>
      </c>
      <c r="L601" s="1602">
        <v>44911.0</v>
      </c>
    </row>
    <row r="602">
      <c r="A602" s="1596" t="s">
        <v>176</v>
      </c>
      <c r="B602" s="1632">
        <v>5127.0</v>
      </c>
      <c r="C602" s="1610">
        <v>308.0</v>
      </c>
      <c r="D602" s="1599">
        <v>20.2</v>
      </c>
      <c r="E602" s="160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609">
        <v>629.0</v>
      </c>
      <c r="L602" s="1602">
        <v>50464.0</v>
      </c>
    </row>
    <row r="603">
      <c r="A603" s="1596" t="s">
        <v>74</v>
      </c>
      <c r="B603" s="1632">
        <v>52913.0</v>
      </c>
      <c r="C603" s="1598">
        <v>1726.0</v>
      </c>
      <c r="D603" s="1599">
        <v>16.4</v>
      </c>
      <c r="E603" s="160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609">
        <v>2937.0</v>
      </c>
      <c r="L603" s="1602">
        <v>41827.0</v>
      </c>
    </row>
    <row r="604">
      <c r="A604" s="1596" t="s">
        <v>531</v>
      </c>
      <c r="B604" s="1632">
        <v>21613.0</v>
      </c>
      <c r="C604" s="1610">
        <v>931.0</v>
      </c>
      <c r="D604" s="1599">
        <v>15.9</v>
      </c>
      <c r="E604" s="160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609">
        <v>2500.0</v>
      </c>
      <c r="L604" s="1602">
        <v>53447.0</v>
      </c>
    </row>
    <row r="605">
      <c r="A605" s="1596" t="s">
        <v>532</v>
      </c>
      <c r="B605" s="1632">
        <v>42090.0</v>
      </c>
      <c r="C605" s="1598">
        <v>1252.0</v>
      </c>
      <c r="D605" s="1599">
        <v>15.1</v>
      </c>
      <c r="E605" s="160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609">
        <v>2570.0</v>
      </c>
      <c r="L605" s="1602">
        <v>54476.0</v>
      </c>
    </row>
    <row r="606">
      <c r="A606" s="1596" t="s">
        <v>533</v>
      </c>
      <c r="B606" s="1632">
        <v>4564.0</v>
      </c>
      <c r="C606" s="1610">
        <v>187.0</v>
      </c>
      <c r="D606" s="1599">
        <v>14.9</v>
      </c>
      <c r="E606" s="160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609">
        <v>163.0</v>
      </c>
      <c r="L606" s="1602">
        <v>52602.0</v>
      </c>
    </row>
    <row r="607">
      <c r="A607" s="1596" t="s">
        <v>534</v>
      </c>
      <c r="B607" s="1632">
        <v>11913.0</v>
      </c>
      <c r="C607" s="1610">
        <v>657.0</v>
      </c>
      <c r="D607" s="1599">
        <v>22.2</v>
      </c>
      <c r="E607" s="160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609">
        <v>1272.0</v>
      </c>
      <c r="L607" s="1602">
        <v>48192.0</v>
      </c>
    </row>
    <row r="608">
      <c r="A608" s="1596" t="s">
        <v>535</v>
      </c>
      <c r="B608" s="1632">
        <v>25386.0</v>
      </c>
      <c r="C608" s="1610">
        <v>981.0</v>
      </c>
      <c r="D608" s="1599">
        <v>16.1</v>
      </c>
      <c r="E608" s="160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609">
        <v>2628.0</v>
      </c>
      <c r="L608" s="1602">
        <v>51835.0</v>
      </c>
    </row>
    <row r="609">
      <c r="A609" s="1596" t="s">
        <v>536</v>
      </c>
      <c r="B609" s="1632">
        <v>7878.0</v>
      </c>
      <c r="C609" s="1610">
        <v>466.0</v>
      </c>
      <c r="D609" s="1599">
        <v>19.4</v>
      </c>
      <c r="E609" s="160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609">
        <v>709.0</v>
      </c>
      <c r="L609" s="1602">
        <v>51921.0</v>
      </c>
    </row>
    <row r="610">
      <c r="A610" s="1596" t="s">
        <v>537</v>
      </c>
      <c r="B610" s="1632">
        <v>13169.0</v>
      </c>
      <c r="C610" s="1610">
        <v>638.0</v>
      </c>
      <c r="D610" s="1599">
        <v>24.6</v>
      </c>
      <c r="E610" s="160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609">
        <v>793.0</v>
      </c>
      <c r="L610" s="1602">
        <v>36085.0</v>
      </c>
    </row>
    <row r="611">
      <c r="A611" s="1596" t="s">
        <v>538</v>
      </c>
      <c r="B611" s="1632">
        <v>11630.0</v>
      </c>
      <c r="C611" s="1610">
        <v>309.0</v>
      </c>
      <c r="D611" s="1599">
        <v>10.9</v>
      </c>
      <c r="E611" s="160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609">
        <v>869.0</v>
      </c>
      <c r="L611" s="1606">
        <v>68749.0</v>
      </c>
    </row>
    <row r="612">
      <c r="A612" s="1596" t="s">
        <v>539</v>
      </c>
      <c r="B612" s="1632">
        <v>90046.0</v>
      </c>
      <c r="C612" s="1598">
        <v>3954.0</v>
      </c>
      <c r="D612" s="1599">
        <v>16.9</v>
      </c>
      <c r="E612" s="160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609">
        <v>7836.0</v>
      </c>
      <c r="L612" s="1606">
        <v>51594.0</v>
      </c>
    </row>
    <row r="613">
      <c r="A613" s="1596" t="s">
        <v>540</v>
      </c>
      <c r="B613" s="1632">
        <v>11746.0</v>
      </c>
      <c r="C613" s="1610">
        <v>277.0</v>
      </c>
      <c r="D613" s="1599">
        <v>13.9</v>
      </c>
      <c r="E613" s="160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609">
        <v>682.0</v>
      </c>
      <c r="L613" s="1658">
        <v>60285.0</v>
      </c>
    </row>
    <row r="614">
      <c r="A614" s="1581" t="s">
        <v>94</v>
      </c>
      <c r="B614" s="1640">
        <v>10500.0</v>
      </c>
      <c r="C614" s="1627">
        <v>509.0</v>
      </c>
      <c r="D614" s="1612">
        <v>22.5</v>
      </c>
      <c r="E614" s="1585">
        <v>8571.0</v>
      </c>
      <c r="F614" s="1586">
        <v>22.0</v>
      </c>
      <c r="G614" s="1586">
        <v>112.0</v>
      </c>
      <c r="H614" s="1586">
        <v>82.0</v>
      </c>
      <c r="I614" s="1586">
        <v>7.0</v>
      </c>
      <c r="J614" s="1586">
        <v>798.0</v>
      </c>
      <c r="K614" s="1659">
        <v>908.0</v>
      </c>
      <c r="L614" s="1660">
        <v>43402.0</v>
      </c>
    </row>
    <row r="615">
      <c r="A615" s="1590" t="s">
        <v>541</v>
      </c>
      <c r="B615" s="1641">
        <v>1.2812508E7</v>
      </c>
      <c r="C615" s="1591">
        <v>457282.0</v>
      </c>
      <c r="D615" s="1616">
        <v>16.2</v>
      </c>
      <c r="E615" s="1617">
        <v>7868227.0</v>
      </c>
      <c r="F615" s="1593">
        <v>1808271.0</v>
      </c>
      <c r="G615" s="1593">
        <v>96498.0</v>
      </c>
      <c r="H615" s="1593">
        <v>754878.0</v>
      </c>
      <c r="I615" s="1593">
        <v>4501.0</v>
      </c>
      <c r="J615" s="1593">
        <v>1135149.0</v>
      </c>
      <c r="K615" s="1594">
        <v>1144984.0</v>
      </c>
      <c r="L615" s="1667">
        <v>65063.0</v>
      </c>
    </row>
    <row r="616">
      <c r="A616" s="1596" t="s">
        <v>267</v>
      </c>
      <c r="B616" s="1631">
        <v>65737.0</v>
      </c>
      <c r="C616" s="1598">
        <v>2295.0</v>
      </c>
      <c r="D616" s="1599">
        <v>15.9</v>
      </c>
      <c r="E616" s="160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609">
        <v>3217.0</v>
      </c>
      <c r="L616" s="1602">
        <v>55174.0</v>
      </c>
    </row>
    <row r="617">
      <c r="A617" s="1596" t="s">
        <v>543</v>
      </c>
      <c r="B617" s="1632">
        <v>5240.0</v>
      </c>
      <c r="C617" s="1610">
        <v>615.0</v>
      </c>
      <c r="D617" s="1599">
        <v>44.5</v>
      </c>
      <c r="E617" s="160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609">
        <v>262.0</v>
      </c>
      <c r="L617" s="1602">
        <v>35249.0</v>
      </c>
    </row>
    <row r="618">
      <c r="A618" s="1596" t="s">
        <v>544</v>
      </c>
      <c r="B618" s="1632">
        <v>16725.0</v>
      </c>
      <c r="C618" s="1610">
        <v>579.0</v>
      </c>
      <c r="D618" s="1599">
        <v>18.3</v>
      </c>
      <c r="E618" s="160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609">
        <v>674.0</v>
      </c>
      <c r="L618" s="1602">
        <v>54800.0</v>
      </c>
    </row>
    <row r="619">
      <c r="A619" s="1596" t="s">
        <v>151</v>
      </c>
      <c r="B619" s="1632">
        <v>53448.0</v>
      </c>
      <c r="C619" s="1598">
        <v>1773.0</v>
      </c>
      <c r="D619" s="1599">
        <v>13.5</v>
      </c>
      <c r="E619" s="160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609">
        <v>6080.0</v>
      </c>
      <c r="L619" s="1602">
        <v>74507.0</v>
      </c>
    </row>
    <row r="620">
      <c r="A620" s="1596" t="s">
        <v>545</v>
      </c>
      <c r="B620" s="1632">
        <v>6244.0</v>
      </c>
      <c r="C620" s="1610">
        <v>150.0</v>
      </c>
      <c r="D620" s="1599">
        <v>14.8</v>
      </c>
      <c r="E620" s="160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609">
        <v>178.0</v>
      </c>
      <c r="L620" s="1602">
        <v>55327.0</v>
      </c>
    </row>
    <row r="621">
      <c r="A621" s="1596" t="s">
        <v>546</v>
      </c>
      <c r="B621" s="1632">
        <v>33244.0</v>
      </c>
      <c r="C621" s="1598">
        <v>1183.0</v>
      </c>
      <c r="D621" s="1599">
        <v>17.1</v>
      </c>
      <c r="E621" s="160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609">
        <v>2052.0</v>
      </c>
      <c r="L621" s="1602">
        <v>56099.0</v>
      </c>
    </row>
    <row r="622">
      <c r="A622" s="1596" t="s">
        <v>37</v>
      </c>
      <c r="B622" s="1632">
        <v>4437.0</v>
      </c>
      <c r="C622" s="1610">
        <v>150.0</v>
      </c>
      <c r="D622" s="1599">
        <v>15.3</v>
      </c>
      <c r="E622" s="160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609">
        <v>166.0</v>
      </c>
      <c r="L622" s="1602">
        <v>56099.0</v>
      </c>
    </row>
    <row r="623">
      <c r="A623" s="1596" t="s">
        <v>153</v>
      </c>
      <c r="B623" s="1632">
        <v>15702.0</v>
      </c>
      <c r="C623" s="1610">
        <v>458.0</v>
      </c>
      <c r="D623" s="1599">
        <v>17.0</v>
      </c>
      <c r="E623" s="160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609">
        <v>605.0</v>
      </c>
      <c r="L623" s="1602">
        <v>51963.0</v>
      </c>
    </row>
    <row r="624">
      <c r="A624" s="1596" t="s">
        <v>547</v>
      </c>
      <c r="B624" s="1632">
        <v>13042.0</v>
      </c>
      <c r="C624" s="1610">
        <v>449.0</v>
      </c>
      <c r="D624" s="1599">
        <v>15.8</v>
      </c>
      <c r="E624" s="160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609">
        <v>908.0</v>
      </c>
      <c r="L624" s="1606">
        <v>52486.0</v>
      </c>
    </row>
    <row r="625">
      <c r="A625" s="1596" t="s">
        <v>548</v>
      </c>
      <c r="B625" s="1632">
        <v>205865.0</v>
      </c>
      <c r="C625" s="1598">
        <v>6755.0</v>
      </c>
      <c r="D625" s="1599">
        <v>17.5</v>
      </c>
      <c r="E625" s="160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609">
        <v>14997.0</v>
      </c>
      <c r="L625" s="1602">
        <v>53251.0</v>
      </c>
    </row>
    <row r="626">
      <c r="A626" s="1596" t="s">
        <v>549</v>
      </c>
      <c r="B626" s="1632">
        <v>34032.0</v>
      </c>
      <c r="C626" s="1598">
        <v>1155.0</v>
      </c>
      <c r="D626" s="1599">
        <v>17.9</v>
      </c>
      <c r="E626" s="160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609">
        <v>1175.0</v>
      </c>
      <c r="L626" s="1602">
        <v>52936.0</v>
      </c>
    </row>
    <row r="627">
      <c r="A627" s="1596" t="s">
        <v>155</v>
      </c>
      <c r="B627" s="1632">
        <v>15455.0</v>
      </c>
      <c r="C627" s="1610">
        <v>561.0</v>
      </c>
      <c r="D627" s="1599">
        <v>16.2</v>
      </c>
      <c r="E627" s="160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609">
        <v>430.0</v>
      </c>
      <c r="L627" s="1602">
        <v>54092.0</v>
      </c>
    </row>
    <row r="628">
      <c r="A628" s="1596" t="s">
        <v>43</v>
      </c>
      <c r="B628" s="1632">
        <v>13288.0</v>
      </c>
      <c r="C628" s="1610">
        <v>558.0</v>
      </c>
      <c r="D628" s="1599">
        <v>18.8</v>
      </c>
      <c r="E628" s="160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609">
        <v>507.0</v>
      </c>
      <c r="L628" s="1602">
        <v>45427.0</v>
      </c>
    </row>
    <row r="629">
      <c r="A629" s="1596" t="s">
        <v>550</v>
      </c>
      <c r="B629" s="1632">
        <v>36899.0</v>
      </c>
      <c r="C629" s="1610">
        <v>797.0</v>
      </c>
      <c r="D629" s="1599">
        <v>10.2</v>
      </c>
      <c r="E629" s="160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609">
        <v>1582.0</v>
      </c>
      <c r="L629" s="1602">
        <v>66597.0</v>
      </c>
    </row>
    <row r="630">
      <c r="A630" s="1596" t="s">
        <v>551</v>
      </c>
      <c r="B630" s="1632">
        <v>46863.0</v>
      </c>
      <c r="C630" s="1598">
        <v>1960.0</v>
      </c>
      <c r="D630" s="1599">
        <v>21.8</v>
      </c>
      <c r="E630" s="160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609">
        <v>2266.0</v>
      </c>
      <c r="L630" s="1606">
        <v>47291.0</v>
      </c>
    </row>
    <row r="631">
      <c r="A631" s="1596" t="s">
        <v>419</v>
      </c>
      <c r="B631" s="1632">
        <v>5275541.0</v>
      </c>
      <c r="C631" s="1598">
        <v>210345.0</v>
      </c>
      <c r="D631" s="1599">
        <v>18.8</v>
      </c>
      <c r="E631" s="160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609">
        <v>546552.0</v>
      </c>
      <c r="L631" s="1602">
        <v>63347.0</v>
      </c>
    </row>
    <row r="632">
      <c r="A632" s="1596" t="s">
        <v>160</v>
      </c>
      <c r="B632" s="1632">
        <v>18679.0</v>
      </c>
      <c r="C632" s="1610">
        <v>624.0</v>
      </c>
      <c r="D632" s="1599">
        <v>17.1</v>
      </c>
      <c r="E632" s="160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609">
        <v>629.0</v>
      </c>
      <c r="L632" s="1602">
        <v>52313.0</v>
      </c>
    </row>
    <row r="633">
      <c r="A633" s="1596" t="s">
        <v>552</v>
      </c>
      <c r="B633" s="1632">
        <v>10450.0</v>
      </c>
      <c r="C633" s="1610">
        <v>357.0</v>
      </c>
      <c r="D633" s="1599">
        <v>15.2</v>
      </c>
      <c r="E633" s="160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609">
        <v>358.0</v>
      </c>
      <c r="L633" s="1606">
        <v>60572.0</v>
      </c>
    </row>
    <row r="634">
      <c r="A634" s="1596" t="s">
        <v>54</v>
      </c>
      <c r="B634" s="1632">
        <v>100420.0</v>
      </c>
      <c r="C634" s="1598">
        <v>2903.0</v>
      </c>
      <c r="D634" s="1599">
        <v>13.2</v>
      </c>
      <c r="E634" s="160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609">
        <v>8718.0</v>
      </c>
      <c r="L634" s="1602">
        <v>63274.0</v>
      </c>
    </row>
    <row r="635">
      <c r="A635" s="1596" t="s">
        <v>1713</v>
      </c>
      <c r="B635" s="1632">
        <v>15516.0</v>
      </c>
      <c r="C635" s="1610">
        <v>574.0</v>
      </c>
      <c r="D635" s="1599">
        <v>17.4</v>
      </c>
      <c r="E635" s="160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609">
        <v>575.0</v>
      </c>
      <c r="L635" s="1602">
        <v>55300.0</v>
      </c>
    </row>
    <row r="636">
      <c r="A636" s="1596" t="s">
        <v>286</v>
      </c>
      <c r="B636" s="1632">
        <v>19740.0</v>
      </c>
      <c r="C636" s="1610">
        <v>635.0</v>
      </c>
      <c r="D636" s="1599">
        <v>13.3</v>
      </c>
      <c r="E636" s="160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609">
        <v>869.0</v>
      </c>
      <c r="L636" s="1606">
        <v>56976.0</v>
      </c>
    </row>
    <row r="637">
      <c r="A637" s="1596" t="s">
        <v>2101</v>
      </c>
      <c r="B637" s="1632">
        <v>932877.0</v>
      </c>
      <c r="C637" s="1598">
        <v>16581.0</v>
      </c>
      <c r="D637" s="1599">
        <v>7.9</v>
      </c>
      <c r="E637" s="160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609">
        <v>82658.0</v>
      </c>
      <c r="L637" s="1602">
        <v>93540.0</v>
      </c>
    </row>
    <row r="638">
      <c r="A638" s="1596" t="s">
        <v>555</v>
      </c>
      <c r="B638" s="1632">
        <v>16866.0</v>
      </c>
      <c r="C638" s="1610">
        <v>674.0</v>
      </c>
      <c r="D638" s="1599">
        <v>19.5</v>
      </c>
      <c r="E638" s="160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609">
        <v>520.0</v>
      </c>
      <c r="L638" s="1602">
        <v>51577.0</v>
      </c>
    </row>
    <row r="639">
      <c r="A639" s="1596" t="s">
        <v>556</v>
      </c>
      <c r="B639" s="1632">
        <v>6245.0</v>
      </c>
      <c r="C639" s="1610">
        <v>205.0</v>
      </c>
      <c r="D639" s="1599">
        <v>14.7</v>
      </c>
      <c r="E639" s="160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609">
        <v>146.0</v>
      </c>
      <c r="L639" s="1602">
        <v>51280.0</v>
      </c>
    </row>
    <row r="640">
      <c r="A640" s="1596" t="s">
        <v>430</v>
      </c>
      <c r="B640" s="1632">
        <v>34668.0</v>
      </c>
      <c r="C640" s="1598">
        <v>1012.0</v>
      </c>
      <c r="D640" s="1599">
        <v>12.7</v>
      </c>
      <c r="E640" s="160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609">
        <v>1276.0</v>
      </c>
      <c r="L640" s="1602">
        <v>60773.0</v>
      </c>
    </row>
    <row r="641">
      <c r="A641" s="1596" t="s">
        <v>58</v>
      </c>
      <c r="B641" s="1632">
        <v>21488.0</v>
      </c>
      <c r="C641" s="1610">
        <v>917.0</v>
      </c>
      <c r="D641" s="1599">
        <v>20.9</v>
      </c>
      <c r="E641" s="160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609">
        <v>578.0</v>
      </c>
      <c r="L641" s="1602">
        <v>47484.0</v>
      </c>
    </row>
    <row r="642">
      <c r="A642" s="1596" t="s">
        <v>557</v>
      </c>
      <c r="B642" s="1632">
        <v>13534.0</v>
      </c>
      <c r="C642" s="1610">
        <v>476.0</v>
      </c>
      <c r="D642" s="1599">
        <v>15.9</v>
      </c>
      <c r="E642" s="160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609">
        <v>685.0</v>
      </c>
      <c r="L642" s="1602">
        <v>55357.0</v>
      </c>
    </row>
    <row r="643">
      <c r="A643" s="1596" t="s">
        <v>59</v>
      </c>
      <c r="B643" s="1632">
        <v>37804.0</v>
      </c>
      <c r="C643" s="1598">
        <v>2187.0</v>
      </c>
      <c r="D643" s="1599">
        <v>26.0</v>
      </c>
      <c r="E643" s="160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609">
        <v>1738.0</v>
      </c>
      <c r="L643" s="1602">
        <v>42071.0</v>
      </c>
    </row>
    <row r="644">
      <c r="A644" s="1596" t="s">
        <v>166</v>
      </c>
      <c r="B644" s="1632">
        <v>33609.0</v>
      </c>
      <c r="C644" s="1598">
        <v>1375.0</v>
      </c>
      <c r="D644" s="1599">
        <v>20.5</v>
      </c>
      <c r="E644" s="160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609">
        <v>1068.0</v>
      </c>
      <c r="L644" s="1602">
        <v>51258.0</v>
      </c>
    </row>
    <row r="645">
      <c r="A645" s="1596" t="s">
        <v>558</v>
      </c>
      <c r="B645" s="1632">
        <v>4946.0</v>
      </c>
      <c r="C645" s="1610">
        <v>323.0</v>
      </c>
      <c r="D645" s="1599">
        <v>31.9</v>
      </c>
      <c r="E645" s="160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609">
        <v>169.0</v>
      </c>
      <c r="L645" s="1602">
        <v>43330.0</v>
      </c>
    </row>
    <row r="646">
      <c r="A646" s="1596" t="s">
        <v>61</v>
      </c>
      <c r="B646" s="1632">
        <v>11985.0</v>
      </c>
      <c r="C646" s="1610">
        <v>542.0</v>
      </c>
      <c r="D646" s="1599">
        <v>19.9</v>
      </c>
      <c r="E646" s="160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609">
        <v>396.0</v>
      </c>
      <c r="L646" s="1602">
        <v>47314.0</v>
      </c>
    </row>
    <row r="647">
      <c r="A647" s="1596" t="s">
        <v>559</v>
      </c>
      <c r="B647" s="1632">
        <v>52533.0</v>
      </c>
      <c r="C647" s="1598">
        <v>1058.0</v>
      </c>
      <c r="D647" s="1599">
        <v>8.3</v>
      </c>
      <c r="E647" s="160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609">
        <v>4091.0</v>
      </c>
      <c r="L647" s="1602">
        <v>79348.0</v>
      </c>
    </row>
    <row r="648">
      <c r="A648" s="1596" t="s">
        <v>359</v>
      </c>
      <c r="B648" s="1632">
        <v>7993.0</v>
      </c>
      <c r="C648" s="1610">
        <v>347.0</v>
      </c>
      <c r="D648" s="1599">
        <v>19.6</v>
      </c>
      <c r="E648" s="160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609">
        <v>297.0</v>
      </c>
      <c r="L648" s="1602">
        <v>53028.0</v>
      </c>
    </row>
    <row r="649">
      <c r="A649" s="1596" t="s">
        <v>444</v>
      </c>
      <c r="B649" s="1632">
        <v>17620.0</v>
      </c>
      <c r="C649" s="1610">
        <v>617.0</v>
      </c>
      <c r="D649" s="1599">
        <v>16.8</v>
      </c>
      <c r="E649" s="160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609">
        <v>630.0</v>
      </c>
      <c r="L649" s="1602">
        <v>53553.0</v>
      </c>
    </row>
    <row r="650">
      <c r="A650" s="1596" t="s">
        <v>560</v>
      </c>
      <c r="B650" s="1632">
        <v>3649.0</v>
      </c>
      <c r="C650" s="1610">
        <v>222.0</v>
      </c>
      <c r="D650" s="1599">
        <v>32.0</v>
      </c>
      <c r="E650" s="160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609">
        <v>183.0</v>
      </c>
      <c r="L650" s="1602">
        <v>41713.0</v>
      </c>
    </row>
    <row r="651">
      <c r="A651" s="1596" t="s">
        <v>561</v>
      </c>
      <c r="B651" s="1632">
        <v>6387.0</v>
      </c>
      <c r="C651" s="1610">
        <v>190.0</v>
      </c>
      <c r="D651" s="1599">
        <v>16.1</v>
      </c>
      <c r="E651" s="160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609">
        <v>204.0</v>
      </c>
      <c r="L651" s="1602">
        <v>53632.0</v>
      </c>
    </row>
    <row r="652">
      <c r="A652" s="1596" t="s">
        <v>63</v>
      </c>
      <c r="B652" s="1632">
        <v>49284.0</v>
      </c>
      <c r="C652" s="1598">
        <v>1767.0</v>
      </c>
      <c r="D652" s="1599">
        <v>16.6</v>
      </c>
      <c r="E652" s="160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609">
        <v>2683.0</v>
      </c>
      <c r="L652" s="1602">
        <v>58042.0</v>
      </c>
    </row>
    <row r="653">
      <c r="A653" s="1596" t="s">
        <v>562</v>
      </c>
      <c r="B653" s="1632">
        <v>27077.0</v>
      </c>
      <c r="C653" s="1610">
        <v>966.0</v>
      </c>
      <c r="D653" s="1599">
        <v>16.6</v>
      </c>
      <c r="E653" s="160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609">
        <v>1684.0</v>
      </c>
      <c r="L653" s="1602">
        <v>55247.0</v>
      </c>
    </row>
    <row r="654">
      <c r="A654" s="1596" t="s">
        <v>65</v>
      </c>
      <c r="B654" s="1632">
        <v>52974.0</v>
      </c>
      <c r="C654" s="1598">
        <v>2923.0</v>
      </c>
      <c r="D654" s="1599">
        <v>28.9</v>
      </c>
      <c r="E654" s="160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609">
        <v>3472.0</v>
      </c>
      <c r="L654" s="1602">
        <v>41445.0</v>
      </c>
    </row>
    <row r="655">
      <c r="A655" s="1596" t="s">
        <v>450</v>
      </c>
      <c r="B655" s="1632">
        <v>9287.0</v>
      </c>
      <c r="C655" s="1610">
        <v>336.0</v>
      </c>
      <c r="D655" s="1599">
        <v>15.4</v>
      </c>
      <c r="E655" s="160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609">
        <v>215.0</v>
      </c>
      <c r="L655" s="1602">
        <v>54552.0</v>
      </c>
    </row>
    <row r="656">
      <c r="A656" s="1596" t="s">
        <v>66</v>
      </c>
      <c r="B656" s="1632">
        <v>37113.0</v>
      </c>
      <c r="C656" s="1598">
        <v>2093.0</v>
      </c>
      <c r="D656" s="1599">
        <v>25.5</v>
      </c>
      <c r="E656" s="160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609">
        <v>2024.0</v>
      </c>
      <c r="L656" s="1602">
        <v>47425.0</v>
      </c>
    </row>
    <row r="657">
      <c r="A657" s="1596" t="s">
        <v>563</v>
      </c>
      <c r="B657" s="1632">
        <v>21512.0</v>
      </c>
      <c r="C657" s="1610">
        <v>591.0</v>
      </c>
      <c r="D657" s="1599">
        <v>13.6</v>
      </c>
      <c r="E657" s="160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609">
        <v>960.0</v>
      </c>
      <c r="L657" s="1602">
        <v>59117.0</v>
      </c>
    </row>
    <row r="658">
      <c r="A658" s="1596" t="s">
        <v>564</v>
      </c>
      <c r="B658" s="1632">
        <v>22035.0</v>
      </c>
      <c r="C658" s="1610">
        <v>481.0</v>
      </c>
      <c r="D658" s="1599">
        <v>12.2</v>
      </c>
      <c r="E658" s="160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609">
        <v>846.0</v>
      </c>
      <c r="L658" s="1602">
        <v>56832.0</v>
      </c>
    </row>
    <row r="659">
      <c r="A659" s="1596" t="s">
        <v>174</v>
      </c>
      <c r="B659" s="1632">
        <v>13308.0</v>
      </c>
      <c r="C659" s="1610">
        <v>371.0</v>
      </c>
      <c r="D659" s="1599">
        <v>16.4</v>
      </c>
      <c r="E659" s="160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609">
        <v>431.0</v>
      </c>
      <c r="L659" s="1606">
        <v>53884.0</v>
      </c>
    </row>
    <row r="660">
      <c r="A660" s="1596" t="s">
        <v>565</v>
      </c>
      <c r="B660" s="1632">
        <v>516522.0</v>
      </c>
      <c r="C660" s="1598">
        <v>15962.0</v>
      </c>
      <c r="D660" s="1599">
        <v>11.9</v>
      </c>
      <c r="E660" s="160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609">
        <v>66741.0</v>
      </c>
      <c r="L660" s="1606">
        <v>79834.0</v>
      </c>
    </row>
    <row r="661">
      <c r="A661" s="1596" t="s">
        <v>566</v>
      </c>
      <c r="B661" s="1632">
        <v>107502.0</v>
      </c>
      <c r="C661" s="1598">
        <v>4949.0</v>
      </c>
      <c r="D661" s="1599">
        <v>20.2</v>
      </c>
      <c r="E661" s="160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609">
        <v>7778.0</v>
      </c>
      <c r="L661" s="1606">
        <v>53884.0</v>
      </c>
    </row>
    <row r="662">
      <c r="A662" s="1596" t="s">
        <v>567</v>
      </c>
      <c r="B662" s="1632">
        <v>131869.0</v>
      </c>
      <c r="C662" s="1598">
        <v>1933.0</v>
      </c>
      <c r="D662" s="1599">
        <v>5.4</v>
      </c>
      <c r="E662" s="160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609">
        <v>15389.0</v>
      </c>
      <c r="L662" s="1602">
        <v>93345.0</v>
      </c>
    </row>
    <row r="663">
      <c r="A663" s="1596" t="s">
        <v>568</v>
      </c>
      <c r="B663" s="1632">
        <v>49967.0</v>
      </c>
      <c r="C663" s="1598">
        <v>2171.0</v>
      </c>
      <c r="D663" s="1599">
        <v>22.7</v>
      </c>
      <c r="E663" s="160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609">
        <v>3207.0</v>
      </c>
      <c r="L663" s="1606">
        <v>44553.0</v>
      </c>
    </row>
    <row r="664">
      <c r="A664" s="1596" t="s">
        <v>224</v>
      </c>
      <c r="B664" s="1632">
        <v>714342.0</v>
      </c>
      <c r="C664" s="1598">
        <v>17155.0</v>
      </c>
      <c r="D664" s="1599">
        <v>10.3</v>
      </c>
      <c r="E664" s="160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609">
        <v>76390.0</v>
      </c>
      <c r="L664" s="1606">
        <v>87336.0</v>
      </c>
    </row>
    <row r="665">
      <c r="A665" s="1596" t="s">
        <v>569</v>
      </c>
      <c r="B665" s="1632">
        <v>109658.0</v>
      </c>
      <c r="C665" s="1598">
        <v>4665.0</v>
      </c>
      <c r="D665" s="1599">
        <v>20.2</v>
      </c>
      <c r="E665" s="160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609">
        <v>7855.0</v>
      </c>
      <c r="L665" s="1602">
        <v>54063.0</v>
      </c>
    </row>
    <row r="666">
      <c r="A666" s="1596" t="s">
        <v>69</v>
      </c>
      <c r="B666" s="1632">
        <v>15280.0</v>
      </c>
      <c r="C666" s="1610">
        <v>605.0</v>
      </c>
      <c r="D666" s="1599">
        <v>20.9</v>
      </c>
      <c r="E666" s="160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609">
        <v>544.0</v>
      </c>
      <c r="L666" s="1602">
        <v>43767.0</v>
      </c>
    </row>
    <row r="667">
      <c r="A667" s="1596" t="s">
        <v>70</v>
      </c>
      <c r="B667" s="1632">
        <v>34145.0</v>
      </c>
      <c r="C667" s="1610">
        <v>936.0</v>
      </c>
      <c r="D667" s="1599">
        <v>14.3</v>
      </c>
      <c r="E667" s="160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609">
        <v>1888.0</v>
      </c>
      <c r="L667" s="1602">
        <v>54915.0</v>
      </c>
    </row>
    <row r="668">
      <c r="A668" s="1596" t="s">
        <v>570</v>
      </c>
      <c r="B668" s="1632">
        <v>35815.0</v>
      </c>
      <c r="C668" s="1598">
        <v>1229.0</v>
      </c>
      <c r="D668" s="1599">
        <v>16.3</v>
      </c>
      <c r="E668" s="160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609">
        <v>1634.0</v>
      </c>
      <c r="L668" s="1602">
        <v>59323.0</v>
      </c>
    </row>
    <row r="669">
      <c r="A669" s="1596" t="s">
        <v>178</v>
      </c>
      <c r="B669" s="1632">
        <v>27987.0</v>
      </c>
      <c r="C669" s="1610">
        <v>927.0</v>
      </c>
      <c r="D669" s="1599">
        <v>17.0</v>
      </c>
      <c r="E669" s="160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609">
        <v>1129.0</v>
      </c>
      <c r="L669" s="1602">
        <v>52959.0</v>
      </c>
    </row>
    <row r="670">
      <c r="A670" s="1596" t="s">
        <v>571</v>
      </c>
      <c r="B670" s="1632">
        <v>27238.0</v>
      </c>
      <c r="C670" s="1598">
        <v>1145.0</v>
      </c>
      <c r="D670" s="1599">
        <v>22.9</v>
      </c>
      <c r="E670" s="160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609">
        <v>1315.0</v>
      </c>
      <c r="L670" s="1606">
        <v>42887.0</v>
      </c>
    </row>
    <row r="671">
      <c r="A671" s="1596" t="s">
        <v>572</v>
      </c>
      <c r="B671" s="1632">
        <v>310229.0</v>
      </c>
      <c r="C671" s="1598">
        <v>5589.0</v>
      </c>
      <c r="D671" s="1599">
        <v>7.8</v>
      </c>
      <c r="E671" s="160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609">
        <v>28213.0</v>
      </c>
      <c r="L671" s="1606">
        <v>86268.0</v>
      </c>
    </row>
    <row r="672">
      <c r="A672" s="1596" t="s">
        <v>2541</v>
      </c>
      <c r="B672" s="1632">
        <v>170954.0</v>
      </c>
      <c r="C672" s="1598">
        <v>3859.0</v>
      </c>
      <c r="D672" s="1599">
        <v>10.5</v>
      </c>
      <c r="E672" s="160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609">
        <v>10809.0</v>
      </c>
      <c r="L672" s="1606">
        <v>67087.0</v>
      </c>
    </row>
    <row r="673">
      <c r="A673" s="1596" t="s">
        <v>73</v>
      </c>
      <c r="B673" s="1632">
        <v>103998.0</v>
      </c>
      <c r="C673" s="1598">
        <v>6135.0</v>
      </c>
      <c r="D673" s="1599">
        <v>27.0</v>
      </c>
      <c r="E673" s="160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609">
        <v>6116.0</v>
      </c>
      <c r="L673" s="1602">
        <v>50684.0</v>
      </c>
    </row>
    <row r="674">
      <c r="A674" s="1596" t="s">
        <v>574</v>
      </c>
      <c r="B674" s="1632">
        <v>44967.0</v>
      </c>
      <c r="C674" s="1598">
        <v>1820.0</v>
      </c>
      <c r="D674" s="1599">
        <v>19.3</v>
      </c>
      <c r="E674" s="160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609">
        <v>2082.0</v>
      </c>
      <c r="L674" s="1606">
        <v>53409.0</v>
      </c>
    </row>
    <row r="675">
      <c r="A675" s="1596" t="s">
        <v>74</v>
      </c>
      <c r="B675" s="1632">
        <v>265859.0</v>
      </c>
      <c r="C675" s="1598">
        <v>9829.0</v>
      </c>
      <c r="D675" s="1599">
        <v>17.3</v>
      </c>
      <c r="E675" s="160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609">
        <v>16863.0</v>
      </c>
      <c r="L675" s="1602">
        <v>60121.0</v>
      </c>
    </row>
    <row r="676">
      <c r="A676" s="1596" t="s">
        <v>76</v>
      </c>
      <c r="B676" s="1632">
        <v>37729.0</v>
      </c>
      <c r="C676" s="1598">
        <v>2570.0</v>
      </c>
      <c r="D676" s="1599">
        <v>30.2</v>
      </c>
      <c r="E676" s="160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609">
        <v>2063.0</v>
      </c>
      <c r="L676" s="1602">
        <v>46096.0</v>
      </c>
    </row>
    <row r="677">
      <c r="A677" s="1596" t="s">
        <v>77</v>
      </c>
      <c r="B677" s="1632">
        <v>11742.0</v>
      </c>
      <c r="C677" s="1610">
        <v>306.0</v>
      </c>
      <c r="D677" s="1599">
        <v>13.6</v>
      </c>
      <c r="E677" s="160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609">
        <v>505.0</v>
      </c>
      <c r="L677" s="1602">
        <v>57422.0</v>
      </c>
    </row>
    <row r="678">
      <c r="A678" s="1596" t="s">
        <v>575</v>
      </c>
      <c r="B678" s="1632">
        <v>13086.0</v>
      </c>
      <c r="C678" s="1610">
        <v>642.0</v>
      </c>
      <c r="D678" s="1599">
        <v>23.4</v>
      </c>
      <c r="E678" s="160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609">
        <v>516.0</v>
      </c>
      <c r="L678" s="1602">
        <v>48764.0</v>
      </c>
    </row>
    <row r="679">
      <c r="A679" s="1596" t="s">
        <v>576</v>
      </c>
      <c r="B679" s="1632">
        <v>14169.0</v>
      </c>
      <c r="C679" s="1610">
        <v>796.0</v>
      </c>
      <c r="D679" s="1599">
        <v>26.1</v>
      </c>
      <c r="E679" s="160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609">
        <v>843.0</v>
      </c>
      <c r="L679" s="1602">
        <v>43783.0</v>
      </c>
    </row>
    <row r="680">
      <c r="A680" s="1596" t="s">
        <v>577</v>
      </c>
      <c r="B680" s="1632">
        <v>12297.0</v>
      </c>
      <c r="C680" s="1610">
        <v>386.0</v>
      </c>
      <c r="D680" s="1599">
        <v>14.5</v>
      </c>
      <c r="E680" s="160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609">
        <v>548.0</v>
      </c>
      <c r="L680" s="1602">
        <v>74872.0</v>
      </c>
    </row>
    <row r="681">
      <c r="A681" s="1596" t="s">
        <v>578</v>
      </c>
      <c r="B681" s="1632">
        <v>15699.0</v>
      </c>
      <c r="C681" s="1610">
        <v>414.0</v>
      </c>
      <c r="D681" s="1599">
        <v>12.6</v>
      </c>
      <c r="E681" s="160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609">
        <v>706.0</v>
      </c>
      <c r="L681" s="1602">
        <v>58384.0</v>
      </c>
    </row>
    <row r="682">
      <c r="A682" s="1596" t="s">
        <v>79</v>
      </c>
      <c r="B682" s="1632">
        <v>34962.0</v>
      </c>
      <c r="C682" s="1610">
        <v>322.0</v>
      </c>
      <c r="D682" s="1599">
        <v>4.3</v>
      </c>
      <c r="E682" s="160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609">
        <v>1557.0</v>
      </c>
      <c r="L682" s="1602">
        <v>88481.0</v>
      </c>
    </row>
    <row r="683">
      <c r="A683" s="1596" t="s">
        <v>80</v>
      </c>
      <c r="B683" s="1632">
        <v>28288.0</v>
      </c>
      <c r="C683" s="1598">
        <v>1126.0</v>
      </c>
      <c r="D683" s="1599">
        <v>20.1</v>
      </c>
      <c r="E683" s="160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609">
        <v>1040.0</v>
      </c>
      <c r="L683" s="1602">
        <v>53138.0</v>
      </c>
    </row>
    <row r="684">
      <c r="A684" s="1596" t="s">
        <v>81</v>
      </c>
      <c r="B684" s="1632">
        <v>32915.0</v>
      </c>
      <c r="C684" s="1598">
        <v>1431.0</v>
      </c>
      <c r="D684" s="1599">
        <v>23.1</v>
      </c>
      <c r="E684" s="160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609">
        <v>1426.0</v>
      </c>
      <c r="L684" s="1602">
        <v>48976.0</v>
      </c>
    </row>
    <row r="685">
      <c r="A685" s="1596" t="s">
        <v>579</v>
      </c>
      <c r="B685" s="1632">
        <v>14526.0</v>
      </c>
      <c r="C685" s="1610">
        <v>496.0</v>
      </c>
      <c r="D685" s="1599">
        <v>13.4</v>
      </c>
      <c r="E685" s="160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609">
        <v>466.0</v>
      </c>
      <c r="L685" s="1602">
        <v>59901.0</v>
      </c>
    </row>
    <row r="686">
      <c r="A686" s="1596" t="s">
        <v>580</v>
      </c>
      <c r="B686" s="1632">
        <v>51788.0</v>
      </c>
      <c r="C686" s="1598">
        <v>1259.0</v>
      </c>
      <c r="D686" s="1599">
        <v>11.2</v>
      </c>
      <c r="E686" s="160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609">
        <v>3789.0</v>
      </c>
      <c r="L686" s="1606">
        <v>61794.0</v>
      </c>
    </row>
    <row r="687">
      <c r="A687" s="1596" t="s">
        <v>581</v>
      </c>
      <c r="B687" s="1632">
        <v>181830.0</v>
      </c>
      <c r="C687" s="1598">
        <v>9499.0</v>
      </c>
      <c r="D687" s="1599">
        <v>22.8</v>
      </c>
      <c r="E687" s="160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609">
        <v>11756.0</v>
      </c>
      <c r="L687" s="1602">
        <v>56478.0</v>
      </c>
    </row>
    <row r="688">
      <c r="A688" s="1596" t="s">
        <v>82</v>
      </c>
      <c r="B688" s="1632">
        <v>20945.0</v>
      </c>
      <c r="C688" s="1610">
        <v>943.0</v>
      </c>
      <c r="D688" s="1599">
        <v>23.4</v>
      </c>
      <c r="E688" s="160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609">
        <v>782.0</v>
      </c>
      <c r="L688" s="1602">
        <v>49965.0</v>
      </c>
    </row>
    <row r="689">
      <c r="A689" s="1596" t="s">
        <v>582</v>
      </c>
      <c r="B689" s="1632">
        <v>16673.0</v>
      </c>
      <c r="C689" s="1610">
        <v>299.0</v>
      </c>
      <c r="D689" s="1599">
        <v>8.2</v>
      </c>
      <c r="E689" s="160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609">
        <v>702.0</v>
      </c>
      <c r="L689" s="1602">
        <v>67460.0</v>
      </c>
    </row>
    <row r="690">
      <c r="A690" s="1596" t="s">
        <v>84</v>
      </c>
      <c r="B690" s="1632">
        <v>14739.0</v>
      </c>
      <c r="C690" s="1610">
        <v>669.0</v>
      </c>
      <c r="D690" s="1599">
        <v>19.6</v>
      </c>
      <c r="E690" s="160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609">
        <v>505.0</v>
      </c>
      <c r="L690" s="1602">
        <v>47815.0</v>
      </c>
    </row>
    <row r="691">
      <c r="A691" s="1596" t="s">
        <v>188</v>
      </c>
      <c r="B691" s="1632">
        <v>3763.0</v>
      </c>
      <c r="C691" s="1610">
        <v>133.0</v>
      </c>
      <c r="D691" s="1599">
        <v>27.1</v>
      </c>
      <c r="E691" s="160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609">
        <v>164.0</v>
      </c>
      <c r="L691" s="1602">
        <v>43053.0</v>
      </c>
    </row>
    <row r="692">
      <c r="A692" s="1596" t="s">
        <v>190</v>
      </c>
      <c r="B692" s="1632">
        <v>5193.0</v>
      </c>
      <c r="C692" s="1610">
        <v>390.0</v>
      </c>
      <c r="D692" s="1599">
        <v>33.4</v>
      </c>
      <c r="E692" s="160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609">
        <v>250.0</v>
      </c>
      <c r="L692" s="1602">
        <v>38400.0</v>
      </c>
    </row>
    <row r="693">
      <c r="A693" s="1596" t="s">
        <v>380</v>
      </c>
      <c r="B693" s="1632">
        <v>5637.0</v>
      </c>
      <c r="C693" s="1610">
        <v>141.0</v>
      </c>
      <c r="D693" s="1599">
        <v>12.5</v>
      </c>
      <c r="E693" s="160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609">
        <v>269.0</v>
      </c>
      <c r="L693" s="1602">
        <v>66319.0</v>
      </c>
    </row>
    <row r="694">
      <c r="A694" s="1596" t="s">
        <v>85</v>
      </c>
      <c r="B694" s="1632">
        <v>30163.0</v>
      </c>
      <c r="C694" s="1598">
        <v>1090.0</v>
      </c>
      <c r="D694" s="1599">
        <v>17.8</v>
      </c>
      <c r="E694" s="160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609">
        <v>1289.0</v>
      </c>
      <c r="L694" s="1602">
        <v>53607.0</v>
      </c>
    </row>
    <row r="695">
      <c r="A695" s="1596" t="s">
        <v>583</v>
      </c>
      <c r="B695" s="1632">
        <v>15813.0</v>
      </c>
      <c r="C695" s="1610">
        <v>752.0</v>
      </c>
      <c r="D695" s="1599">
        <v>20.9</v>
      </c>
      <c r="E695" s="160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609">
        <v>589.0</v>
      </c>
      <c r="L695" s="1606">
        <v>48152.0</v>
      </c>
    </row>
    <row r="696">
      <c r="A696" s="1596" t="s">
        <v>584</v>
      </c>
      <c r="B696" s="1632">
        <v>144672.0</v>
      </c>
      <c r="C696" s="1598">
        <v>6890.0</v>
      </c>
      <c r="D696" s="1599">
        <v>21.9</v>
      </c>
      <c r="E696" s="160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609">
        <v>12692.0</v>
      </c>
      <c r="L696" s="1606">
        <v>52642.0</v>
      </c>
    </row>
    <row r="697">
      <c r="A697" s="1596" t="s">
        <v>2115</v>
      </c>
      <c r="B697" s="1632">
        <v>257400.0</v>
      </c>
      <c r="C697" s="1598">
        <v>13269.0</v>
      </c>
      <c r="D697" s="1599">
        <v>22.0</v>
      </c>
      <c r="E697" s="160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609">
        <v>17392.0</v>
      </c>
      <c r="L697" s="1602">
        <v>58222.0</v>
      </c>
    </row>
    <row r="698">
      <c r="A698" s="1596" t="s">
        <v>192</v>
      </c>
      <c r="B698" s="1632">
        <v>23768.0</v>
      </c>
      <c r="C698" s="1598">
        <v>1449.0</v>
      </c>
      <c r="D698" s="1599">
        <v>29.7</v>
      </c>
      <c r="E698" s="160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609">
        <v>1180.0</v>
      </c>
      <c r="L698" s="1606">
        <v>40761.0</v>
      </c>
    </row>
    <row r="699">
      <c r="A699" s="1596" t="s">
        <v>585</v>
      </c>
      <c r="B699" s="1632">
        <v>196343.0</v>
      </c>
      <c r="C699" s="1598">
        <v>8496.0</v>
      </c>
      <c r="D699" s="1599">
        <v>20.0</v>
      </c>
      <c r="E699" s="160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609">
        <v>11605.0</v>
      </c>
      <c r="L699" s="1602">
        <v>62242.0</v>
      </c>
    </row>
    <row r="700">
      <c r="A700" s="1596" t="s">
        <v>586</v>
      </c>
      <c r="B700" s="1632">
        <v>6902.0</v>
      </c>
      <c r="C700" s="1610">
        <v>182.0</v>
      </c>
      <c r="D700" s="1599">
        <v>14.9</v>
      </c>
      <c r="E700" s="160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609">
        <v>300.0</v>
      </c>
      <c r="L700" s="1602">
        <v>52018.0</v>
      </c>
    </row>
    <row r="701">
      <c r="A701" s="1596" t="s">
        <v>193</v>
      </c>
      <c r="B701" s="1632">
        <v>4949.0</v>
      </c>
      <c r="C701" s="1610">
        <v>156.0</v>
      </c>
      <c r="D701" s="1599">
        <v>15.0</v>
      </c>
      <c r="E701" s="160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609">
        <v>151.0</v>
      </c>
      <c r="L701" s="1602">
        <v>55198.0</v>
      </c>
    </row>
    <row r="702">
      <c r="A702" s="1596" t="s">
        <v>88</v>
      </c>
      <c r="B702" s="1632">
        <v>20990.0</v>
      </c>
      <c r="C702" s="1610">
        <v>609.0</v>
      </c>
      <c r="D702" s="1599">
        <v>13.3</v>
      </c>
      <c r="E702" s="160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609">
        <v>510.0</v>
      </c>
      <c r="L702" s="1602">
        <v>56509.0</v>
      </c>
    </row>
    <row r="703">
      <c r="A703" s="1596" t="s">
        <v>587</v>
      </c>
      <c r="B703" s="1632">
        <v>5400.0</v>
      </c>
      <c r="C703" s="1610">
        <v>197.0</v>
      </c>
      <c r="D703" s="1599">
        <v>17.2</v>
      </c>
      <c r="E703" s="160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609">
        <v>190.0</v>
      </c>
      <c r="L703" s="1602">
        <v>52651.0</v>
      </c>
    </row>
    <row r="704">
      <c r="A704" s="1596" t="s">
        <v>588</v>
      </c>
      <c r="B704" s="1632">
        <v>44630.0</v>
      </c>
      <c r="C704" s="1598">
        <v>1960.0</v>
      </c>
      <c r="D704" s="1599">
        <v>20.9</v>
      </c>
      <c r="E704" s="160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609">
        <v>2931.0</v>
      </c>
      <c r="L704" s="1606">
        <v>47357.0</v>
      </c>
    </row>
    <row r="705">
      <c r="A705" s="1596" t="s">
        <v>589</v>
      </c>
      <c r="B705" s="1632">
        <v>131343.0</v>
      </c>
      <c r="C705" s="1598">
        <v>3587.0</v>
      </c>
      <c r="D705" s="1599">
        <v>12.2</v>
      </c>
      <c r="E705" s="160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609">
        <v>6132.0</v>
      </c>
      <c r="L705" s="1602">
        <v>61508.0</v>
      </c>
    </row>
    <row r="706">
      <c r="A706" s="1596" t="s">
        <v>199</v>
      </c>
      <c r="B706" s="1632">
        <v>17244.0</v>
      </c>
      <c r="C706" s="1610">
        <v>852.0</v>
      </c>
      <c r="D706" s="1599">
        <v>24.5</v>
      </c>
      <c r="E706" s="160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609">
        <v>1047.0</v>
      </c>
      <c r="L706" s="1606">
        <v>49716.0</v>
      </c>
    </row>
    <row r="707">
      <c r="A707" s="1596" t="s">
        <v>590</v>
      </c>
      <c r="B707" s="1632">
        <v>74188.0</v>
      </c>
      <c r="C707" s="1598">
        <v>5232.0</v>
      </c>
      <c r="D707" s="1599">
        <v>29.5</v>
      </c>
      <c r="E707" s="160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609">
        <v>4020.0</v>
      </c>
      <c r="L707" s="1602">
        <v>44638.0</v>
      </c>
    </row>
    <row r="708">
      <c r="A708" s="1596" t="s">
        <v>591</v>
      </c>
      <c r="B708" s="1632">
        <v>11361.0</v>
      </c>
      <c r="C708" s="1610">
        <v>482.0</v>
      </c>
      <c r="D708" s="1599">
        <v>18.8</v>
      </c>
      <c r="E708" s="160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609">
        <v>393.0</v>
      </c>
      <c r="L708" s="1602">
        <v>53414.0</v>
      </c>
    </row>
    <row r="709">
      <c r="A709" s="1596" t="s">
        <v>493</v>
      </c>
      <c r="B709" s="1632">
        <v>16835.0</v>
      </c>
      <c r="C709" s="1610">
        <v>632.0</v>
      </c>
      <c r="D709" s="1599">
        <v>17.2</v>
      </c>
      <c r="E709" s="160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609">
        <v>1051.0</v>
      </c>
      <c r="L709" s="1602">
        <v>53532.0</v>
      </c>
    </row>
    <row r="710">
      <c r="A710" s="1596" t="s">
        <v>94</v>
      </c>
      <c r="B710" s="1632">
        <v>13761.0</v>
      </c>
      <c r="C710" s="1610">
        <v>307.0</v>
      </c>
      <c r="D710" s="1599">
        <v>10.5</v>
      </c>
      <c r="E710" s="160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609">
        <v>447.0</v>
      </c>
      <c r="L710" s="1602">
        <v>66937.0</v>
      </c>
    </row>
    <row r="711">
      <c r="A711" s="1596" t="s">
        <v>494</v>
      </c>
      <c r="B711" s="1632">
        <v>16179.0</v>
      </c>
      <c r="C711" s="1610">
        <v>769.0</v>
      </c>
      <c r="D711" s="1599">
        <v>21.0</v>
      </c>
      <c r="E711" s="160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609">
        <v>446.0</v>
      </c>
      <c r="L711" s="1602">
        <v>50471.0</v>
      </c>
    </row>
    <row r="712">
      <c r="A712" s="1596" t="s">
        <v>201</v>
      </c>
      <c r="B712" s="1632">
        <v>13877.0</v>
      </c>
      <c r="C712" s="1610">
        <v>562.0</v>
      </c>
      <c r="D712" s="1599">
        <v>19.3</v>
      </c>
      <c r="E712" s="160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609">
        <v>558.0</v>
      </c>
      <c r="L712" s="1602">
        <v>49507.0</v>
      </c>
    </row>
    <row r="713">
      <c r="A713" s="1596" t="s">
        <v>592</v>
      </c>
      <c r="B713" s="1632">
        <v>55691.0</v>
      </c>
      <c r="C713" s="1598">
        <v>2042.0</v>
      </c>
      <c r="D713" s="1599">
        <v>17.1</v>
      </c>
      <c r="E713" s="160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609">
        <v>4401.0</v>
      </c>
      <c r="L713" s="1606">
        <v>57197.0</v>
      </c>
    </row>
    <row r="714">
      <c r="A714" s="1596" t="s">
        <v>593</v>
      </c>
      <c r="B714" s="1632">
        <v>696355.0</v>
      </c>
      <c r="C714" s="1598">
        <v>14595.0</v>
      </c>
      <c r="D714" s="1599">
        <v>8.6</v>
      </c>
      <c r="E714" s="160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609">
        <v>70434.0</v>
      </c>
      <c r="L714" s="1606">
        <v>86108.0</v>
      </c>
    </row>
    <row r="715">
      <c r="A715" s="1596" t="s">
        <v>594</v>
      </c>
      <c r="B715" s="1632">
        <v>67153.0</v>
      </c>
      <c r="C715" s="1598">
        <v>2876.0</v>
      </c>
      <c r="D715" s="1599">
        <v>20.0</v>
      </c>
      <c r="E715" s="160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609">
        <v>3784.0</v>
      </c>
      <c r="L715" s="1606">
        <v>46187.0</v>
      </c>
    </row>
    <row r="716">
      <c r="A716" s="1596" t="s">
        <v>595</v>
      </c>
      <c r="B716" s="1632">
        <v>285350.0</v>
      </c>
      <c r="C716" s="1598">
        <v>17728.0</v>
      </c>
      <c r="D716" s="1599">
        <v>27.2</v>
      </c>
      <c r="E716" s="160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609">
        <v>26253.0</v>
      </c>
      <c r="L716" s="1658">
        <v>53795.0</v>
      </c>
    </row>
    <row r="717">
      <c r="A717" s="1581" t="s">
        <v>596</v>
      </c>
      <c r="B717" s="1640">
        <v>38467.0</v>
      </c>
      <c r="C717" s="1627">
        <v>705.0</v>
      </c>
      <c r="D717" s="1612">
        <v>7.7</v>
      </c>
      <c r="E717" s="1585">
        <v>36102.0</v>
      </c>
      <c r="F717" s="1586">
        <v>278.0</v>
      </c>
      <c r="G717" s="1586">
        <v>49.0</v>
      </c>
      <c r="H717" s="1586">
        <v>217.0</v>
      </c>
      <c r="I717" s="1586">
        <v>14.0</v>
      </c>
      <c r="J717" s="1586">
        <v>212.0</v>
      </c>
      <c r="K717" s="1659">
        <v>1595.0</v>
      </c>
      <c r="L717" s="1660">
        <v>72247.0</v>
      </c>
    </row>
    <row r="718">
      <c r="A718" s="1590" t="s">
        <v>597</v>
      </c>
      <c r="B718" s="1641">
        <v>6785528.0</v>
      </c>
      <c r="C718" s="1591">
        <v>268470.0</v>
      </c>
      <c r="D718" s="1616">
        <v>17.5</v>
      </c>
      <c r="E718" s="1617">
        <v>5241795.0</v>
      </c>
      <c r="F718" s="1593">
        <v>648513.0</v>
      </c>
      <c r="G718" s="1593">
        <v>26086.0</v>
      </c>
      <c r="H718" s="1593">
        <v>167959.0</v>
      </c>
      <c r="I718" s="1593">
        <v>3137.0</v>
      </c>
      <c r="J718" s="1593">
        <v>261312.0</v>
      </c>
      <c r="K718" s="1594">
        <v>436726.0</v>
      </c>
      <c r="L718" s="1595">
        <v>55725.0</v>
      </c>
    </row>
    <row r="719">
      <c r="A719" s="1596" t="s">
        <v>267</v>
      </c>
      <c r="B719" s="1631">
        <v>35809.0</v>
      </c>
      <c r="C719" s="1598">
        <v>2387.0</v>
      </c>
      <c r="D719" s="1599">
        <v>21.7</v>
      </c>
      <c r="E719" s="160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609">
        <v>1177.0</v>
      </c>
      <c r="L719" s="1606">
        <v>56693.0</v>
      </c>
    </row>
    <row r="720">
      <c r="A720" s="1596" t="s">
        <v>599</v>
      </c>
      <c r="B720" s="1632">
        <v>385410.0</v>
      </c>
      <c r="C720" s="1598">
        <v>19810.0</v>
      </c>
      <c r="D720" s="1599">
        <v>21.0</v>
      </c>
      <c r="E720" s="160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609">
        <v>27213.0</v>
      </c>
      <c r="L720" s="1606">
        <v>54473.0</v>
      </c>
    </row>
    <row r="721">
      <c r="A721" s="1596" t="s">
        <v>600</v>
      </c>
      <c r="B721" s="1632">
        <v>82208.0</v>
      </c>
      <c r="C721" s="1598">
        <v>2415.0</v>
      </c>
      <c r="D721" s="1599">
        <v>12.6</v>
      </c>
      <c r="E721" s="160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609">
        <v>5010.0</v>
      </c>
      <c r="L721" s="1602">
        <v>63067.0</v>
      </c>
    </row>
    <row r="722">
      <c r="A722" s="1596" t="s">
        <v>150</v>
      </c>
      <c r="B722" s="1632">
        <v>8719.0</v>
      </c>
      <c r="C722" s="1610">
        <v>374.0</v>
      </c>
      <c r="D722" s="1599">
        <v>17.8</v>
      </c>
      <c r="E722" s="160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609">
        <v>357.0</v>
      </c>
      <c r="L722" s="1602">
        <v>51649.0</v>
      </c>
    </row>
    <row r="723">
      <c r="A723" s="1596" t="s">
        <v>601</v>
      </c>
      <c r="B723" s="1632">
        <v>12112.0</v>
      </c>
      <c r="C723" s="1610">
        <v>563.0</v>
      </c>
      <c r="D723" s="1599">
        <v>22.3</v>
      </c>
      <c r="E723" s="160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609">
        <v>512.0</v>
      </c>
      <c r="L723" s="1606">
        <v>45161.0</v>
      </c>
    </row>
    <row r="724">
      <c r="A724" s="1596" t="s">
        <v>151</v>
      </c>
      <c r="B724" s="1632">
        <v>70812.0</v>
      </c>
      <c r="C724" s="1610">
        <v>910.0</v>
      </c>
      <c r="D724" s="1599">
        <v>5.2</v>
      </c>
      <c r="E724" s="160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609">
        <v>4093.0</v>
      </c>
      <c r="L724" s="1602">
        <v>85876.0</v>
      </c>
    </row>
    <row r="725">
      <c r="A725" s="1596" t="s">
        <v>545</v>
      </c>
      <c r="B725" s="1632">
        <v>15475.0</v>
      </c>
      <c r="C725" s="1610">
        <v>435.0</v>
      </c>
      <c r="D725" s="1599">
        <v>16.3</v>
      </c>
      <c r="E725" s="160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609">
        <v>627.0</v>
      </c>
      <c r="L725" s="1602">
        <v>60944.0</v>
      </c>
    </row>
    <row r="726">
      <c r="A726" s="1596" t="s">
        <v>153</v>
      </c>
      <c r="B726" s="1632">
        <v>20306.0</v>
      </c>
      <c r="C726" s="1610">
        <v>513.0</v>
      </c>
      <c r="D726" s="1599">
        <v>11.9</v>
      </c>
      <c r="E726" s="160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609">
        <v>707.0</v>
      </c>
      <c r="L726" s="1602">
        <v>57092.0</v>
      </c>
    </row>
    <row r="727">
      <c r="A727" s="1596" t="s">
        <v>547</v>
      </c>
      <c r="B727" s="1632">
        <v>37870.0</v>
      </c>
      <c r="C727" s="1598">
        <v>1456.0</v>
      </c>
      <c r="D727" s="1599">
        <v>17.3</v>
      </c>
      <c r="E727" s="160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609">
        <v>2748.0</v>
      </c>
      <c r="L727" s="1606">
        <v>48598.0</v>
      </c>
    </row>
    <row r="728">
      <c r="A728" s="1596" t="s">
        <v>155</v>
      </c>
      <c r="B728" s="1632">
        <v>121093.0</v>
      </c>
      <c r="C728" s="1598">
        <v>4073.0</v>
      </c>
      <c r="D728" s="1599">
        <v>15.9</v>
      </c>
      <c r="E728" s="160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609">
        <v>8605.0</v>
      </c>
      <c r="L728" s="1602">
        <v>56774.0</v>
      </c>
    </row>
    <row r="729">
      <c r="A729" s="1596" t="s">
        <v>43</v>
      </c>
      <c r="B729" s="1632">
        <v>26466.0</v>
      </c>
      <c r="C729" s="1598">
        <v>1310.0</v>
      </c>
      <c r="D729" s="1599">
        <v>22.4</v>
      </c>
      <c r="E729" s="160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609">
        <v>943.0</v>
      </c>
      <c r="L729" s="1602">
        <v>52699.0</v>
      </c>
    </row>
    <row r="730">
      <c r="A730" s="1596" t="s">
        <v>550</v>
      </c>
      <c r="B730" s="1632">
        <v>33190.0</v>
      </c>
      <c r="C730" s="1598">
        <v>1346.0</v>
      </c>
      <c r="D730" s="1599">
        <v>16.3</v>
      </c>
      <c r="E730" s="160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609">
        <v>2614.0</v>
      </c>
      <c r="L730" s="1602">
        <v>51730.0</v>
      </c>
    </row>
    <row r="731">
      <c r="A731" s="1596" t="s">
        <v>160</v>
      </c>
      <c r="B731" s="1632">
        <v>10526.0</v>
      </c>
      <c r="C731" s="1610">
        <v>563.0</v>
      </c>
      <c r="D731" s="1599">
        <v>25.3</v>
      </c>
      <c r="E731" s="160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609">
        <v>367.0</v>
      </c>
      <c r="L731" s="1602">
        <v>44152.0</v>
      </c>
    </row>
    <row r="732">
      <c r="A732" s="1596" t="s">
        <v>602</v>
      </c>
      <c r="B732" s="1632">
        <v>33381.0</v>
      </c>
      <c r="C732" s="1598">
        <v>1661.0</v>
      </c>
      <c r="D732" s="1599">
        <v>17.4</v>
      </c>
      <c r="E732" s="160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609">
        <v>1334.0</v>
      </c>
      <c r="L732" s="1602">
        <v>55434.0</v>
      </c>
    </row>
    <row r="733">
      <c r="A733" s="1596" t="s">
        <v>603</v>
      </c>
      <c r="B733" s="1632">
        <v>50679.0</v>
      </c>
      <c r="C733" s="1598">
        <v>1297.0</v>
      </c>
      <c r="D733" s="1599">
        <v>12.0</v>
      </c>
      <c r="E733" s="160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609">
        <v>2167.0</v>
      </c>
      <c r="L733" s="1602">
        <v>66502.0</v>
      </c>
    </row>
    <row r="734">
      <c r="A734" s="1596" t="s">
        <v>424</v>
      </c>
      <c r="B734" s="1632">
        <v>26472.0</v>
      </c>
      <c r="C734" s="1610">
        <v>982.0</v>
      </c>
      <c r="D734" s="1599">
        <v>15.4</v>
      </c>
      <c r="E734" s="160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609">
        <v>970.0</v>
      </c>
      <c r="L734" s="1602">
        <v>57441.0</v>
      </c>
    </row>
    <row r="735">
      <c r="A735" s="1596" t="s">
        <v>54</v>
      </c>
      <c r="B735" s="1632">
        <v>43265.0</v>
      </c>
      <c r="C735" s="1598">
        <v>1297.0</v>
      </c>
      <c r="D735" s="1599">
        <v>12.8</v>
      </c>
      <c r="E735" s="160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609">
        <v>1686.0</v>
      </c>
      <c r="L735" s="1606">
        <v>58987.0</v>
      </c>
    </row>
    <row r="736">
      <c r="A736" s="1596" t="s">
        <v>333</v>
      </c>
      <c r="B736" s="1632">
        <v>111903.0</v>
      </c>
      <c r="C736" s="1598">
        <v>5441.0</v>
      </c>
      <c r="D736" s="1599">
        <v>27.0</v>
      </c>
      <c r="E736" s="160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609">
        <v>5985.0</v>
      </c>
      <c r="L736" s="1602">
        <v>43096.0</v>
      </c>
    </row>
    <row r="737">
      <c r="A737" s="1596" t="s">
        <v>604</v>
      </c>
      <c r="B737" s="1632">
        <v>43637.0</v>
      </c>
      <c r="C737" s="1610">
        <v>919.0</v>
      </c>
      <c r="D737" s="1599">
        <v>9.1</v>
      </c>
      <c r="E737" s="160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609">
        <v>1708.0</v>
      </c>
      <c r="L737" s="1606">
        <v>62126.0</v>
      </c>
    </row>
    <row r="738">
      <c r="A738" s="1596" t="s">
        <v>605</v>
      </c>
      <c r="B738" s="1632">
        <v>207047.0</v>
      </c>
      <c r="C738" s="1598">
        <v>8810.0</v>
      </c>
      <c r="D738" s="1599">
        <v>16.0</v>
      </c>
      <c r="E738" s="160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609">
        <v>18453.0</v>
      </c>
      <c r="L738" s="1602">
        <v>59251.0</v>
      </c>
    </row>
    <row r="739">
      <c r="A739" s="1596" t="s">
        <v>58</v>
      </c>
      <c r="B739" s="1632">
        <v>23398.0</v>
      </c>
      <c r="C739" s="1598">
        <v>1004.0</v>
      </c>
      <c r="D739" s="1599">
        <v>20.9</v>
      </c>
      <c r="E739" s="160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609">
        <v>799.0</v>
      </c>
      <c r="L739" s="1606">
        <v>47737.0</v>
      </c>
    </row>
    <row r="740">
      <c r="A740" s="1596" t="s">
        <v>434</v>
      </c>
      <c r="B740" s="1632">
        <v>80484.0</v>
      </c>
      <c r="C740" s="1598">
        <v>2519.0</v>
      </c>
      <c r="D740" s="1599">
        <v>14.5</v>
      </c>
      <c r="E740" s="160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609">
        <v>4884.0</v>
      </c>
      <c r="L740" s="1602">
        <v>64992.0</v>
      </c>
    </row>
    <row r="741">
      <c r="A741" s="1596" t="s">
        <v>606</v>
      </c>
      <c r="B741" s="1632">
        <v>16479.0</v>
      </c>
      <c r="C741" s="1610">
        <v>580.0</v>
      </c>
      <c r="D741" s="1599">
        <v>16.8</v>
      </c>
      <c r="E741" s="160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609">
        <v>664.0</v>
      </c>
      <c r="L741" s="1602">
        <v>53493.0</v>
      </c>
    </row>
    <row r="742">
      <c r="A742" s="1596" t="s">
        <v>59</v>
      </c>
      <c r="B742" s="1632">
        <v>22785.0</v>
      </c>
      <c r="C742" s="1610">
        <v>580.0</v>
      </c>
      <c r="D742" s="1599">
        <v>11.4</v>
      </c>
      <c r="E742" s="160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609">
        <v>706.0</v>
      </c>
      <c r="L742" s="1602">
        <v>62251.0</v>
      </c>
    </row>
    <row r="743">
      <c r="A743" s="1596" t="s">
        <v>166</v>
      </c>
      <c r="B743" s="1632">
        <v>20480.0</v>
      </c>
      <c r="C743" s="1598">
        <v>1006.0</v>
      </c>
      <c r="D743" s="1599">
        <v>22.0</v>
      </c>
      <c r="E743" s="160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609">
        <v>967.0</v>
      </c>
      <c r="L743" s="1602">
        <v>52798.0</v>
      </c>
    </row>
    <row r="744">
      <c r="A744" s="1596" t="s">
        <v>607</v>
      </c>
      <c r="B744" s="1632">
        <v>33011.0</v>
      </c>
      <c r="C744" s="1610">
        <v>895.0</v>
      </c>
      <c r="D744" s="1599">
        <v>11.7</v>
      </c>
      <c r="E744" s="160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609">
        <v>1359.0</v>
      </c>
      <c r="L744" s="1606">
        <v>56960.0</v>
      </c>
    </row>
    <row r="745">
      <c r="A745" s="1596" t="s">
        <v>168</v>
      </c>
      <c r="B745" s="1632">
        <v>66674.0</v>
      </c>
      <c r="C745" s="1598">
        <v>4090.0</v>
      </c>
      <c r="D745" s="1599">
        <v>31.0</v>
      </c>
      <c r="E745" s="160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609">
        <v>4468.0</v>
      </c>
      <c r="L745" s="1602">
        <v>45138.0</v>
      </c>
    </row>
    <row r="746">
      <c r="A746" s="1596" t="s">
        <v>61</v>
      </c>
      <c r="B746" s="1632">
        <v>30803.0</v>
      </c>
      <c r="C746" s="1598">
        <v>1280.0</v>
      </c>
      <c r="D746" s="1599">
        <v>18.7</v>
      </c>
      <c r="E746" s="160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609">
        <v>1145.0</v>
      </c>
      <c r="L746" s="1606">
        <v>46835.0</v>
      </c>
    </row>
    <row r="747">
      <c r="A747" s="1596" t="s">
        <v>359</v>
      </c>
      <c r="B747" s="1632">
        <v>347467.0</v>
      </c>
      <c r="C747" s="1598">
        <v>3997.0</v>
      </c>
      <c r="D747" s="1599">
        <v>4.5</v>
      </c>
      <c r="E747" s="160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609">
        <v>22564.0</v>
      </c>
      <c r="L747" s="1606">
        <v>101740.0</v>
      </c>
    </row>
    <row r="748">
      <c r="A748" s="1596" t="s">
        <v>444</v>
      </c>
      <c r="B748" s="1632">
        <v>79840.0</v>
      </c>
      <c r="C748" s="1598">
        <v>1161.0</v>
      </c>
      <c r="D748" s="1599">
        <v>6.6</v>
      </c>
      <c r="E748" s="160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609">
        <v>3980.0</v>
      </c>
      <c r="L748" s="1602">
        <v>73831.0</v>
      </c>
    </row>
    <row r="749">
      <c r="A749" s="1596" t="s">
        <v>608</v>
      </c>
      <c r="B749" s="1632">
        <v>39654.0</v>
      </c>
      <c r="C749" s="1598">
        <v>1131.0</v>
      </c>
      <c r="D749" s="1599">
        <v>12.7</v>
      </c>
      <c r="E749" s="160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609">
        <v>1728.0</v>
      </c>
      <c r="L749" s="1606">
        <v>60379.0</v>
      </c>
    </row>
    <row r="750">
      <c r="A750" s="1596" t="s">
        <v>609</v>
      </c>
      <c r="B750" s="1632">
        <v>174788.0</v>
      </c>
      <c r="C750" s="1598">
        <v>2713.0</v>
      </c>
      <c r="D750" s="1599">
        <v>6.6</v>
      </c>
      <c r="E750" s="160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609">
        <v>10765.0</v>
      </c>
      <c r="L750" s="1602">
        <v>80834.0</v>
      </c>
    </row>
    <row r="751">
      <c r="A751" s="1596" t="s">
        <v>63</v>
      </c>
      <c r="B751" s="1632">
        <v>48914.0</v>
      </c>
      <c r="C751" s="1598">
        <v>1791.0</v>
      </c>
      <c r="D751" s="1599">
        <v>18.6</v>
      </c>
      <c r="E751" s="160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609">
        <v>1627.0</v>
      </c>
      <c r="L751" s="1606">
        <v>50183.0</v>
      </c>
    </row>
    <row r="752">
      <c r="A752" s="1596" t="s">
        <v>171</v>
      </c>
      <c r="B752" s="1632">
        <v>83658.0</v>
      </c>
      <c r="C752" s="1598">
        <v>3498.0</v>
      </c>
      <c r="D752" s="1599">
        <v>19.3</v>
      </c>
      <c r="E752" s="160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609">
        <v>5174.0</v>
      </c>
      <c r="L752" s="1602">
        <v>55365.0</v>
      </c>
    </row>
    <row r="753">
      <c r="A753" s="1596" t="s">
        <v>610</v>
      </c>
      <c r="B753" s="1632">
        <v>36662.0</v>
      </c>
      <c r="C753" s="1598">
        <v>1079.0</v>
      </c>
      <c r="D753" s="1599">
        <v>14.2</v>
      </c>
      <c r="E753" s="160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609">
        <v>1504.0</v>
      </c>
      <c r="L753" s="1602">
        <v>53809.0</v>
      </c>
    </row>
    <row r="754">
      <c r="A754" s="1596" t="s">
        <v>65</v>
      </c>
      <c r="B754" s="1632">
        <v>46428.0</v>
      </c>
      <c r="C754" s="1598">
        <v>1597.0</v>
      </c>
      <c r="D754" s="1599">
        <v>15.2</v>
      </c>
      <c r="E754" s="160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609">
        <v>3319.0</v>
      </c>
      <c r="L754" s="1602">
        <v>55518.0</v>
      </c>
    </row>
    <row r="755">
      <c r="A755" s="1596" t="s">
        <v>450</v>
      </c>
      <c r="B755" s="1632">
        <v>32918.0</v>
      </c>
      <c r="C755" s="1610">
        <v>926.0</v>
      </c>
      <c r="D755" s="1599">
        <v>12.3</v>
      </c>
      <c r="E755" s="160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609">
        <v>1981.0</v>
      </c>
      <c r="L755" s="1602">
        <v>66720.0</v>
      </c>
    </row>
    <row r="756">
      <c r="A756" s="1596" t="s">
        <v>611</v>
      </c>
      <c r="B756" s="1632">
        <v>20478.0</v>
      </c>
      <c r="C756" s="1598">
        <v>1024.0</v>
      </c>
      <c r="D756" s="1599">
        <v>20.0</v>
      </c>
      <c r="E756" s="160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609">
        <v>683.0</v>
      </c>
      <c r="L756" s="1602">
        <v>48392.0</v>
      </c>
    </row>
    <row r="757">
      <c r="A757" s="1596" t="s">
        <v>66</v>
      </c>
      <c r="B757" s="1632">
        <v>33147.0</v>
      </c>
      <c r="C757" s="1598">
        <v>1406.0</v>
      </c>
      <c r="D757" s="1599">
        <v>22.4</v>
      </c>
      <c r="E757" s="160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609">
        <v>1281.0</v>
      </c>
      <c r="L757" s="1602">
        <v>51031.0</v>
      </c>
    </row>
    <row r="758">
      <c r="A758" s="1596" t="s">
        <v>612</v>
      </c>
      <c r="B758" s="1632">
        <v>27613.0</v>
      </c>
      <c r="C758" s="1598">
        <v>1344.0</v>
      </c>
      <c r="D758" s="1599">
        <v>21.9</v>
      </c>
      <c r="E758" s="160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609">
        <v>1023.0</v>
      </c>
      <c r="L758" s="1606">
        <v>51560.0</v>
      </c>
    </row>
    <row r="759">
      <c r="A759" s="1596" t="s">
        <v>174</v>
      </c>
      <c r="B759" s="1632">
        <v>161765.0</v>
      </c>
      <c r="C759" s="1598">
        <v>3812.0</v>
      </c>
      <c r="D759" s="1599">
        <v>10.1</v>
      </c>
      <c r="E759" s="160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609">
        <v>8773.0</v>
      </c>
      <c r="L759" s="1602">
        <v>69880.0</v>
      </c>
    </row>
    <row r="760">
      <c r="A760" s="1596" t="s">
        <v>568</v>
      </c>
      <c r="B760" s="1632">
        <v>36282.0</v>
      </c>
      <c r="C760" s="1598">
        <v>1540.0</v>
      </c>
      <c r="D760" s="1599">
        <v>20.2</v>
      </c>
      <c r="E760" s="160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609">
        <v>1381.0</v>
      </c>
      <c r="L760" s="1606">
        <v>48606.0</v>
      </c>
    </row>
    <row r="761">
      <c r="A761" s="1596" t="s">
        <v>613</v>
      </c>
      <c r="B761" s="1632">
        <v>80240.0</v>
      </c>
      <c r="C761" s="1598">
        <v>2277.0</v>
      </c>
      <c r="D761" s="1599">
        <v>12.3</v>
      </c>
      <c r="E761" s="160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609">
        <v>4553.0</v>
      </c>
      <c r="L761" s="1602">
        <v>57367.0</v>
      </c>
    </row>
    <row r="762">
      <c r="A762" s="1596" t="s">
        <v>614</v>
      </c>
      <c r="B762" s="1632">
        <v>40446.0</v>
      </c>
      <c r="C762" s="1598">
        <v>1406.0</v>
      </c>
      <c r="D762" s="1599">
        <v>11.2</v>
      </c>
      <c r="E762" s="160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609">
        <v>1230.0</v>
      </c>
      <c r="L762" s="1606">
        <v>67498.0</v>
      </c>
    </row>
    <row r="763">
      <c r="A763" s="1596" t="s">
        <v>224</v>
      </c>
      <c r="B763" s="1632">
        <v>498700.0</v>
      </c>
      <c r="C763" s="1598">
        <v>27338.0</v>
      </c>
      <c r="D763" s="1599">
        <v>24.6</v>
      </c>
      <c r="E763" s="160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609">
        <v>50157.0</v>
      </c>
      <c r="L763" s="1606">
        <v>55280.0</v>
      </c>
    </row>
    <row r="764">
      <c r="A764" s="1596" t="s">
        <v>615</v>
      </c>
      <c r="B764" s="1632">
        <v>112417.0</v>
      </c>
      <c r="C764" s="1598">
        <v>5727.0</v>
      </c>
      <c r="D764" s="1599">
        <v>24.9</v>
      </c>
      <c r="E764" s="160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609">
        <v>7590.0</v>
      </c>
      <c r="L764" s="1602">
        <v>52095.0</v>
      </c>
    </row>
    <row r="765">
      <c r="A765" s="1596" t="s">
        <v>69</v>
      </c>
      <c r="B765" s="1632">
        <v>45011.0</v>
      </c>
      <c r="C765" s="1598">
        <v>1686.0</v>
      </c>
      <c r="D765" s="1599">
        <v>17.3</v>
      </c>
      <c r="E765" s="160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609">
        <v>1664.0</v>
      </c>
      <c r="L765" s="1606">
        <v>53187.0</v>
      </c>
    </row>
    <row r="766">
      <c r="A766" s="1596" t="s">
        <v>74</v>
      </c>
      <c r="B766" s="1632">
        <v>130129.0</v>
      </c>
      <c r="C766" s="1598">
        <v>6685.0</v>
      </c>
      <c r="D766" s="1599">
        <v>24.7</v>
      </c>
      <c r="E766" s="160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609">
        <v>7066.0</v>
      </c>
      <c r="L766" s="1606">
        <v>49522.0</v>
      </c>
    </row>
    <row r="767">
      <c r="A767" s="1596" t="s">
        <v>76</v>
      </c>
      <c r="B767" s="1632">
        <v>977203.0</v>
      </c>
      <c r="C767" s="1598">
        <v>56364.0</v>
      </c>
      <c r="D767" s="1599">
        <v>24.5</v>
      </c>
      <c r="E767" s="160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609">
        <v>74260.0</v>
      </c>
      <c r="L767" s="1602">
        <v>48409.0</v>
      </c>
    </row>
    <row r="768">
      <c r="A768" s="1596" t="s">
        <v>77</v>
      </c>
      <c r="B768" s="1632">
        <v>46095.0</v>
      </c>
      <c r="C768" s="1598">
        <v>1600.0</v>
      </c>
      <c r="D768" s="1599">
        <v>14.1</v>
      </c>
      <c r="E768" s="160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609">
        <v>2766.0</v>
      </c>
      <c r="L768" s="1602">
        <v>55766.0</v>
      </c>
    </row>
    <row r="769">
      <c r="A769" s="1596" t="s">
        <v>371</v>
      </c>
      <c r="B769" s="1632">
        <v>9812.0</v>
      </c>
      <c r="C769" s="1610">
        <v>346.0</v>
      </c>
      <c r="D769" s="1599">
        <v>15.6</v>
      </c>
      <c r="E769" s="160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609">
        <v>341.0</v>
      </c>
      <c r="L769" s="1602">
        <v>55444.0</v>
      </c>
    </row>
    <row r="770">
      <c r="A770" s="1596" t="s">
        <v>616</v>
      </c>
      <c r="B770" s="1632">
        <v>35962.0</v>
      </c>
      <c r="C770" s="1598">
        <v>1632.0</v>
      </c>
      <c r="D770" s="1599">
        <v>22.3</v>
      </c>
      <c r="E770" s="160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609">
        <v>1657.0</v>
      </c>
      <c r="L770" s="1606">
        <v>47624.0</v>
      </c>
    </row>
    <row r="771">
      <c r="A771" s="1596" t="s">
        <v>79</v>
      </c>
      <c r="B771" s="1632">
        <v>139718.0</v>
      </c>
      <c r="C771" s="1598">
        <v>3187.0</v>
      </c>
      <c r="D771" s="1599">
        <v>14.2</v>
      </c>
      <c r="E771" s="160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609">
        <v>9205.0</v>
      </c>
      <c r="L771" s="1602">
        <v>48883.0</v>
      </c>
    </row>
    <row r="772">
      <c r="A772" s="1596" t="s">
        <v>80</v>
      </c>
      <c r="B772" s="1632">
        <v>37936.0</v>
      </c>
      <c r="C772" s="1598">
        <v>1334.0</v>
      </c>
      <c r="D772" s="1599">
        <v>15.5</v>
      </c>
      <c r="E772" s="160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609">
        <v>1799.0</v>
      </c>
      <c r="L772" s="1606">
        <v>53700.0</v>
      </c>
    </row>
    <row r="773">
      <c r="A773" s="1596" t="s">
        <v>81</v>
      </c>
      <c r="B773" s="1632">
        <v>71780.0</v>
      </c>
      <c r="C773" s="1598">
        <v>2275.0</v>
      </c>
      <c r="D773" s="1599">
        <v>14.7</v>
      </c>
      <c r="E773" s="160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609">
        <v>3058.0</v>
      </c>
      <c r="L773" s="1602">
        <v>66151.0</v>
      </c>
    </row>
    <row r="774">
      <c r="A774" s="1596" t="s">
        <v>183</v>
      </c>
      <c r="B774" s="1632">
        <v>13830.0</v>
      </c>
      <c r="C774" s="1610">
        <v>424.0</v>
      </c>
      <c r="D774" s="1599">
        <v>14.7</v>
      </c>
      <c r="E774" s="160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609">
        <v>885.0</v>
      </c>
      <c r="L774" s="1602">
        <v>53060.0</v>
      </c>
    </row>
    <row r="775">
      <c r="A775" s="1596" t="s">
        <v>617</v>
      </c>
      <c r="B775" s="1632">
        <v>47457.0</v>
      </c>
      <c r="C775" s="1598">
        <v>1367.0</v>
      </c>
      <c r="D775" s="1599">
        <v>12.1</v>
      </c>
      <c r="E775" s="160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609">
        <v>2896.0</v>
      </c>
      <c r="L775" s="1602">
        <v>61341.0</v>
      </c>
    </row>
    <row r="776">
      <c r="A776" s="1596" t="s">
        <v>618</v>
      </c>
      <c r="B776" s="1632">
        <v>5940.0</v>
      </c>
      <c r="C776" s="1610">
        <v>137.0</v>
      </c>
      <c r="D776" s="1599">
        <v>12.6</v>
      </c>
      <c r="E776" s="160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609">
        <v>212.0</v>
      </c>
      <c r="L776" s="1602">
        <v>58022.0</v>
      </c>
    </row>
    <row r="777">
      <c r="A777" s="1596" t="s">
        <v>237</v>
      </c>
      <c r="B777" s="1632">
        <v>19867.0</v>
      </c>
      <c r="C777" s="1610">
        <v>941.0</v>
      </c>
      <c r="D777" s="1599">
        <v>21.8</v>
      </c>
      <c r="E777" s="160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609">
        <v>779.0</v>
      </c>
      <c r="L777" s="1602">
        <v>44968.0</v>
      </c>
    </row>
    <row r="778">
      <c r="A778" s="1596" t="s">
        <v>619</v>
      </c>
      <c r="B778" s="1632">
        <v>21321.0</v>
      </c>
      <c r="C778" s="1610">
        <v>833.0</v>
      </c>
      <c r="D778" s="1599">
        <v>19.5</v>
      </c>
      <c r="E778" s="160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609">
        <v>1052.0</v>
      </c>
      <c r="L778" s="1602">
        <v>49731.0</v>
      </c>
    </row>
    <row r="779">
      <c r="A779" s="1596" t="s">
        <v>620</v>
      </c>
      <c r="B779" s="1632">
        <v>16156.0</v>
      </c>
      <c r="C779" s="1610">
        <v>848.0</v>
      </c>
      <c r="D779" s="1599">
        <v>23.7</v>
      </c>
      <c r="E779" s="160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609">
        <v>375.0</v>
      </c>
      <c r="L779" s="1602">
        <v>49639.0</v>
      </c>
    </row>
    <row r="780">
      <c r="A780" s="1596" t="s">
        <v>82</v>
      </c>
      <c r="B780" s="1632">
        <v>19170.0</v>
      </c>
      <c r="C780" s="1610">
        <v>642.0</v>
      </c>
      <c r="D780" s="1599">
        <v>16.4</v>
      </c>
      <c r="E780" s="160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609">
        <v>588.0</v>
      </c>
      <c r="L780" s="1602">
        <v>52332.0</v>
      </c>
    </row>
    <row r="781">
      <c r="A781" s="1596" t="s">
        <v>84</v>
      </c>
      <c r="B781" s="1632">
        <v>12250.0</v>
      </c>
      <c r="C781" s="1610">
        <v>363.0</v>
      </c>
      <c r="D781" s="1599">
        <v>13.7</v>
      </c>
      <c r="E781" s="160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609">
        <v>380.0</v>
      </c>
      <c r="L781" s="1606">
        <v>54265.0</v>
      </c>
    </row>
    <row r="782">
      <c r="A782" s="1596" t="s">
        <v>621</v>
      </c>
      <c r="B782" s="1632">
        <v>173215.0</v>
      </c>
      <c r="C782" s="1598">
        <v>4157.0</v>
      </c>
      <c r="D782" s="1599">
        <v>11.3</v>
      </c>
      <c r="E782" s="160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609">
        <v>14731.0</v>
      </c>
      <c r="L782" s="1602">
        <v>69298.0</v>
      </c>
    </row>
    <row r="783">
      <c r="A783" s="1596" t="s">
        <v>622</v>
      </c>
      <c r="B783" s="1632">
        <v>25222.0</v>
      </c>
      <c r="C783" s="1610">
        <v>633.0</v>
      </c>
      <c r="D783" s="1599">
        <v>11.4</v>
      </c>
      <c r="E783" s="160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609">
        <v>940.0</v>
      </c>
      <c r="L783" s="1602">
        <v>68162.0</v>
      </c>
    </row>
    <row r="784">
      <c r="A784" s="1596" t="s">
        <v>190</v>
      </c>
      <c r="B784" s="1632">
        <v>12514.0</v>
      </c>
      <c r="C784" s="1610">
        <v>461.0</v>
      </c>
      <c r="D784" s="1599">
        <v>17.0</v>
      </c>
      <c r="E784" s="160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609">
        <v>629.0</v>
      </c>
      <c r="L784" s="1602">
        <v>49730.0</v>
      </c>
    </row>
    <row r="785">
      <c r="A785" s="1596" t="s">
        <v>380</v>
      </c>
      <c r="B785" s="1632">
        <v>36726.0</v>
      </c>
      <c r="C785" s="1598">
        <v>1059.0</v>
      </c>
      <c r="D785" s="1599">
        <v>14.8</v>
      </c>
      <c r="E785" s="160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609">
        <v>1397.0</v>
      </c>
      <c r="L785" s="1602">
        <v>54718.0</v>
      </c>
    </row>
    <row r="786">
      <c r="A786" s="1596" t="s">
        <v>85</v>
      </c>
      <c r="B786" s="1632">
        <v>24502.0</v>
      </c>
      <c r="C786" s="1598">
        <v>1157.0</v>
      </c>
      <c r="D786" s="1599">
        <v>20.9</v>
      </c>
      <c r="E786" s="160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609">
        <v>989.0</v>
      </c>
      <c r="L786" s="1602">
        <v>46441.0</v>
      </c>
    </row>
    <row r="787">
      <c r="A787" s="1596" t="s">
        <v>623</v>
      </c>
      <c r="B787" s="1632">
        <v>28995.0</v>
      </c>
      <c r="C787" s="1610">
        <v>994.0</v>
      </c>
      <c r="D787" s="1599">
        <v>15.0</v>
      </c>
      <c r="E787" s="160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609">
        <v>1085.0</v>
      </c>
      <c r="L787" s="1602">
        <v>57436.0</v>
      </c>
    </row>
    <row r="788">
      <c r="A788" s="1596" t="s">
        <v>624</v>
      </c>
      <c r="B788" s="1632">
        <v>16752.0</v>
      </c>
      <c r="C788" s="1610">
        <v>581.0</v>
      </c>
      <c r="D788" s="1599">
        <v>15.8</v>
      </c>
      <c r="E788" s="160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609">
        <v>511.0</v>
      </c>
      <c r="L788" s="1606">
        <v>53271.0</v>
      </c>
    </row>
    <row r="789">
      <c r="A789" s="1596" t="s">
        <v>2635</v>
      </c>
      <c r="B789" s="1632">
        <v>272912.0</v>
      </c>
      <c r="C789" s="1598">
        <v>11030.0</v>
      </c>
      <c r="D789" s="1599">
        <v>17.7</v>
      </c>
      <c r="E789" s="160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609">
        <v>21707.0</v>
      </c>
      <c r="L789" s="1602">
        <v>54674.0</v>
      </c>
    </row>
    <row r="790">
      <c r="A790" s="1596" t="s">
        <v>193</v>
      </c>
      <c r="B790" s="1632">
        <v>24384.0</v>
      </c>
      <c r="C790" s="1598">
        <v>1077.0</v>
      </c>
      <c r="D790" s="1599">
        <v>20.5</v>
      </c>
      <c r="E790" s="160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609">
        <v>925.0</v>
      </c>
      <c r="L790" s="1602">
        <v>44913.0</v>
      </c>
    </row>
    <row r="791">
      <c r="A791" s="1596" t="s">
        <v>88</v>
      </c>
      <c r="B791" s="1632">
        <v>45055.0</v>
      </c>
      <c r="C791" s="1598">
        <v>1648.0</v>
      </c>
      <c r="D791" s="1599">
        <v>16.6</v>
      </c>
      <c r="E791" s="160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609">
        <v>1838.0</v>
      </c>
      <c r="L791" s="1602">
        <v>57193.0</v>
      </c>
    </row>
    <row r="792">
      <c r="A792" s="1596" t="s">
        <v>626</v>
      </c>
      <c r="B792" s="1632">
        <v>19810.0</v>
      </c>
      <c r="C792" s="1610">
        <v>514.0</v>
      </c>
      <c r="D792" s="1599">
        <v>11.8</v>
      </c>
      <c r="E792" s="160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609">
        <v>699.0</v>
      </c>
      <c r="L792" s="1602">
        <v>56862.0</v>
      </c>
    </row>
    <row r="793">
      <c r="A793" s="1596" t="s">
        <v>627</v>
      </c>
      <c r="B793" s="1632">
        <v>23371.0</v>
      </c>
      <c r="C793" s="1610">
        <v>986.0</v>
      </c>
      <c r="D793" s="1599">
        <v>19.3</v>
      </c>
      <c r="E793" s="160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609">
        <v>1162.0</v>
      </c>
      <c r="L793" s="1602">
        <v>49972.0</v>
      </c>
    </row>
    <row r="794">
      <c r="A794" s="1596" t="s">
        <v>628</v>
      </c>
      <c r="B794" s="1632">
        <v>34435.0</v>
      </c>
      <c r="C794" s="1598">
        <v>1104.0</v>
      </c>
      <c r="D794" s="1599">
        <v>15.9</v>
      </c>
      <c r="E794" s="160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609">
        <v>1367.0</v>
      </c>
      <c r="L794" s="1602">
        <v>58295.0</v>
      </c>
    </row>
    <row r="795">
      <c r="A795" s="1596" t="s">
        <v>629</v>
      </c>
      <c r="B795" s="1632">
        <v>20817.0</v>
      </c>
      <c r="C795" s="1610">
        <v>707.0</v>
      </c>
      <c r="D795" s="1599">
        <v>18.4</v>
      </c>
      <c r="E795" s="160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609">
        <v>720.0</v>
      </c>
      <c r="L795" s="1602">
        <v>47554.0</v>
      </c>
    </row>
    <row r="796">
      <c r="A796" s="1596" t="s">
        <v>630</v>
      </c>
      <c r="B796" s="1632">
        <v>9737.0</v>
      </c>
      <c r="C796" s="1610">
        <v>770.0</v>
      </c>
      <c r="D796" s="1599">
        <v>29.8</v>
      </c>
      <c r="E796" s="160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609">
        <v>331.0</v>
      </c>
      <c r="L796" s="1606">
        <v>47713.0</v>
      </c>
    </row>
    <row r="797">
      <c r="A797" s="1596" t="s">
        <v>631</v>
      </c>
      <c r="B797" s="1632">
        <v>186251.0</v>
      </c>
      <c r="C797" s="1598">
        <v>5762.0</v>
      </c>
      <c r="D797" s="1599">
        <v>14.7</v>
      </c>
      <c r="E797" s="160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609">
        <v>16555.0</v>
      </c>
      <c r="L797" s="1602">
        <v>52269.0</v>
      </c>
    </row>
    <row r="798">
      <c r="A798" s="1596" t="s">
        <v>632</v>
      </c>
      <c r="B798" s="1632">
        <v>15359.0</v>
      </c>
      <c r="C798" s="1610">
        <v>337.0</v>
      </c>
      <c r="D798" s="1599">
        <v>11.0</v>
      </c>
      <c r="E798" s="160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609">
        <v>542.0</v>
      </c>
      <c r="L798" s="1602">
        <v>60896.0</v>
      </c>
    </row>
    <row r="799">
      <c r="A799" s="1596" t="s">
        <v>199</v>
      </c>
      <c r="B799" s="1632">
        <v>7087.0</v>
      </c>
      <c r="C799" s="1610">
        <v>235.0</v>
      </c>
      <c r="D799" s="1599">
        <v>16.8</v>
      </c>
      <c r="E799" s="160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609">
        <v>179.0</v>
      </c>
      <c r="L799" s="1606">
        <v>50300.0</v>
      </c>
    </row>
    <row r="800">
      <c r="A800" s="1596" t="s">
        <v>633</v>
      </c>
      <c r="B800" s="1632">
        <v>180136.0</v>
      </c>
      <c r="C800" s="1598">
        <v>7663.0</v>
      </c>
      <c r="D800" s="1599">
        <v>20.1</v>
      </c>
      <c r="E800" s="160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609">
        <v>10878.0</v>
      </c>
      <c r="L800" s="1602">
        <v>50500.0</v>
      </c>
    </row>
    <row r="801">
      <c r="A801" s="1596" t="s">
        <v>634</v>
      </c>
      <c r="B801" s="1632">
        <v>15439.0</v>
      </c>
      <c r="C801" s="1610">
        <v>676.0</v>
      </c>
      <c r="D801" s="1599">
        <v>20.5</v>
      </c>
      <c r="E801" s="160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609">
        <v>490.0</v>
      </c>
      <c r="L801" s="1606">
        <v>49287.0</v>
      </c>
    </row>
    <row r="802">
      <c r="A802" s="1596" t="s">
        <v>635</v>
      </c>
      <c r="B802" s="1632">
        <v>106153.0</v>
      </c>
      <c r="C802" s="1598">
        <v>4612.0</v>
      </c>
      <c r="D802" s="1599">
        <v>21.6</v>
      </c>
      <c r="E802" s="160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609">
        <v>5635.0</v>
      </c>
      <c r="L802" s="1602">
        <v>48335.0</v>
      </c>
    </row>
    <row r="803">
      <c r="A803" s="1596" t="s">
        <v>591</v>
      </c>
      <c r="B803" s="1632">
        <v>30976.0</v>
      </c>
      <c r="C803" s="1598">
        <v>1065.0</v>
      </c>
      <c r="D803" s="1599">
        <v>17.3</v>
      </c>
      <c r="E803" s="160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609">
        <v>1182.0</v>
      </c>
      <c r="L803" s="1602">
        <v>51487.0</v>
      </c>
    </row>
    <row r="804">
      <c r="A804" s="1596" t="s">
        <v>493</v>
      </c>
      <c r="B804" s="1632">
        <v>8440.0</v>
      </c>
      <c r="C804" s="1610">
        <v>289.0</v>
      </c>
      <c r="D804" s="1599">
        <v>16.1</v>
      </c>
      <c r="E804" s="160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609">
        <v>253.0</v>
      </c>
      <c r="L804" s="1602">
        <v>60596.0</v>
      </c>
    </row>
    <row r="805">
      <c r="A805" s="1596" t="s">
        <v>636</v>
      </c>
      <c r="B805" s="1632">
        <v>63898.0</v>
      </c>
      <c r="C805" s="1598">
        <v>1169.0</v>
      </c>
      <c r="D805" s="1599">
        <v>8.0</v>
      </c>
      <c r="E805" s="160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609">
        <v>2785.0</v>
      </c>
      <c r="L805" s="1602">
        <v>75534.0</v>
      </c>
    </row>
    <row r="806">
      <c r="A806" s="1596" t="s">
        <v>94</v>
      </c>
      <c r="B806" s="1632">
        <v>28182.0</v>
      </c>
      <c r="C806" s="1598">
        <v>1267.0</v>
      </c>
      <c r="D806" s="1599">
        <v>20.4</v>
      </c>
      <c r="E806" s="160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609">
        <v>947.0</v>
      </c>
      <c r="L806" s="1606">
        <v>44534.0</v>
      </c>
    </row>
    <row r="807">
      <c r="A807" s="1596" t="s">
        <v>494</v>
      </c>
      <c r="B807" s="1632">
        <v>66553.0</v>
      </c>
      <c r="C807" s="1598">
        <v>3274.0</v>
      </c>
      <c r="D807" s="1599">
        <v>23.3</v>
      </c>
      <c r="E807" s="160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609">
        <v>3805.0</v>
      </c>
      <c r="L807" s="1606">
        <v>45130.0</v>
      </c>
    </row>
    <row r="808">
      <c r="A808" s="1596" t="s">
        <v>637</v>
      </c>
      <c r="B808" s="1632">
        <v>28180.0</v>
      </c>
      <c r="C808" s="1610">
        <v>817.0</v>
      </c>
      <c r="D808" s="1599">
        <v>12.0</v>
      </c>
      <c r="E808" s="160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609">
        <v>1113.0</v>
      </c>
      <c r="L808" s="1606">
        <v>60010.0</v>
      </c>
    </row>
    <row r="809">
      <c r="A809" s="1596" t="s">
        <v>201</v>
      </c>
      <c r="B809" s="1632">
        <v>24688.0</v>
      </c>
      <c r="C809" s="1610">
        <v>749.0</v>
      </c>
      <c r="D809" s="1599">
        <v>13.6</v>
      </c>
      <c r="E809" s="160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609">
        <v>1428.0</v>
      </c>
      <c r="L809" s="1658">
        <v>58380.0</v>
      </c>
    </row>
    <row r="810">
      <c r="A810" s="1581" t="s">
        <v>638</v>
      </c>
      <c r="B810" s="1640">
        <v>34191.0</v>
      </c>
      <c r="C810" s="1627">
        <v>734.0</v>
      </c>
      <c r="D810" s="1612">
        <v>9.5</v>
      </c>
      <c r="E810" s="1585">
        <v>32126.0</v>
      </c>
      <c r="F810" s="1586">
        <v>162.0</v>
      </c>
      <c r="G810" s="1586">
        <v>99.0</v>
      </c>
      <c r="H810" s="1586">
        <v>173.0</v>
      </c>
      <c r="I810" s="1586">
        <v>3.0</v>
      </c>
      <c r="J810" s="1586">
        <v>289.0</v>
      </c>
      <c r="K810" s="1659">
        <v>1339.0</v>
      </c>
      <c r="L810" s="1660">
        <v>67758.0</v>
      </c>
    </row>
    <row r="811">
      <c r="A811" s="1590" t="s">
        <v>640</v>
      </c>
      <c r="B811" s="1641">
        <v>3190369.0</v>
      </c>
      <c r="C811" s="1591">
        <v>96859.0</v>
      </c>
      <c r="D811" s="1616">
        <v>13.5</v>
      </c>
      <c r="E811" s="1617">
        <v>2694521.0</v>
      </c>
      <c r="F811" s="1593">
        <v>131972.0</v>
      </c>
      <c r="G811" s="1593">
        <v>14486.0</v>
      </c>
      <c r="H811" s="1593">
        <v>75629.0</v>
      </c>
      <c r="I811" s="1593">
        <v>5758.0</v>
      </c>
      <c r="J811" s="1593">
        <v>88720.0</v>
      </c>
      <c r="K811" s="1594">
        <v>179283.0</v>
      </c>
      <c r="L811" s="1595">
        <v>60071.0</v>
      </c>
    </row>
    <row r="812">
      <c r="A812" s="1596" t="s">
        <v>641</v>
      </c>
      <c r="B812" s="1631">
        <v>7496.0</v>
      </c>
      <c r="C812" s="1610">
        <v>196.0</v>
      </c>
      <c r="D812" s="1599">
        <v>13.0</v>
      </c>
      <c r="E812" s="160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609">
        <v>234.0</v>
      </c>
      <c r="L812" s="1602">
        <v>54282.0</v>
      </c>
    </row>
    <row r="813">
      <c r="A813" s="1596" t="s">
        <v>267</v>
      </c>
      <c r="B813" s="1632">
        <v>3704.0</v>
      </c>
      <c r="C813" s="1610">
        <v>154.0</v>
      </c>
      <c r="D813" s="1599">
        <v>20.3</v>
      </c>
      <c r="E813" s="160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609">
        <v>107.0</v>
      </c>
      <c r="L813" s="1602">
        <v>51577.0</v>
      </c>
    </row>
    <row r="814">
      <c r="A814" s="1596" t="s">
        <v>643</v>
      </c>
      <c r="B814" s="1632">
        <v>14061.0</v>
      </c>
      <c r="C814" s="1610">
        <v>579.0</v>
      </c>
      <c r="D814" s="1599">
        <v>18.1</v>
      </c>
      <c r="E814" s="160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609">
        <v>439.0</v>
      </c>
      <c r="L814" s="1602">
        <v>53359.0</v>
      </c>
    </row>
    <row r="815">
      <c r="A815" s="1596" t="s">
        <v>644</v>
      </c>
      <c r="B815" s="1632">
        <v>12317.0</v>
      </c>
      <c r="C815" s="1610">
        <v>611.0</v>
      </c>
      <c r="D815" s="1599">
        <v>22.5</v>
      </c>
      <c r="E815" s="160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609">
        <v>411.0</v>
      </c>
      <c r="L815" s="1602">
        <v>44298.0</v>
      </c>
    </row>
    <row r="816">
      <c r="A816" s="1596" t="s">
        <v>645</v>
      </c>
      <c r="B816" s="1632">
        <v>5674.0</v>
      </c>
      <c r="C816" s="1610">
        <v>201.0</v>
      </c>
      <c r="D816" s="1599">
        <v>18.1</v>
      </c>
      <c r="E816" s="160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609">
        <v>147.0</v>
      </c>
      <c r="L816" s="1602">
        <v>51210.0</v>
      </c>
    </row>
    <row r="817">
      <c r="A817" s="1596" t="s">
        <v>150</v>
      </c>
      <c r="B817" s="1632">
        <v>25575.0</v>
      </c>
      <c r="C817" s="1610">
        <v>527.0</v>
      </c>
      <c r="D817" s="1599">
        <v>9.0</v>
      </c>
      <c r="E817" s="160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609">
        <v>949.0</v>
      </c>
      <c r="L817" s="1606">
        <v>62799.0</v>
      </c>
    </row>
    <row r="818">
      <c r="A818" s="1596" t="s">
        <v>646</v>
      </c>
      <c r="B818" s="1632">
        <v>131144.0</v>
      </c>
      <c r="C818" s="1598">
        <v>5324.0</v>
      </c>
      <c r="D818" s="1599">
        <v>18.8</v>
      </c>
      <c r="E818" s="160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609">
        <v>7141.0</v>
      </c>
      <c r="L818" s="1602">
        <v>52320.0</v>
      </c>
    </row>
    <row r="819">
      <c r="A819" s="1596" t="s">
        <v>151</v>
      </c>
      <c r="B819" s="1632">
        <v>26715.0</v>
      </c>
      <c r="C819" s="1610">
        <v>520.0</v>
      </c>
      <c r="D819" s="1599">
        <v>9.8</v>
      </c>
      <c r="E819" s="160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609">
        <v>1055.0</v>
      </c>
      <c r="L819" s="1602">
        <v>63099.0</v>
      </c>
    </row>
    <row r="820">
      <c r="A820" s="1596" t="s">
        <v>647</v>
      </c>
      <c r="B820" s="1632">
        <v>24988.0</v>
      </c>
      <c r="C820" s="1610">
        <v>350.0</v>
      </c>
      <c r="D820" s="1599">
        <v>6.4</v>
      </c>
      <c r="E820" s="160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609">
        <v>748.0</v>
      </c>
      <c r="L820" s="1602">
        <v>74646.0</v>
      </c>
    </row>
    <row r="821">
      <c r="A821" s="1596" t="s">
        <v>648</v>
      </c>
      <c r="B821" s="1632">
        <v>20565.0</v>
      </c>
      <c r="C821" s="1610">
        <v>807.0</v>
      </c>
      <c r="D821" s="1599">
        <v>15.0</v>
      </c>
      <c r="E821" s="160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609">
        <v>605.0</v>
      </c>
      <c r="L821" s="1602">
        <v>59724.0</v>
      </c>
    </row>
    <row r="822">
      <c r="A822" s="1596" t="s">
        <v>649</v>
      </c>
      <c r="B822" s="1632">
        <v>20823.0</v>
      </c>
      <c r="C822" s="1610">
        <v>670.0</v>
      </c>
      <c r="D822" s="1599">
        <v>13.6</v>
      </c>
      <c r="E822" s="160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609">
        <v>2198.0</v>
      </c>
      <c r="L822" s="1602">
        <v>52683.0</v>
      </c>
    </row>
    <row r="823">
      <c r="A823" s="1596" t="s">
        <v>36</v>
      </c>
      <c r="B823" s="1632">
        <v>14334.0</v>
      </c>
      <c r="C823" s="1610">
        <v>363.0</v>
      </c>
      <c r="D823" s="1599">
        <v>11.4</v>
      </c>
      <c r="E823" s="160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609">
        <v>360.0</v>
      </c>
      <c r="L823" s="1602">
        <v>57971.0</v>
      </c>
    </row>
    <row r="824">
      <c r="A824" s="1596" t="s">
        <v>37</v>
      </c>
      <c r="B824" s="1632">
        <v>9927.0</v>
      </c>
      <c r="C824" s="1610">
        <v>304.0</v>
      </c>
      <c r="D824" s="1599">
        <v>14.7</v>
      </c>
      <c r="E824" s="160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609">
        <v>276.0</v>
      </c>
      <c r="L824" s="1602">
        <v>54865.0</v>
      </c>
    </row>
    <row r="825">
      <c r="A825" s="1596" t="s">
        <v>153</v>
      </c>
      <c r="B825" s="1632">
        <v>20760.0</v>
      </c>
      <c r="C825" s="1610">
        <v>455.0</v>
      </c>
      <c r="D825" s="1599">
        <v>9.4</v>
      </c>
      <c r="E825" s="160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609">
        <v>594.0</v>
      </c>
      <c r="L825" s="1602">
        <v>60531.0</v>
      </c>
    </row>
    <row r="826">
      <c r="A826" s="1596" t="s">
        <v>547</v>
      </c>
      <c r="B826" s="1632">
        <v>13127.0</v>
      </c>
      <c r="C826" s="1610">
        <v>500.0</v>
      </c>
      <c r="D826" s="1599">
        <v>17.6</v>
      </c>
      <c r="E826" s="160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609">
        <v>427.0</v>
      </c>
      <c r="L826" s="1602">
        <v>50356.0</v>
      </c>
    </row>
    <row r="827">
      <c r="A827" s="1596" t="s">
        <v>650</v>
      </c>
      <c r="B827" s="1632">
        <v>18505.0</v>
      </c>
      <c r="C827" s="1610">
        <v>387.0</v>
      </c>
      <c r="D827" s="1599">
        <v>9.5</v>
      </c>
      <c r="E827" s="160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609">
        <v>687.0</v>
      </c>
      <c r="L827" s="1602">
        <v>67597.0</v>
      </c>
    </row>
    <row r="828">
      <c r="A828" s="1596" t="s">
        <v>651</v>
      </c>
      <c r="B828" s="1632">
        <v>43127.0</v>
      </c>
      <c r="C828" s="1598">
        <v>1146.0</v>
      </c>
      <c r="D828" s="1599">
        <v>13.3</v>
      </c>
      <c r="E828" s="160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609">
        <v>2140.0</v>
      </c>
      <c r="L828" s="1602">
        <v>51939.0</v>
      </c>
    </row>
    <row r="829">
      <c r="A829" s="1596" t="s">
        <v>39</v>
      </c>
      <c r="B829" s="1632">
        <v>11658.0</v>
      </c>
      <c r="C829" s="1610">
        <v>276.0</v>
      </c>
      <c r="D829" s="1599">
        <v>11.4</v>
      </c>
      <c r="E829" s="160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609">
        <v>398.0</v>
      </c>
      <c r="L829" s="1602">
        <v>56312.0</v>
      </c>
    </row>
    <row r="830">
      <c r="A830" s="1596" t="s">
        <v>652</v>
      </c>
      <c r="B830" s="1632">
        <v>12012.0</v>
      </c>
      <c r="C830" s="1610">
        <v>330.0</v>
      </c>
      <c r="D830" s="1599">
        <v>11.9</v>
      </c>
      <c r="E830" s="160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609">
        <v>446.0</v>
      </c>
      <c r="L830" s="1602">
        <v>64190.0</v>
      </c>
    </row>
    <row r="831">
      <c r="A831" s="1596" t="s">
        <v>42</v>
      </c>
      <c r="B831" s="1632">
        <v>9748.0</v>
      </c>
      <c r="C831" s="1610">
        <v>384.0</v>
      </c>
      <c r="D831" s="1599">
        <v>16.1</v>
      </c>
      <c r="E831" s="160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609">
        <v>665.0</v>
      </c>
      <c r="L831" s="1602">
        <v>52541.0</v>
      </c>
    </row>
    <row r="832">
      <c r="A832" s="1596" t="s">
        <v>43</v>
      </c>
      <c r="B832" s="1632">
        <v>16384.0</v>
      </c>
      <c r="C832" s="1610">
        <v>454.0</v>
      </c>
      <c r="D832" s="1599">
        <v>12.6</v>
      </c>
      <c r="E832" s="160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609">
        <v>622.0</v>
      </c>
      <c r="L832" s="1602">
        <v>56338.0</v>
      </c>
    </row>
    <row r="833">
      <c r="A833" s="1596" t="s">
        <v>415</v>
      </c>
      <c r="B833" s="1632">
        <v>17043.0</v>
      </c>
      <c r="C833" s="1610">
        <v>477.0</v>
      </c>
      <c r="D833" s="1599">
        <v>13.2</v>
      </c>
      <c r="E833" s="160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609">
        <v>425.0</v>
      </c>
      <c r="L833" s="1602">
        <v>53968.0</v>
      </c>
    </row>
    <row r="834">
      <c r="A834" s="1596" t="s">
        <v>550</v>
      </c>
      <c r="B834" s="1632">
        <v>46460.0</v>
      </c>
      <c r="C834" s="1598">
        <v>1737.0</v>
      </c>
      <c r="D834" s="1599">
        <v>16.8</v>
      </c>
      <c r="E834" s="160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609">
        <v>2344.0</v>
      </c>
      <c r="L834" s="1602">
        <v>51317.0</v>
      </c>
    </row>
    <row r="835">
      <c r="A835" s="1596" t="s">
        <v>160</v>
      </c>
      <c r="B835" s="1632">
        <v>16525.0</v>
      </c>
      <c r="C835" s="1610">
        <v>691.0</v>
      </c>
      <c r="D835" s="1599">
        <v>16.4</v>
      </c>
      <c r="E835" s="160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609">
        <v>1762.0</v>
      </c>
      <c r="L835" s="1606">
        <v>54828.0</v>
      </c>
    </row>
    <row r="836">
      <c r="A836" s="1596" t="s">
        <v>53</v>
      </c>
      <c r="B836" s="1632">
        <v>99678.0</v>
      </c>
      <c r="C836" s="1598">
        <v>1335.0</v>
      </c>
      <c r="D836" s="1599">
        <v>5.4</v>
      </c>
      <c r="E836" s="160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609">
        <v>5794.0</v>
      </c>
      <c r="L836" s="1602">
        <v>87267.0</v>
      </c>
    </row>
    <row r="837">
      <c r="A837" s="1596" t="s">
        <v>653</v>
      </c>
      <c r="B837" s="1632">
        <v>9110.0</v>
      </c>
      <c r="C837" s="1610">
        <v>496.0</v>
      </c>
      <c r="D837" s="1599">
        <v>18.9</v>
      </c>
      <c r="E837" s="160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609">
        <v>229.0</v>
      </c>
      <c r="L837" s="1602">
        <v>54830.0</v>
      </c>
    </row>
    <row r="838">
      <c r="A838" s="1596" t="s">
        <v>424</v>
      </c>
      <c r="B838" s="1632">
        <v>7645.0</v>
      </c>
      <c r="C838" s="1610">
        <v>434.0</v>
      </c>
      <c r="D838" s="1599">
        <v>25.6</v>
      </c>
      <c r="E838" s="160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609">
        <v>272.0</v>
      </c>
      <c r="L838" s="1602">
        <v>41101.0</v>
      </c>
    </row>
    <row r="839">
      <c r="A839" s="1596" t="s">
        <v>333</v>
      </c>
      <c r="B839" s="1632">
        <v>17488.0</v>
      </c>
      <c r="C839" s="1610">
        <v>472.0</v>
      </c>
      <c r="D839" s="1599">
        <v>11.9</v>
      </c>
      <c r="E839" s="160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609">
        <v>394.0</v>
      </c>
      <c r="L839" s="1602">
        <v>61342.0</v>
      </c>
    </row>
    <row r="840">
      <c r="A840" s="1596" t="s">
        <v>654</v>
      </c>
      <c r="B840" s="1632">
        <v>38910.0</v>
      </c>
      <c r="C840" s="1598">
        <v>1698.0</v>
      </c>
      <c r="D840" s="1599">
        <v>19.8</v>
      </c>
      <c r="E840" s="160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609">
        <v>2235.0</v>
      </c>
      <c r="L840" s="1602">
        <v>51805.0</v>
      </c>
    </row>
    <row r="841">
      <c r="A841" s="1596" t="s">
        <v>655</v>
      </c>
      <c r="B841" s="1632">
        <v>17703.0</v>
      </c>
      <c r="C841" s="1610">
        <v>300.0</v>
      </c>
      <c r="D841" s="1599">
        <v>9.3</v>
      </c>
      <c r="E841" s="160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609">
        <v>559.0</v>
      </c>
      <c r="L841" s="1606">
        <v>55603.0</v>
      </c>
    </row>
    <row r="842">
      <c r="A842" s="1596" t="s">
        <v>656</v>
      </c>
      <c r="B842" s="1632">
        <v>99266.0</v>
      </c>
      <c r="C842" s="1598">
        <v>2618.0</v>
      </c>
      <c r="D842" s="1599">
        <v>12.1</v>
      </c>
      <c r="E842" s="160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609">
        <v>3634.0</v>
      </c>
      <c r="L842" s="1602">
        <v>60367.0</v>
      </c>
    </row>
    <row r="843">
      <c r="A843" s="1596" t="s">
        <v>657</v>
      </c>
      <c r="B843" s="1632">
        <v>9388.0</v>
      </c>
      <c r="C843" s="1610">
        <v>296.0</v>
      </c>
      <c r="D843" s="1599">
        <v>16.6</v>
      </c>
      <c r="E843" s="160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609">
        <v>484.0</v>
      </c>
      <c r="L843" s="1602">
        <v>51497.0</v>
      </c>
    </row>
    <row r="844">
      <c r="A844" s="1596" t="s">
        <v>58</v>
      </c>
      <c r="B844" s="1632">
        <v>19509.0</v>
      </c>
      <c r="C844" s="1610">
        <v>657.0</v>
      </c>
      <c r="D844" s="1599">
        <v>16.4</v>
      </c>
      <c r="E844" s="160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609">
        <v>763.0</v>
      </c>
      <c r="L844" s="1602">
        <v>50893.0</v>
      </c>
    </row>
    <row r="845">
      <c r="A845" s="1596" t="s">
        <v>434</v>
      </c>
      <c r="B845" s="1632">
        <v>15627.0</v>
      </c>
      <c r="C845" s="1610">
        <v>607.0</v>
      </c>
      <c r="D845" s="1599">
        <v>17.0</v>
      </c>
      <c r="E845" s="160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609">
        <v>592.0</v>
      </c>
      <c r="L845" s="1602">
        <v>53811.0</v>
      </c>
    </row>
    <row r="846">
      <c r="A846" s="1596" t="s">
        <v>59</v>
      </c>
      <c r="B846" s="1632">
        <v>10019.0</v>
      </c>
      <c r="C846" s="1610">
        <v>370.0</v>
      </c>
      <c r="D846" s="1599">
        <v>16.0</v>
      </c>
      <c r="E846" s="160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609">
        <v>739.0</v>
      </c>
      <c r="L846" s="1602">
        <v>59367.0</v>
      </c>
    </row>
    <row r="847">
      <c r="A847" s="1596" t="s">
        <v>290</v>
      </c>
      <c r="B847" s="1632">
        <v>6605.0</v>
      </c>
      <c r="C847" s="1610">
        <v>251.0</v>
      </c>
      <c r="D847" s="1599">
        <v>16.4</v>
      </c>
      <c r="E847" s="160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609">
        <v>287.0</v>
      </c>
      <c r="L847" s="1602">
        <v>54658.0</v>
      </c>
    </row>
    <row r="848">
      <c r="A848" s="1596" t="s">
        <v>61</v>
      </c>
      <c r="B848" s="1632">
        <v>8771.0</v>
      </c>
      <c r="C848" s="1610">
        <v>351.0</v>
      </c>
      <c r="D848" s="1599">
        <v>17.2</v>
      </c>
      <c r="E848" s="160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609">
        <v>332.0</v>
      </c>
      <c r="L848" s="1602">
        <v>51861.0</v>
      </c>
    </row>
    <row r="849">
      <c r="A849" s="1596" t="s">
        <v>559</v>
      </c>
      <c r="B849" s="1632">
        <v>12329.0</v>
      </c>
      <c r="C849" s="1610">
        <v>248.0</v>
      </c>
      <c r="D849" s="1599">
        <v>8.9</v>
      </c>
      <c r="E849" s="160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609">
        <v>374.0</v>
      </c>
      <c r="L849" s="1602">
        <v>65060.0</v>
      </c>
    </row>
    <row r="850">
      <c r="A850" s="1596" t="s">
        <v>658</v>
      </c>
      <c r="B850" s="1632">
        <v>10623.0</v>
      </c>
      <c r="C850" s="1610">
        <v>329.0</v>
      </c>
      <c r="D850" s="1599">
        <v>14.0</v>
      </c>
      <c r="E850" s="160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609">
        <v>334.0</v>
      </c>
      <c r="L850" s="1602">
        <v>60306.0</v>
      </c>
    </row>
    <row r="851">
      <c r="A851" s="1596" t="s">
        <v>359</v>
      </c>
      <c r="B851" s="1632">
        <v>15039.0</v>
      </c>
      <c r="C851" s="1610">
        <v>390.0</v>
      </c>
      <c r="D851" s="1599">
        <v>11.8</v>
      </c>
      <c r="E851" s="160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609">
        <v>789.0</v>
      </c>
      <c r="L851" s="1602">
        <v>56738.0</v>
      </c>
    </row>
    <row r="852">
      <c r="A852" s="1596" t="s">
        <v>444</v>
      </c>
      <c r="B852" s="1632">
        <v>10795.0</v>
      </c>
      <c r="C852" s="1610">
        <v>256.0</v>
      </c>
      <c r="D852" s="1599">
        <v>11.2</v>
      </c>
      <c r="E852" s="160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609">
        <v>505.0</v>
      </c>
      <c r="L852" s="1602">
        <v>60859.0</v>
      </c>
    </row>
    <row r="853">
      <c r="A853" s="1596" t="s">
        <v>560</v>
      </c>
      <c r="B853" s="1632">
        <v>16878.0</v>
      </c>
      <c r="C853" s="1610">
        <v>470.0</v>
      </c>
      <c r="D853" s="1599">
        <v>14.9</v>
      </c>
      <c r="E853" s="160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609">
        <v>724.0</v>
      </c>
      <c r="L853" s="1602">
        <v>55303.0</v>
      </c>
    </row>
    <row r="854">
      <c r="A854" s="1596" t="s">
        <v>608</v>
      </c>
      <c r="B854" s="1632">
        <v>14582.0</v>
      </c>
      <c r="C854" s="1610">
        <v>413.0</v>
      </c>
      <c r="D854" s="1599">
        <v>12.8</v>
      </c>
      <c r="E854" s="160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609">
        <v>469.0</v>
      </c>
      <c r="L854" s="1602">
        <v>60044.0</v>
      </c>
    </row>
    <row r="855">
      <c r="A855" s="1596" t="s">
        <v>63</v>
      </c>
      <c r="B855" s="1632">
        <v>20482.0</v>
      </c>
      <c r="C855" s="1610">
        <v>591.0</v>
      </c>
      <c r="D855" s="1599">
        <v>13.9</v>
      </c>
      <c r="E855" s="160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609">
        <v>976.0</v>
      </c>
      <c r="L855" s="1602">
        <v>55856.0</v>
      </c>
    </row>
    <row r="856">
      <c r="A856" s="1596" t="s">
        <v>171</v>
      </c>
      <c r="B856" s="1632">
        <v>9469.0</v>
      </c>
      <c r="C856" s="1610">
        <v>307.0</v>
      </c>
      <c r="D856" s="1599">
        <v>13.8</v>
      </c>
      <c r="E856" s="160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609">
        <v>308.0</v>
      </c>
      <c r="L856" s="1602">
        <v>53500.0</v>
      </c>
    </row>
    <row r="857">
      <c r="A857" s="1596" t="s">
        <v>219</v>
      </c>
      <c r="B857" s="1632">
        <v>9597.0</v>
      </c>
      <c r="C857" s="1610">
        <v>278.0</v>
      </c>
      <c r="D857" s="1599">
        <v>12.7</v>
      </c>
      <c r="E857" s="160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609">
        <v>308.0</v>
      </c>
      <c r="L857" s="1602">
        <v>60166.0</v>
      </c>
    </row>
    <row r="858">
      <c r="A858" s="1596" t="s">
        <v>659</v>
      </c>
      <c r="B858" s="1632">
        <v>7005.0</v>
      </c>
      <c r="C858" s="1610">
        <v>206.0</v>
      </c>
      <c r="D858" s="1599">
        <v>12.6</v>
      </c>
      <c r="E858" s="160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609">
        <v>188.0</v>
      </c>
      <c r="L858" s="1602">
        <v>60312.0</v>
      </c>
    </row>
    <row r="859">
      <c r="A859" s="1596" t="s">
        <v>639</v>
      </c>
      <c r="B859" s="1632">
        <v>16662.0</v>
      </c>
      <c r="C859" s="1610">
        <v>299.0</v>
      </c>
      <c r="D859" s="1599">
        <v>8.1</v>
      </c>
      <c r="E859" s="160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609">
        <v>627.0</v>
      </c>
      <c r="L859" s="1602">
        <v>64188.0</v>
      </c>
    </row>
    <row r="860">
      <c r="A860" s="1596" t="s">
        <v>65</v>
      </c>
      <c r="B860" s="1632">
        <v>19485.0</v>
      </c>
      <c r="C860" s="1610">
        <v>639.0</v>
      </c>
      <c r="D860" s="1599">
        <v>15.1</v>
      </c>
      <c r="E860" s="160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609">
        <v>502.0</v>
      </c>
      <c r="L860" s="1602">
        <v>54663.0</v>
      </c>
    </row>
    <row r="861">
      <c r="A861" s="1596" t="s">
        <v>450</v>
      </c>
      <c r="B861" s="1632">
        <v>37813.0</v>
      </c>
      <c r="C861" s="1610">
        <v>924.0</v>
      </c>
      <c r="D861" s="1599">
        <v>11.2</v>
      </c>
      <c r="E861" s="160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609">
        <v>1496.0</v>
      </c>
      <c r="L861" s="1602">
        <v>60378.0</v>
      </c>
    </row>
    <row r="862">
      <c r="A862" s="1596" t="s">
        <v>66</v>
      </c>
      <c r="B862" s="1632">
        <v>15663.0</v>
      </c>
      <c r="C862" s="1610">
        <v>557.0</v>
      </c>
      <c r="D862" s="1599">
        <v>19.9</v>
      </c>
      <c r="E862" s="160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609">
        <v>803.0</v>
      </c>
      <c r="L862" s="1606">
        <v>46715.0</v>
      </c>
    </row>
    <row r="863">
      <c r="A863" s="1596" t="s">
        <v>174</v>
      </c>
      <c r="B863" s="1632">
        <v>152854.0</v>
      </c>
      <c r="C863" s="1598">
        <v>4075.0</v>
      </c>
      <c r="D863" s="1599">
        <v>13.7</v>
      </c>
      <c r="E863" s="160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609">
        <v>9749.0</v>
      </c>
      <c r="L863" s="1602">
        <v>64387.0</v>
      </c>
    </row>
    <row r="864">
      <c r="A864" s="1596" t="s">
        <v>453</v>
      </c>
      <c r="B864" s="1632">
        <v>20646.0</v>
      </c>
      <c r="C864" s="1610">
        <v>578.0</v>
      </c>
      <c r="D864" s="1599">
        <v>13.3</v>
      </c>
      <c r="E864" s="160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609">
        <v>669.0</v>
      </c>
      <c r="L864" s="1602">
        <v>55405.0</v>
      </c>
    </row>
    <row r="865">
      <c r="A865" s="1596" t="s">
        <v>660</v>
      </c>
      <c r="B865" s="1632">
        <v>10033.0</v>
      </c>
      <c r="C865" s="1610">
        <v>416.0</v>
      </c>
      <c r="D865" s="1599">
        <v>18.1</v>
      </c>
      <c r="E865" s="160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609">
        <v>320.0</v>
      </c>
      <c r="L865" s="1602">
        <v>52122.0</v>
      </c>
    </row>
    <row r="866">
      <c r="A866" s="1596" t="s">
        <v>661</v>
      </c>
      <c r="B866" s="1632">
        <v>14828.0</v>
      </c>
      <c r="C866" s="1610">
        <v>388.0</v>
      </c>
      <c r="D866" s="1599">
        <v>12.1</v>
      </c>
      <c r="E866" s="160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609">
        <v>515.0</v>
      </c>
      <c r="L866" s="1602">
        <v>55486.0</v>
      </c>
    </row>
    <row r="867">
      <c r="A867" s="1596" t="s">
        <v>70</v>
      </c>
      <c r="B867" s="1632">
        <v>33555.0</v>
      </c>
      <c r="C867" s="1598">
        <v>1535.0</v>
      </c>
      <c r="D867" s="1599">
        <v>21.5</v>
      </c>
      <c r="E867" s="160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609">
        <v>1789.0</v>
      </c>
      <c r="L867" s="1606">
        <v>48241.0</v>
      </c>
    </row>
    <row r="868">
      <c r="A868" s="1596" t="s">
        <v>662</v>
      </c>
      <c r="B868" s="1632">
        <v>230299.0</v>
      </c>
      <c r="C868" s="1598">
        <v>5866.0</v>
      </c>
      <c r="D868" s="1599">
        <v>11.4</v>
      </c>
      <c r="E868" s="160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609">
        <v>13737.0</v>
      </c>
      <c r="L868" s="1602">
        <v>64878.0</v>
      </c>
    </row>
    <row r="869">
      <c r="A869" s="1596" t="s">
        <v>663</v>
      </c>
      <c r="B869" s="1632">
        <v>10837.0</v>
      </c>
      <c r="C869" s="1610">
        <v>343.0</v>
      </c>
      <c r="D869" s="1599">
        <v>13.8</v>
      </c>
      <c r="E869" s="160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609">
        <v>765.0</v>
      </c>
      <c r="L869" s="1602">
        <v>49585.0</v>
      </c>
    </row>
    <row r="870">
      <c r="A870" s="1596" t="s">
        <v>664</v>
      </c>
      <c r="B870" s="1632">
        <v>8634.0</v>
      </c>
      <c r="C870" s="1610">
        <v>473.0</v>
      </c>
      <c r="D870" s="1599">
        <v>24.1</v>
      </c>
      <c r="E870" s="160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609">
        <v>281.0</v>
      </c>
      <c r="L870" s="1602">
        <v>49956.0</v>
      </c>
    </row>
    <row r="871">
      <c r="A871" s="1596" t="s">
        <v>665</v>
      </c>
      <c r="B871" s="1632">
        <v>11934.0</v>
      </c>
      <c r="C871" s="1610">
        <v>316.0</v>
      </c>
      <c r="D871" s="1599">
        <v>9.5</v>
      </c>
      <c r="E871" s="160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609">
        <v>335.0</v>
      </c>
      <c r="L871" s="1602">
        <v>69048.0</v>
      </c>
    </row>
    <row r="872">
      <c r="A872" s="1596" t="s">
        <v>74</v>
      </c>
      <c r="B872" s="1632">
        <v>16548.0</v>
      </c>
      <c r="C872" s="1610">
        <v>310.0</v>
      </c>
      <c r="D872" s="1599">
        <v>7.8</v>
      </c>
      <c r="E872" s="160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609">
        <v>664.0</v>
      </c>
      <c r="L872" s="1602">
        <v>74794.0</v>
      </c>
    </row>
    <row r="873">
      <c r="A873" s="1596" t="s">
        <v>666</v>
      </c>
      <c r="B873" s="1632">
        <v>22190.0</v>
      </c>
      <c r="C873" s="1610">
        <v>806.0</v>
      </c>
      <c r="D873" s="1599">
        <v>15.5</v>
      </c>
      <c r="E873" s="160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609">
        <v>883.0</v>
      </c>
      <c r="L873" s="1602">
        <v>56492.0</v>
      </c>
    </row>
    <row r="874">
      <c r="A874" s="1596" t="s">
        <v>76</v>
      </c>
      <c r="B874" s="1632">
        <v>33414.0</v>
      </c>
      <c r="C874" s="1610">
        <v>762.0</v>
      </c>
      <c r="D874" s="1599">
        <v>9.8</v>
      </c>
      <c r="E874" s="160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609">
        <v>1258.0</v>
      </c>
      <c r="L874" s="1602">
        <v>63491.0</v>
      </c>
    </row>
    <row r="875">
      <c r="A875" s="1596" t="s">
        <v>77</v>
      </c>
      <c r="B875" s="1632">
        <v>40105.0</v>
      </c>
      <c r="C875" s="1598">
        <v>1447.0</v>
      </c>
      <c r="D875" s="1599">
        <v>14.6</v>
      </c>
      <c r="E875" s="160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609">
        <v>3706.0</v>
      </c>
      <c r="L875" s="1602">
        <v>59552.0</v>
      </c>
    </row>
    <row r="876">
      <c r="A876" s="1596" t="s">
        <v>667</v>
      </c>
      <c r="B876" s="1632">
        <v>14484.0</v>
      </c>
      <c r="C876" s="1610">
        <v>363.0</v>
      </c>
      <c r="D876" s="1599">
        <v>10.5</v>
      </c>
      <c r="E876" s="160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609">
        <v>701.0</v>
      </c>
      <c r="L876" s="1602">
        <v>64271.0</v>
      </c>
    </row>
    <row r="877">
      <c r="A877" s="1596" t="s">
        <v>461</v>
      </c>
      <c r="B877" s="1632">
        <v>10565.0</v>
      </c>
      <c r="C877" s="1610">
        <v>303.0</v>
      </c>
      <c r="D877" s="1599">
        <v>12.3</v>
      </c>
      <c r="E877" s="160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609">
        <v>267.0</v>
      </c>
      <c r="L877" s="1602">
        <v>59558.0</v>
      </c>
    </row>
    <row r="878">
      <c r="A878" s="1596" t="s">
        <v>668</v>
      </c>
      <c r="B878" s="1632">
        <v>8751.0</v>
      </c>
      <c r="C878" s="1610">
        <v>347.0</v>
      </c>
      <c r="D878" s="1599">
        <v>18.5</v>
      </c>
      <c r="E878" s="160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609">
        <v>347.0</v>
      </c>
      <c r="L878" s="1602">
        <v>50530.0</v>
      </c>
    </row>
    <row r="879">
      <c r="A879" s="1596" t="s">
        <v>79</v>
      </c>
      <c r="B879" s="1632">
        <v>7577.0</v>
      </c>
      <c r="C879" s="1610">
        <v>301.0</v>
      </c>
      <c r="D879" s="1599">
        <v>16.6</v>
      </c>
      <c r="E879" s="160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609">
        <v>238.0</v>
      </c>
      <c r="L879" s="1602">
        <v>56541.0</v>
      </c>
    </row>
    <row r="880">
      <c r="A880" s="1596" t="s">
        <v>80</v>
      </c>
      <c r="B880" s="1632">
        <v>10330.0</v>
      </c>
      <c r="C880" s="1610">
        <v>486.0</v>
      </c>
      <c r="D880" s="1599">
        <v>21.9</v>
      </c>
      <c r="E880" s="160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609">
        <v>374.0</v>
      </c>
      <c r="L880" s="1602">
        <v>49966.0</v>
      </c>
    </row>
    <row r="881">
      <c r="A881" s="1596" t="s">
        <v>669</v>
      </c>
      <c r="B881" s="1632">
        <v>43235.0</v>
      </c>
      <c r="C881" s="1598">
        <v>1669.0</v>
      </c>
      <c r="D881" s="1599">
        <v>16.0</v>
      </c>
      <c r="E881" s="160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609">
        <v>3407.0</v>
      </c>
      <c r="L881" s="1602">
        <v>58465.0</v>
      </c>
    </row>
    <row r="882">
      <c r="A882" s="1596" t="s">
        <v>2644</v>
      </c>
      <c r="B882" s="1632">
        <v>14182.0</v>
      </c>
      <c r="C882" s="1610">
        <v>339.0</v>
      </c>
      <c r="D882" s="1599">
        <v>10.5</v>
      </c>
      <c r="E882" s="160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609">
        <v>649.0</v>
      </c>
      <c r="L882" s="1602">
        <v>53147.0</v>
      </c>
    </row>
    <row r="883">
      <c r="A883" s="1596" t="s">
        <v>376</v>
      </c>
      <c r="B883" s="1632">
        <v>6192.0</v>
      </c>
      <c r="C883" s="1610">
        <v>187.0</v>
      </c>
      <c r="D883" s="1599">
        <v>13.3</v>
      </c>
      <c r="E883" s="160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609">
        <v>313.0</v>
      </c>
      <c r="L883" s="1602">
        <v>60627.0</v>
      </c>
    </row>
    <row r="884">
      <c r="A884" s="1596" t="s">
        <v>671</v>
      </c>
      <c r="B884" s="1632">
        <v>15211.0</v>
      </c>
      <c r="C884" s="1610">
        <v>524.0</v>
      </c>
      <c r="D884" s="1599">
        <v>19.5</v>
      </c>
      <c r="E884" s="160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609">
        <v>653.0</v>
      </c>
      <c r="L884" s="1602">
        <v>54313.0</v>
      </c>
    </row>
    <row r="885">
      <c r="A885" s="1596" t="s">
        <v>672</v>
      </c>
      <c r="B885" s="1632">
        <v>8996.0</v>
      </c>
      <c r="C885" s="1610">
        <v>282.0</v>
      </c>
      <c r="D885" s="1599">
        <v>14.1</v>
      </c>
      <c r="E885" s="160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609">
        <v>307.0</v>
      </c>
      <c r="L885" s="1602">
        <v>55322.0</v>
      </c>
    </row>
    <row r="886">
      <c r="A886" s="1596" t="s">
        <v>673</v>
      </c>
      <c r="B886" s="1632">
        <v>25698.0</v>
      </c>
      <c r="C886" s="1610">
        <v>578.0</v>
      </c>
      <c r="D886" s="1599">
        <v>9.4</v>
      </c>
      <c r="E886" s="160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609">
        <v>1076.0</v>
      </c>
      <c r="L886" s="1602">
        <v>66360.0</v>
      </c>
    </row>
    <row r="887">
      <c r="A887" s="1596" t="s">
        <v>674</v>
      </c>
      <c r="B887" s="1632">
        <v>7078.0</v>
      </c>
      <c r="C887" s="1610">
        <v>263.0</v>
      </c>
      <c r="D887" s="1599">
        <v>17.5</v>
      </c>
      <c r="E887" s="160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609">
        <v>298.0</v>
      </c>
      <c r="L887" s="1606">
        <v>55865.0</v>
      </c>
    </row>
    <row r="888">
      <c r="A888" s="1596" t="s">
        <v>187</v>
      </c>
      <c r="B888" s="1632">
        <v>492401.0</v>
      </c>
      <c r="C888" s="1598">
        <v>13958.0</v>
      </c>
      <c r="D888" s="1599">
        <v>11.7</v>
      </c>
      <c r="E888" s="160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609">
        <v>36689.0</v>
      </c>
      <c r="L888" s="1606">
        <v>68479.0</v>
      </c>
    </row>
    <row r="889">
      <c r="A889" s="1596" t="s">
        <v>675</v>
      </c>
      <c r="B889" s="1632">
        <v>93667.0</v>
      </c>
      <c r="C889" s="1598">
        <v>3235.0</v>
      </c>
      <c r="D889" s="1599">
        <v>15.1</v>
      </c>
      <c r="E889" s="160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609">
        <v>5539.0</v>
      </c>
      <c r="L889" s="1602">
        <v>56337.0</v>
      </c>
    </row>
    <row r="890">
      <c r="A890" s="1596" t="s">
        <v>676</v>
      </c>
      <c r="B890" s="1632">
        <v>18662.0</v>
      </c>
      <c r="C890" s="1610">
        <v>443.0</v>
      </c>
      <c r="D890" s="1599">
        <v>12.3</v>
      </c>
      <c r="E890" s="160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609">
        <v>644.0</v>
      </c>
      <c r="L890" s="1602">
        <v>56170.0</v>
      </c>
    </row>
    <row r="891">
      <c r="A891" s="1596" t="s">
        <v>677</v>
      </c>
      <c r="B891" s="1632">
        <v>4663.0</v>
      </c>
      <c r="C891" s="1610">
        <v>265.0</v>
      </c>
      <c r="D891" s="1599">
        <v>23.1</v>
      </c>
      <c r="E891" s="160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609">
        <v>155.0</v>
      </c>
      <c r="L891" s="1602">
        <v>48754.0</v>
      </c>
    </row>
    <row r="892">
      <c r="A892" s="1596" t="s">
        <v>678</v>
      </c>
      <c r="B892" s="1632">
        <v>9814.0</v>
      </c>
      <c r="C892" s="1610">
        <v>313.0</v>
      </c>
      <c r="D892" s="1599">
        <v>14.6</v>
      </c>
      <c r="E892" s="160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609">
        <v>286.0</v>
      </c>
      <c r="L892" s="1606">
        <v>56698.0</v>
      </c>
    </row>
    <row r="893">
      <c r="A893" s="1596" t="s">
        <v>193</v>
      </c>
      <c r="B893" s="1632">
        <v>174669.0</v>
      </c>
      <c r="C893" s="1598">
        <v>7137.0</v>
      </c>
      <c r="D893" s="1599">
        <v>17.8</v>
      </c>
      <c r="E893" s="160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609">
        <v>12912.0</v>
      </c>
      <c r="L893" s="1602">
        <v>59865.0</v>
      </c>
    </row>
    <row r="894">
      <c r="A894" s="1596" t="s">
        <v>88</v>
      </c>
      <c r="B894" s="1632">
        <v>11746.0</v>
      </c>
      <c r="C894" s="1610">
        <v>252.0</v>
      </c>
      <c r="D894" s="1599">
        <v>9.9</v>
      </c>
      <c r="E894" s="160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609">
        <v>410.0</v>
      </c>
      <c r="L894" s="1602">
        <v>58862.0</v>
      </c>
    </row>
    <row r="895">
      <c r="A895" s="1596" t="s">
        <v>679</v>
      </c>
      <c r="B895" s="1632">
        <v>35872.0</v>
      </c>
      <c r="C895" s="1610">
        <v>673.0</v>
      </c>
      <c r="D895" s="1599">
        <v>7.2</v>
      </c>
      <c r="E895" s="160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609">
        <v>2244.0</v>
      </c>
      <c r="L895" s="1606">
        <v>70162.0</v>
      </c>
    </row>
    <row r="896">
      <c r="A896" s="1596" t="s">
        <v>680</v>
      </c>
      <c r="B896" s="1632">
        <v>98537.0</v>
      </c>
      <c r="C896" s="1598">
        <v>1327.0</v>
      </c>
      <c r="D896" s="1599">
        <v>8.3</v>
      </c>
      <c r="E896" s="160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609">
        <v>6012.0</v>
      </c>
      <c r="L896" s="1602">
        <v>57464.0</v>
      </c>
    </row>
    <row r="897">
      <c r="A897" s="1596" t="s">
        <v>681</v>
      </c>
      <c r="B897" s="1632">
        <v>17135.0</v>
      </c>
      <c r="C897" s="1610">
        <v>609.0</v>
      </c>
      <c r="D897" s="1599">
        <v>15.2</v>
      </c>
      <c r="E897" s="160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609">
        <v>1063.0</v>
      </c>
      <c r="L897" s="1602">
        <v>56954.0</v>
      </c>
    </row>
    <row r="898">
      <c r="A898" s="1596" t="s">
        <v>387</v>
      </c>
      <c r="B898" s="1632">
        <v>5896.0</v>
      </c>
      <c r="C898" s="1610">
        <v>223.0</v>
      </c>
      <c r="D898" s="1599">
        <v>15.6</v>
      </c>
      <c r="E898" s="160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609">
        <v>250.0</v>
      </c>
      <c r="L898" s="1602">
        <v>47781.0</v>
      </c>
    </row>
    <row r="899">
      <c r="A899" s="1596" t="s">
        <v>199</v>
      </c>
      <c r="B899" s="1632">
        <v>12138.0</v>
      </c>
      <c r="C899" s="1610">
        <v>475.0</v>
      </c>
      <c r="D899" s="1599">
        <v>17.7</v>
      </c>
      <c r="E899" s="160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609">
        <v>441.0</v>
      </c>
      <c r="L899" s="1602">
        <v>49887.0</v>
      </c>
    </row>
    <row r="900">
      <c r="A900" s="1596" t="s">
        <v>200</v>
      </c>
      <c r="B900" s="1632">
        <v>7203.0</v>
      </c>
      <c r="C900" s="1610">
        <v>332.0</v>
      </c>
      <c r="D900" s="1599">
        <v>20.9</v>
      </c>
      <c r="E900" s="160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609">
        <v>199.0</v>
      </c>
      <c r="L900" s="1602">
        <v>47905.0</v>
      </c>
    </row>
    <row r="901">
      <c r="A901" s="1596" t="s">
        <v>682</v>
      </c>
      <c r="B901" s="1632">
        <v>35437.0</v>
      </c>
      <c r="C901" s="1598">
        <v>1529.0</v>
      </c>
      <c r="D901" s="1599">
        <v>19.8</v>
      </c>
      <c r="E901" s="160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609">
        <v>2035.0</v>
      </c>
      <c r="L901" s="1602">
        <v>48226.0</v>
      </c>
    </row>
    <row r="902">
      <c r="A902" s="1596" t="s">
        <v>493</v>
      </c>
      <c r="B902" s="1632">
        <v>52403.0</v>
      </c>
      <c r="C902" s="1610">
        <v>898.0</v>
      </c>
      <c r="D902" s="1599">
        <v>7.2</v>
      </c>
      <c r="E902" s="160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609">
        <v>2380.0</v>
      </c>
      <c r="L902" s="1602">
        <v>78192.0</v>
      </c>
    </row>
    <row r="903">
      <c r="A903" s="1596" t="s">
        <v>94</v>
      </c>
      <c r="B903" s="1632">
        <v>22565.0</v>
      </c>
      <c r="C903" s="1610">
        <v>628.0</v>
      </c>
      <c r="D903" s="1599">
        <v>11.6</v>
      </c>
      <c r="E903" s="160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609">
        <v>1058.0</v>
      </c>
      <c r="L903" s="1602">
        <v>65849.0</v>
      </c>
    </row>
    <row r="904">
      <c r="A904" s="1596" t="s">
        <v>494</v>
      </c>
      <c r="B904" s="1632">
        <v>6497.0</v>
      </c>
      <c r="C904" s="1610">
        <v>357.0</v>
      </c>
      <c r="D904" s="1599">
        <v>22.2</v>
      </c>
      <c r="E904" s="160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609">
        <v>170.0</v>
      </c>
      <c r="L904" s="1602">
        <v>46725.0</v>
      </c>
    </row>
    <row r="905">
      <c r="A905" s="1596" t="s">
        <v>495</v>
      </c>
      <c r="B905" s="1632">
        <v>36999.0</v>
      </c>
      <c r="C905" s="1598">
        <v>1421.0</v>
      </c>
      <c r="D905" s="1599">
        <v>18.5</v>
      </c>
      <c r="E905" s="160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609">
        <v>1901.0</v>
      </c>
      <c r="L905" s="1602">
        <v>52093.0</v>
      </c>
    </row>
    <row r="906">
      <c r="A906" s="1596" t="s">
        <v>595</v>
      </c>
      <c r="B906" s="1632">
        <v>10679.0</v>
      </c>
      <c r="C906" s="1610">
        <v>310.0</v>
      </c>
      <c r="D906" s="1599">
        <v>13.5</v>
      </c>
      <c r="E906" s="160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609">
        <v>420.0</v>
      </c>
      <c r="L906" s="1602">
        <v>54433.0</v>
      </c>
    </row>
    <row r="907">
      <c r="A907" s="1596" t="s">
        <v>683</v>
      </c>
      <c r="B907" s="1632">
        <v>20070.0</v>
      </c>
      <c r="C907" s="1610">
        <v>363.0</v>
      </c>
      <c r="D907" s="1599">
        <v>9.9</v>
      </c>
      <c r="E907" s="160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609">
        <v>561.0</v>
      </c>
      <c r="L907" s="1606">
        <v>61807.0</v>
      </c>
    </row>
    <row r="908">
      <c r="A908" s="1596" t="s">
        <v>684</v>
      </c>
      <c r="B908" s="1632">
        <v>105941.0</v>
      </c>
      <c r="C908" s="1598">
        <v>5183.0</v>
      </c>
      <c r="D908" s="1599">
        <v>19.8</v>
      </c>
      <c r="E908" s="160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609">
        <v>9611.0</v>
      </c>
      <c r="L908" s="1606">
        <v>60059.0</v>
      </c>
    </row>
    <row r="909">
      <c r="A909" s="1596" t="s">
        <v>500</v>
      </c>
      <c r="B909" s="1632">
        <v>7443.0</v>
      </c>
      <c r="C909" s="1610">
        <v>232.0</v>
      </c>
      <c r="D909" s="1599">
        <v>15.4</v>
      </c>
      <c r="E909" s="160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609">
        <v>261.0</v>
      </c>
      <c r="L909" s="1658">
        <v>58587.0</v>
      </c>
    </row>
    <row r="910">
      <c r="A910" s="1581" t="s">
        <v>685</v>
      </c>
      <c r="B910" s="1640">
        <v>12943.0</v>
      </c>
      <c r="C910" s="1627">
        <v>505.0</v>
      </c>
      <c r="D910" s="1612">
        <v>17.0</v>
      </c>
      <c r="E910" s="1585">
        <v>10542.0</v>
      </c>
      <c r="F910" s="1586">
        <v>75.0</v>
      </c>
      <c r="G910" s="1586">
        <v>86.0</v>
      </c>
      <c r="H910" s="1586">
        <v>69.0</v>
      </c>
      <c r="I910" s="1586">
        <v>8.0</v>
      </c>
      <c r="J910" s="1586">
        <v>1319.0</v>
      </c>
      <c r="K910" s="1659">
        <v>844.0</v>
      </c>
      <c r="L910" s="1660">
        <v>54802.0</v>
      </c>
    </row>
    <row r="911">
      <c r="A911" s="1590" t="s">
        <v>686</v>
      </c>
      <c r="B911" s="1641">
        <v>2937880.0</v>
      </c>
      <c r="C911" s="1591">
        <v>102616.0</v>
      </c>
      <c r="D911" s="1616">
        <v>14.8</v>
      </c>
      <c r="E911" s="1617">
        <v>2222462.0</v>
      </c>
      <c r="F911" s="1593">
        <v>168809.0</v>
      </c>
      <c r="G911" s="1593">
        <v>30995.0</v>
      </c>
      <c r="H911" s="1593">
        <v>86273.0</v>
      </c>
      <c r="I911" s="1593">
        <v>3412.0</v>
      </c>
      <c r="J911" s="1593">
        <v>145422.0</v>
      </c>
      <c r="K911" s="1594">
        <v>280507.0</v>
      </c>
      <c r="L911" s="1595">
        <v>58150.0</v>
      </c>
    </row>
    <row r="912">
      <c r="A912" s="1596" t="s">
        <v>599</v>
      </c>
      <c r="B912" s="1631">
        <v>12526.0</v>
      </c>
      <c r="C912" s="1610">
        <v>725.0</v>
      </c>
      <c r="D912" s="1599">
        <v>26.8</v>
      </c>
      <c r="E912" s="160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609">
        <v>782.0</v>
      </c>
      <c r="L912" s="1602">
        <v>44423.0</v>
      </c>
    </row>
    <row r="913">
      <c r="A913" s="1596" t="s">
        <v>688</v>
      </c>
      <c r="B913" s="1632">
        <v>7836.0</v>
      </c>
      <c r="C913" s="1610">
        <v>328.0</v>
      </c>
      <c r="D913" s="1599">
        <v>16.7</v>
      </c>
      <c r="E913" s="160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609">
        <v>330.0</v>
      </c>
      <c r="L913" s="1602">
        <v>50646.0</v>
      </c>
    </row>
    <row r="914">
      <c r="A914" s="1596" t="s">
        <v>689</v>
      </c>
      <c r="B914" s="1632">
        <v>16348.0</v>
      </c>
      <c r="C914" s="1610">
        <v>677.0</v>
      </c>
      <c r="D914" s="1599">
        <v>18.3</v>
      </c>
      <c r="E914" s="160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609">
        <v>1002.0</v>
      </c>
      <c r="L914" s="1602">
        <v>49332.0</v>
      </c>
    </row>
    <row r="915">
      <c r="A915" s="1596" t="s">
        <v>690</v>
      </c>
      <c r="B915" s="1632">
        <v>4228.0</v>
      </c>
      <c r="C915" s="1610">
        <v>201.0</v>
      </c>
      <c r="D915" s="1599">
        <v>19.9</v>
      </c>
      <c r="E915" s="160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609">
        <v>217.0</v>
      </c>
      <c r="L915" s="1602">
        <v>47634.0</v>
      </c>
    </row>
    <row r="916">
      <c r="A916" s="1596" t="s">
        <v>691</v>
      </c>
      <c r="B916" s="1632">
        <v>25493.0</v>
      </c>
      <c r="C916" s="1598">
        <v>1142.0</v>
      </c>
      <c r="D916" s="1599">
        <v>18.9</v>
      </c>
      <c r="E916" s="160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609">
        <v>1937.0</v>
      </c>
      <c r="L916" s="1602">
        <v>49991.0</v>
      </c>
    </row>
    <row r="917">
      <c r="A917" s="1596" t="s">
        <v>692</v>
      </c>
      <c r="B917" s="1632">
        <v>14360.0</v>
      </c>
      <c r="C917" s="1610">
        <v>828.0</v>
      </c>
      <c r="D917" s="1599">
        <v>22.5</v>
      </c>
      <c r="E917" s="160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609">
        <v>960.0</v>
      </c>
      <c r="L917" s="1602">
        <v>41807.0</v>
      </c>
    </row>
    <row r="918">
      <c r="A918" s="1596" t="s">
        <v>545</v>
      </c>
      <c r="B918" s="1632">
        <v>9508.0</v>
      </c>
      <c r="C918" s="1610">
        <v>466.0</v>
      </c>
      <c r="D918" s="1599">
        <v>19.7</v>
      </c>
      <c r="E918" s="160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609">
        <v>607.0</v>
      </c>
      <c r="L918" s="1606">
        <v>47529.0</v>
      </c>
    </row>
    <row r="919">
      <c r="A919" s="1596" t="s">
        <v>36</v>
      </c>
      <c r="B919" s="1632">
        <v>67380.0</v>
      </c>
      <c r="C919" s="1598">
        <v>1969.0</v>
      </c>
      <c r="D919" s="1599">
        <v>11.8</v>
      </c>
      <c r="E919" s="160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609">
        <v>5228.0</v>
      </c>
      <c r="L919" s="1602">
        <v>65953.0</v>
      </c>
    </row>
    <row r="920">
      <c r="A920" s="1596" t="s">
        <v>693</v>
      </c>
      <c r="B920" s="1632">
        <v>2572.0</v>
      </c>
      <c r="C920" s="1610">
        <v>66.0</v>
      </c>
      <c r="D920" s="1599">
        <v>12.8</v>
      </c>
      <c r="E920" s="160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609">
        <v>108.0</v>
      </c>
      <c r="L920" s="1602">
        <v>50981.0</v>
      </c>
    </row>
    <row r="921">
      <c r="A921" s="1596" t="s">
        <v>694</v>
      </c>
      <c r="B921" s="1632">
        <v>3379.0</v>
      </c>
      <c r="C921" s="1610">
        <v>170.0</v>
      </c>
      <c r="D921" s="1599">
        <v>26.8</v>
      </c>
      <c r="E921" s="160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609">
        <v>225.0</v>
      </c>
      <c r="L921" s="1602">
        <v>41129.0</v>
      </c>
    </row>
    <row r="922">
      <c r="A922" s="1596" t="s">
        <v>39</v>
      </c>
      <c r="B922" s="1632">
        <v>19362.0</v>
      </c>
      <c r="C922" s="1598">
        <v>1014.0</v>
      </c>
      <c r="D922" s="1599">
        <v>22.5</v>
      </c>
      <c r="E922" s="160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609">
        <v>1769.0</v>
      </c>
      <c r="L922" s="1602">
        <v>44475.0</v>
      </c>
    </row>
    <row r="923">
      <c r="A923" s="1596" t="s">
        <v>277</v>
      </c>
      <c r="B923" s="1632">
        <v>2616.0</v>
      </c>
      <c r="C923" s="1610">
        <v>110.0</v>
      </c>
      <c r="D923" s="1599">
        <v>20.0</v>
      </c>
      <c r="E923" s="160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609">
        <v>203.0</v>
      </c>
      <c r="L923" s="1602">
        <v>43274.0</v>
      </c>
    </row>
    <row r="924">
      <c r="A924" s="1596" t="s">
        <v>155</v>
      </c>
      <c r="B924" s="1632">
        <v>1991.0</v>
      </c>
      <c r="C924" s="1610">
        <v>92.0</v>
      </c>
      <c r="D924" s="1599">
        <v>19.5</v>
      </c>
      <c r="E924" s="160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609">
        <v>125.0</v>
      </c>
      <c r="L924" s="1602">
        <v>51235.0</v>
      </c>
    </row>
    <row r="925">
      <c r="A925" s="1596" t="s">
        <v>43</v>
      </c>
      <c r="B925" s="1632">
        <v>8117.0</v>
      </c>
      <c r="C925" s="1610">
        <v>309.0</v>
      </c>
      <c r="D925" s="1599">
        <v>16.8</v>
      </c>
      <c r="E925" s="160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609">
        <v>356.0</v>
      </c>
      <c r="L925" s="1602">
        <v>52681.0</v>
      </c>
    </row>
    <row r="926">
      <c r="A926" s="1596" t="s">
        <v>695</v>
      </c>
      <c r="B926" s="1632">
        <v>9032.0</v>
      </c>
      <c r="C926" s="1610">
        <v>352.0</v>
      </c>
      <c r="D926" s="1599">
        <v>18.4</v>
      </c>
      <c r="E926" s="160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609">
        <v>401.0</v>
      </c>
      <c r="L926" s="1602">
        <v>44467.0</v>
      </c>
    </row>
    <row r="927">
      <c r="A927" s="1596" t="s">
        <v>696</v>
      </c>
      <c r="B927" s="1632">
        <v>8360.0</v>
      </c>
      <c r="C927" s="1610">
        <v>260.0</v>
      </c>
      <c r="D927" s="1599">
        <v>14.8</v>
      </c>
      <c r="E927" s="160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609">
        <v>406.0</v>
      </c>
      <c r="L927" s="1602">
        <v>58371.0</v>
      </c>
    </row>
    <row r="928">
      <c r="A928" s="1596" t="s">
        <v>697</v>
      </c>
      <c r="B928" s="1632">
        <v>1689.0</v>
      </c>
      <c r="C928" s="1610">
        <v>58.0</v>
      </c>
      <c r="D928" s="1599">
        <v>14.6</v>
      </c>
      <c r="E928" s="160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609">
        <v>90.0</v>
      </c>
      <c r="L928" s="1602">
        <v>46818.0</v>
      </c>
    </row>
    <row r="929">
      <c r="A929" s="1596" t="s">
        <v>698</v>
      </c>
      <c r="B929" s="1632">
        <v>34549.0</v>
      </c>
      <c r="C929" s="1598">
        <v>1746.0</v>
      </c>
      <c r="D929" s="1599">
        <v>21.6</v>
      </c>
      <c r="E929" s="160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609">
        <v>3348.0</v>
      </c>
      <c r="L929" s="1602">
        <v>47864.0</v>
      </c>
    </row>
    <row r="930">
      <c r="A930" s="1596" t="s">
        <v>160</v>
      </c>
      <c r="B930" s="1632">
        <v>38972.0</v>
      </c>
      <c r="C930" s="1598">
        <v>1752.0</v>
      </c>
      <c r="D930" s="1599">
        <v>21.4</v>
      </c>
      <c r="E930" s="160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609">
        <v>3174.0</v>
      </c>
      <c r="L930" s="1602">
        <v>43852.0</v>
      </c>
    </row>
    <row r="931">
      <c r="A931" s="1596" t="s">
        <v>424</v>
      </c>
      <c r="B931" s="1632">
        <v>2764.0</v>
      </c>
      <c r="C931" s="1610">
        <v>113.0</v>
      </c>
      <c r="D931" s="1599">
        <v>21.0</v>
      </c>
      <c r="E931" s="160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609">
        <v>119.0</v>
      </c>
      <c r="L931" s="1602">
        <v>44774.0</v>
      </c>
    </row>
    <row r="932">
      <c r="A932" s="1596" t="s">
        <v>655</v>
      </c>
      <c r="B932" s="1632">
        <v>18402.0</v>
      </c>
      <c r="C932" s="1610">
        <v>668.0</v>
      </c>
      <c r="D932" s="1599">
        <v>15.4</v>
      </c>
      <c r="E932" s="160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609">
        <v>1035.0</v>
      </c>
      <c r="L932" s="1602">
        <v>50605.0</v>
      </c>
    </row>
    <row r="933">
      <c r="A933" s="1596" t="s">
        <v>699</v>
      </c>
      <c r="B933" s="1632">
        <v>7510.0</v>
      </c>
      <c r="C933" s="1610">
        <v>281.0</v>
      </c>
      <c r="D933" s="1599">
        <v>17.8</v>
      </c>
      <c r="E933" s="160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609">
        <v>341.0</v>
      </c>
      <c r="L933" s="1606">
        <v>50949.0</v>
      </c>
    </row>
    <row r="934">
      <c r="A934" s="1596" t="s">
        <v>286</v>
      </c>
      <c r="B934" s="1632">
        <v>118785.0</v>
      </c>
      <c r="C934" s="1598">
        <v>2694.0</v>
      </c>
      <c r="D934" s="1599">
        <v>12.4</v>
      </c>
      <c r="E934" s="160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609">
        <v>10500.0</v>
      </c>
      <c r="L934" s="1602">
        <v>57120.0</v>
      </c>
    </row>
    <row r="935">
      <c r="A935" s="1596" t="s">
        <v>556</v>
      </c>
      <c r="B935" s="1632">
        <v>2907.0</v>
      </c>
      <c r="C935" s="1610">
        <v>108.0</v>
      </c>
      <c r="D935" s="1599">
        <v>16.5</v>
      </c>
      <c r="E935" s="160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609">
        <v>262.0</v>
      </c>
      <c r="L935" s="1602">
        <v>46962.0</v>
      </c>
    </row>
    <row r="936">
      <c r="A936" s="1596" t="s">
        <v>700</v>
      </c>
      <c r="B936" s="1632">
        <v>2483.0</v>
      </c>
      <c r="C936" s="1610">
        <v>148.0</v>
      </c>
      <c r="D936" s="1599">
        <v>27.8</v>
      </c>
      <c r="E936" s="160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609">
        <v>155.0</v>
      </c>
      <c r="L936" s="1602">
        <v>37360.0</v>
      </c>
    </row>
    <row r="937">
      <c r="A937" s="1596" t="s">
        <v>701</v>
      </c>
      <c r="B937" s="1632">
        <v>28934.0</v>
      </c>
      <c r="C937" s="1610">
        <v>741.0</v>
      </c>
      <c r="D937" s="1599">
        <v>12.2</v>
      </c>
      <c r="E937" s="160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609">
        <v>1650.0</v>
      </c>
      <c r="L937" s="1602">
        <v>53840.0</v>
      </c>
    </row>
    <row r="938">
      <c r="A938" s="1596" t="s">
        <v>702</v>
      </c>
      <c r="B938" s="1632">
        <v>6376.0</v>
      </c>
      <c r="C938" s="1610">
        <v>152.0</v>
      </c>
      <c r="D938" s="1599">
        <v>14.2</v>
      </c>
      <c r="E938" s="160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609">
        <v>317.0</v>
      </c>
      <c r="L938" s="1602">
        <v>50261.0</v>
      </c>
    </row>
    <row r="939">
      <c r="A939" s="1596" t="s">
        <v>703</v>
      </c>
      <c r="B939" s="1632">
        <v>38470.0</v>
      </c>
      <c r="C939" s="1598">
        <v>1895.0</v>
      </c>
      <c r="D939" s="1599">
        <v>17.5</v>
      </c>
      <c r="E939" s="160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609">
        <v>8625.0</v>
      </c>
      <c r="L939" s="1602">
        <v>56206.0</v>
      </c>
    </row>
    <row r="940">
      <c r="A940" s="1596" t="s">
        <v>557</v>
      </c>
      <c r="B940" s="1632">
        <v>34287.0</v>
      </c>
      <c r="C940" s="1598">
        <v>1572.0</v>
      </c>
      <c r="D940" s="1599">
        <v>15.8</v>
      </c>
      <c r="E940" s="160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609">
        <v>6549.0</v>
      </c>
      <c r="L940" s="1602">
        <v>56052.0</v>
      </c>
    </row>
    <row r="941">
      <c r="A941" s="1596" t="s">
        <v>59</v>
      </c>
      <c r="B941" s="1632">
        <v>25996.0</v>
      </c>
      <c r="C941" s="1610">
        <v>804.0</v>
      </c>
      <c r="D941" s="1599">
        <v>13.6</v>
      </c>
      <c r="E941" s="160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609">
        <v>1788.0</v>
      </c>
      <c r="L941" s="1602">
        <v>58033.0</v>
      </c>
    </row>
    <row r="942">
      <c r="A942" s="1596" t="s">
        <v>704</v>
      </c>
      <c r="B942" s="1632">
        <v>36739.0</v>
      </c>
      <c r="C942" s="1598">
        <v>1562.0</v>
      </c>
      <c r="D942" s="1599">
        <v>16.0</v>
      </c>
      <c r="E942" s="160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609">
        <v>4864.0</v>
      </c>
      <c r="L942" s="1602">
        <v>50856.0</v>
      </c>
    </row>
    <row r="943">
      <c r="A943" s="1596" t="s">
        <v>705</v>
      </c>
      <c r="B943" s="1632">
        <v>2718.0</v>
      </c>
      <c r="C943" s="1610">
        <v>107.0</v>
      </c>
      <c r="D943" s="1599">
        <v>17.5</v>
      </c>
      <c r="E943" s="160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609">
        <v>147.0</v>
      </c>
      <c r="L943" s="1602">
        <v>49626.0</v>
      </c>
    </row>
    <row r="944">
      <c r="A944" s="1596" t="s">
        <v>135</v>
      </c>
      <c r="B944" s="1632">
        <v>2415.0</v>
      </c>
      <c r="C944" s="1610">
        <v>82.0</v>
      </c>
      <c r="D944" s="1599">
        <v>17.2</v>
      </c>
      <c r="E944" s="160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609">
        <v>101.0</v>
      </c>
      <c r="L944" s="1602">
        <v>41906.0</v>
      </c>
    </row>
    <row r="945">
      <c r="A945" s="1596" t="s">
        <v>168</v>
      </c>
      <c r="B945" s="1632">
        <v>7352.0</v>
      </c>
      <c r="C945" s="1610">
        <v>380.0</v>
      </c>
      <c r="D945" s="1599">
        <v>17.0</v>
      </c>
      <c r="E945" s="160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609">
        <v>1426.0</v>
      </c>
      <c r="L945" s="1602">
        <v>61614.0</v>
      </c>
    </row>
    <row r="946">
      <c r="A946" s="1596" t="s">
        <v>706</v>
      </c>
      <c r="B946" s="1632">
        <v>5653.0</v>
      </c>
      <c r="C946" s="1610">
        <v>160.0</v>
      </c>
      <c r="D946" s="1599">
        <v>9.3</v>
      </c>
      <c r="E946" s="160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609">
        <v>448.0</v>
      </c>
      <c r="L946" s="1602">
        <v>65771.0</v>
      </c>
    </row>
    <row r="947">
      <c r="A947" s="1596" t="s">
        <v>707</v>
      </c>
      <c r="B947" s="1632">
        <v>1284.0</v>
      </c>
      <c r="C947" s="1610">
        <v>59.0</v>
      </c>
      <c r="D947" s="1599">
        <v>18.6</v>
      </c>
      <c r="E947" s="160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609">
        <v>105.0</v>
      </c>
      <c r="L947" s="1602">
        <v>51606.0</v>
      </c>
    </row>
    <row r="948">
      <c r="A948" s="1596" t="s">
        <v>708</v>
      </c>
      <c r="B948" s="1632">
        <v>6016.0</v>
      </c>
      <c r="C948" s="1610">
        <v>273.0</v>
      </c>
      <c r="D948" s="1599">
        <v>21.3</v>
      </c>
      <c r="E948" s="160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609">
        <v>370.0</v>
      </c>
      <c r="L948" s="1602">
        <v>43083.0</v>
      </c>
    </row>
    <row r="949">
      <c r="A949" s="1596" t="s">
        <v>359</v>
      </c>
      <c r="B949" s="1632">
        <v>2518.0</v>
      </c>
      <c r="C949" s="1610">
        <v>145.0</v>
      </c>
      <c r="D949" s="1599">
        <v>19.6</v>
      </c>
      <c r="E949" s="160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609">
        <v>338.0</v>
      </c>
      <c r="L949" s="1602">
        <v>51559.0</v>
      </c>
    </row>
    <row r="950">
      <c r="A950" s="1596" t="s">
        <v>709</v>
      </c>
      <c r="B950" s="1632">
        <v>5485.0</v>
      </c>
      <c r="C950" s="1610">
        <v>271.0</v>
      </c>
      <c r="D950" s="1599">
        <v>20.2</v>
      </c>
      <c r="E950" s="160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609">
        <v>317.0</v>
      </c>
      <c r="L950" s="1602">
        <v>45570.0</v>
      </c>
    </row>
    <row r="951">
      <c r="A951" s="1596" t="s">
        <v>710</v>
      </c>
      <c r="B951" s="1632">
        <v>34024.0</v>
      </c>
      <c r="C951" s="1598">
        <v>1100.0</v>
      </c>
      <c r="D951" s="1599">
        <v>13.7</v>
      </c>
      <c r="E951" s="160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609">
        <v>2695.0</v>
      </c>
      <c r="L951" s="1602">
        <v>57934.0</v>
      </c>
    </row>
    <row r="952">
      <c r="A952" s="1596" t="s">
        <v>711</v>
      </c>
      <c r="B952" s="1632">
        <v>3780.0</v>
      </c>
      <c r="C952" s="1610">
        <v>163.0</v>
      </c>
      <c r="D952" s="1599">
        <v>14.7</v>
      </c>
      <c r="E952" s="160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609">
        <v>355.0</v>
      </c>
      <c r="L952" s="1602">
        <v>60808.0</v>
      </c>
    </row>
    <row r="953">
      <c r="A953" s="1596" t="s">
        <v>712</v>
      </c>
      <c r="B953" s="1632">
        <v>1723.0</v>
      </c>
      <c r="C953" s="1610">
        <v>54.0</v>
      </c>
      <c r="D953" s="1599">
        <v>13.4</v>
      </c>
      <c r="E953" s="160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609">
        <v>81.0</v>
      </c>
      <c r="L953" s="1602">
        <v>54058.0</v>
      </c>
    </row>
    <row r="954">
      <c r="A954" s="1596" t="s">
        <v>65</v>
      </c>
      <c r="B954" s="1632">
        <v>13232.0</v>
      </c>
      <c r="C954" s="1610">
        <v>470.0</v>
      </c>
      <c r="D954" s="1599">
        <v>14.6</v>
      </c>
      <c r="E954" s="160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609">
        <v>972.0</v>
      </c>
      <c r="L954" s="1602">
        <v>56330.0</v>
      </c>
    </row>
    <row r="955">
      <c r="A955" s="1596" t="s">
        <v>66</v>
      </c>
      <c r="B955" s="1632">
        <v>18368.0</v>
      </c>
      <c r="C955" s="1610">
        <v>442.0</v>
      </c>
      <c r="D955" s="1599">
        <v>10.5</v>
      </c>
      <c r="E955" s="160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609">
        <v>1142.0</v>
      </c>
      <c r="L955" s="1602">
        <v>69246.0</v>
      </c>
    </row>
    <row r="956">
      <c r="A956" s="1596" t="s">
        <v>713</v>
      </c>
      <c r="B956" s="1632">
        <v>2932.0</v>
      </c>
      <c r="C956" s="1610">
        <v>121.0</v>
      </c>
      <c r="D956" s="1599">
        <v>22.9</v>
      </c>
      <c r="E956" s="160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609">
        <v>129.0</v>
      </c>
      <c r="L956" s="1606">
        <v>44271.0</v>
      </c>
    </row>
    <row r="957">
      <c r="A957" s="1596" t="s">
        <v>174</v>
      </c>
      <c r="B957" s="1632">
        <v>609863.0</v>
      </c>
      <c r="C957" s="1598">
        <v>8555.0</v>
      </c>
      <c r="D957" s="1599">
        <v>6.0</v>
      </c>
      <c r="E957" s="160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609">
        <v>53066.0</v>
      </c>
      <c r="L957" s="1602">
        <v>87087.0</v>
      </c>
    </row>
    <row r="958">
      <c r="A958" s="1596" t="s">
        <v>714</v>
      </c>
      <c r="B958" s="1632">
        <v>3983.0</v>
      </c>
      <c r="C958" s="1610">
        <v>198.0</v>
      </c>
      <c r="D958" s="1599">
        <v>17.6</v>
      </c>
      <c r="E958" s="160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609">
        <v>746.0</v>
      </c>
      <c r="L958" s="1602">
        <v>63248.0</v>
      </c>
    </row>
    <row r="959">
      <c r="A959" s="1596" t="s">
        <v>715</v>
      </c>
      <c r="B959" s="1632">
        <v>7470.0</v>
      </c>
      <c r="C959" s="1610">
        <v>280.0</v>
      </c>
      <c r="D959" s="1599">
        <v>18.3</v>
      </c>
      <c r="E959" s="160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609">
        <v>333.0</v>
      </c>
      <c r="L959" s="1602">
        <v>56005.0</v>
      </c>
    </row>
    <row r="960">
      <c r="A960" s="1596" t="s">
        <v>297</v>
      </c>
      <c r="B960" s="1632">
        <v>2460.0</v>
      </c>
      <c r="C960" s="1610">
        <v>90.0</v>
      </c>
      <c r="D960" s="1599">
        <v>16.0</v>
      </c>
      <c r="E960" s="160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609">
        <v>171.0</v>
      </c>
      <c r="L960" s="1602">
        <v>64399.0</v>
      </c>
    </row>
    <row r="961">
      <c r="A961" s="1596" t="s">
        <v>716</v>
      </c>
      <c r="B961" s="1632">
        <v>20184.0</v>
      </c>
      <c r="C961" s="1598">
        <v>1053.0</v>
      </c>
      <c r="D961" s="1599">
        <v>22.7</v>
      </c>
      <c r="E961" s="160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609">
        <v>2038.0</v>
      </c>
      <c r="L961" s="1602">
        <v>44571.0</v>
      </c>
    </row>
    <row r="962">
      <c r="A962" s="1596" t="s">
        <v>717</v>
      </c>
      <c r="B962" s="1632">
        <v>1574.0</v>
      </c>
      <c r="C962" s="1610">
        <v>50.0</v>
      </c>
      <c r="D962" s="1599">
        <v>14.9</v>
      </c>
      <c r="E962" s="160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609">
        <v>106.0</v>
      </c>
      <c r="L962" s="1606">
        <v>59240.0</v>
      </c>
    </row>
    <row r="963">
      <c r="A963" s="1596" t="s">
        <v>718</v>
      </c>
      <c r="B963" s="1632">
        <v>81881.0</v>
      </c>
      <c r="C963" s="1598">
        <v>2290.0</v>
      </c>
      <c r="D963" s="1599">
        <v>12.1</v>
      </c>
      <c r="E963" s="160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609">
        <v>7117.0</v>
      </c>
      <c r="L963" s="1602">
        <v>70807.0</v>
      </c>
    </row>
    <row r="964">
      <c r="A964" s="1596" t="s">
        <v>176</v>
      </c>
      <c r="B964" s="1632">
        <v>2939.0</v>
      </c>
      <c r="C964" s="1610">
        <v>123.0</v>
      </c>
      <c r="D964" s="1599">
        <v>18.6</v>
      </c>
      <c r="E964" s="160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609">
        <v>118.0</v>
      </c>
      <c r="L964" s="1602">
        <v>44439.0</v>
      </c>
    </row>
    <row r="965">
      <c r="A965" s="1596" t="s">
        <v>662</v>
      </c>
      <c r="B965" s="1632">
        <v>9591.0</v>
      </c>
      <c r="C965" s="1610">
        <v>376.0</v>
      </c>
      <c r="D965" s="1599">
        <v>17.5</v>
      </c>
      <c r="E965" s="160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609">
        <v>498.0</v>
      </c>
      <c r="L965" s="1602">
        <v>47153.0</v>
      </c>
    </row>
    <row r="966">
      <c r="A966" s="1596" t="s">
        <v>178</v>
      </c>
      <c r="B966" s="1632">
        <v>2762.0</v>
      </c>
      <c r="C966" s="1610">
        <v>101.0</v>
      </c>
      <c r="D966" s="1599">
        <v>15.2</v>
      </c>
      <c r="E966" s="160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609">
        <v>144.0</v>
      </c>
      <c r="L966" s="1602">
        <v>50267.0</v>
      </c>
    </row>
    <row r="967">
      <c r="A967" s="1596" t="s">
        <v>665</v>
      </c>
      <c r="B967" s="1632">
        <v>32179.0</v>
      </c>
      <c r="C967" s="1598">
        <v>1107.0</v>
      </c>
      <c r="D967" s="1599">
        <v>15.2</v>
      </c>
      <c r="E967" s="160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609">
        <v>3097.0</v>
      </c>
      <c r="L967" s="1602">
        <v>47982.0</v>
      </c>
    </row>
    <row r="968">
      <c r="A968" s="1596" t="s">
        <v>719</v>
      </c>
      <c r="B968" s="1632">
        <v>30223.0</v>
      </c>
      <c r="C968" s="1610">
        <v>684.0</v>
      </c>
      <c r="D968" s="1599">
        <v>10.7</v>
      </c>
      <c r="E968" s="160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609">
        <v>1718.0</v>
      </c>
      <c r="L968" s="1602">
        <v>58017.0</v>
      </c>
    </row>
    <row r="969">
      <c r="A969" s="1596" t="s">
        <v>76</v>
      </c>
      <c r="B969" s="1632">
        <v>11823.0</v>
      </c>
      <c r="C969" s="1610">
        <v>301.0</v>
      </c>
      <c r="D969" s="1599">
        <v>12.2</v>
      </c>
      <c r="E969" s="160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609">
        <v>513.0</v>
      </c>
      <c r="L969" s="1602">
        <v>51712.0</v>
      </c>
    </row>
    <row r="970">
      <c r="A970" s="1596" t="s">
        <v>77</v>
      </c>
      <c r="B970" s="1632">
        <v>10038.0</v>
      </c>
      <c r="C970" s="1610">
        <v>337.0</v>
      </c>
      <c r="D970" s="1599">
        <v>14.8</v>
      </c>
      <c r="E970" s="160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609">
        <v>389.0</v>
      </c>
      <c r="L970" s="1602">
        <v>51066.0</v>
      </c>
    </row>
    <row r="971">
      <c r="A971" s="1596" t="s">
        <v>720</v>
      </c>
      <c r="B971" s="1632">
        <v>4055.0</v>
      </c>
      <c r="C971" s="1610">
        <v>139.0</v>
      </c>
      <c r="D971" s="1599">
        <v>13.3</v>
      </c>
      <c r="E971" s="160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609">
        <v>415.0</v>
      </c>
      <c r="L971" s="1602">
        <v>67220.0</v>
      </c>
    </row>
    <row r="972">
      <c r="A972" s="1596" t="s">
        <v>616</v>
      </c>
      <c r="B972" s="1632">
        <v>34191.0</v>
      </c>
      <c r="C972" s="1610">
        <v>781.0</v>
      </c>
      <c r="D972" s="1599">
        <v>9.7</v>
      </c>
      <c r="E972" s="160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609">
        <v>2188.0</v>
      </c>
      <c r="L972" s="1602">
        <v>71770.0</v>
      </c>
    </row>
    <row r="973">
      <c r="A973" s="1596" t="s">
        <v>461</v>
      </c>
      <c r="B973" s="1632">
        <v>5796.0</v>
      </c>
      <c r="C973" s="1610">
        <v>244.0</v>
      </c>
      <c r="D973" s="1599">
        <v>17.5</v>
      </c>
      <c r="E973" s="160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609">
        <v>222.0</v>
      </c>
      <c r="L973" s="1602">
        <v>51514.0</v>
      </c>
    </row>
    <row r="974">
      <c r="A974" s="1596" t="s">
        <v>80</v>
      </c>
      <c r="B974" s="1632">
        <v>31486.0</v>
      </c>
      <c r="C974" s="1598">
        <v>2147.0</v>
      </c>
      <c r="D974" s="1599">
        <v>28.9</v>
      </c>
      <c r="E974" s="160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609">
        <v>3426.0</v>
      </c>
      <c r="L974" s="1602">
        <v>42479.0</v>
      </c>
    </row>
    <row r="975">
      <c r="A975" s="1596" t="s">
        <v>721</v>
      </c>
      <c r="B975" s="1632">
        <v>5386.0</v>
      </c>
      <c r="C975" s="1610">
        <v>193.0</v>
      </c>
      <c r="D975" s="1599">
        <v>17.4</v>
      </c>
      <c r="E975" s="160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609">
        <v>288.0</v>
      </c>
      <c r="L975" s="1602">
        <v>49287.0</v>
      </c>
    </row>
    <row r="976">
      <c r="A976" s="1596" t="s">
        <v>722</v>
      </c>
      <c r="B976" s="1632">
        <v>2701.0</v>
      </c>
      <c r="C976" s="1610">
        <v>106.0</v>
      </c>
      <c r="D976" s="1599">
        <v>16.7</v>
      </c>
      <c r="E976" s="160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609">
        <v>274.0</v>
      </c>
      <c r="L976" s="1602">
        <v>53785.0</v>
      </c>
    </row>
    <row r="977">
      <c r="A977" s="1596" t="s">
        <v>723</v>
      </c>
      <c r="B977" s="1632">
        <v>10273.0</v>
      </c>
      <c r="C977" s="1610">
        <v>283.0</v>
      </c>
      <c r="D977" s="1599">
        <v>10.9</v>
      </c>
      <c r="E977" s="160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609">
        <v>328.0</v>
      </c>
      <c r="L977" s="1602">
        <v>59567.0</v>
      </c>
    </row>
    <row r="978">
      <c r="A978" s="1596" t="s">
        <v>724</v>
      </c>
      <c r="B978" s="1632">
        <v>15904.0</v>
      </c>
      <c r="C978" s="1610">
        <v>866.0</v>
      </c>
      <c r="D978" s="1599">
        <v>22.7</v>
      </c>
      <c r="E978" s="160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609">
        <v>1141.0</v>
      </c>
      <c r="L978" s="1602">
        <v>46176.0</v>
      </c>
    </row>
    <row r="979">
      <c r="A979" s="1596" t="s">
        <v>725</v>
      </c>
      <c r="B979" s="1632">
        <v>2687.0</v>
      </c>
      <c r="C979" s="1610">
        <v>84.0</v>
      </c>
      <c r="D979" s="1599">
        <v>13.8</v>
      </c>
      <c r="E979" s="160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609">
        <v>142.0</v>
      </c>
      <c r="L979" s="1602">
        <v>51757.0</v>
      </c>
    </row>
    <row r="980">
      <c r="A980" s="1596" t="s">
        <v>726</v>
      </c>
      <c r="B980" s="1632">
        <v>5459.0</v>
      </c>
      <c r="C980" s="1610">
        <v>191.0</v>
      </c>
      <c r="D980" s="1599">
        <v>18.8</v>
      </c>
      <c r="E980" s="160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609">
        <v>259.0</v>
      </c>
      <c r="L980" s="1602">
        <v>47252.0</v>
      </c>
    </row>
    <row r="981">
      <c r="A981" s="1596" t="s">
        <v>727</v>
      </c>
      <c r="B981" s="1632">
        <v>15766.0</v>
      </c>
      <c r="C981" s="1610">
        <v>604.0</v>
      </c>
      <c r="D981" s="1599">
        <v>16.6</v>
      </c>
      <c r="E981" s="160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609">
        <v>825.0</v>
      </c>
      <c r="L981" s="1602">
        <v>53864.0</v>
      </c>
    </row>
    <row r="982">
      <c r="A982" s="1596" t="s">
        <v>728</v>
      </c>
      <c r="B982" s="1632">
        <v>3500.0</v>
      </c>
      <c r="C982" s="1610">
        <v>129.0</v>
      </c>
      <c r="D982" s="1599">
        <v>18.6</v>
      </c>
      <c r="E982" s="160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609">
        <v>129.0</v>
      </c>
      <c r="L982" s="1602">
        <v>46101.0</v>
      </c>
    </row>
    <row r="983">
      <c r="A983" s="1596" t="s">
        <v>729</v>
      </c>
      <c r="B983" s="1632">
        <v>5735.0</v>
      </c>
      <c r="C983" s="1610">
        <v>172.0</v>
      </c>
      <c r="D983" s="1599">
        <v>13.4</v>
      </c>
      <c r="E983" s="160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609">
        <v>304.0</v>
      </c>
      <c r="L983" s="1602">
        <v>56451.0</v>
      </c>
    </row>
    <row r="984">
      <c r="A984" s="1596" t="s">
        <v>730</v>
      </c>
      <c r="B984" s="1632">
        <v>6253.0</v>
      </c>
      <c r="C984" s="1610">
        <v>169.0</v>
      </c>
      <c r="D984" s="1599">
        <v>18.1</v>
      </c>
      <c r="E984" s="160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609">
        <v>446.0</v>
      </c>
      <c r="L984" s="1602">
        <v>47039.0</v>
      </c>
    </row>
    <row r="985">
      <c r="A985" s="1596" t="s">
        <v>185</v>
      </c>
      <c r="B985" s="1632">
        <v>4981.0</v>
      </c>
      <c r="C985" s="1610">
        <v>216.0</v>
      </c>
      <c r="D985" s="1599">
        <v>18.5</v>
      </c>
      <c r="E985" s="160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609">
        <v>213.0</v>
      </c>
      <c r="L985" s="1602">
        <v>47405.0</v>
      </c>
    </row>
    <row r="986">
      <c r="A986" s="1596" t="s">
        <v>731</v>
      </c>
      <c r="B986" s="1632">
        <v>25348.0</v>
      </c>
      <c r="C986" s="1610">
        <v>656.0</v>
      </c>
      <c r="D986" s="1599">
        <v>9.4</v>
      </c>
      <c r="E986" s="160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609">
        <v>1773.0</v>
      </c>
      <c r="L986" s="1602">
        <v>69975.0</v>
      </c>
    </row>
    <row r="987">
      <c r="A987" s="1596" t="s">
        <v>732</v>
      </c>
      <c r="B987" s="1632">
        <v>9157.0</v>
      </c>
      <c r="C987" s="1610">
        <v>381.0</v>
      </c>
      <c r="D987" s="1599">
        <v>16.7</v>
      </c>
      <c r="E987" s="160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609">
        <v>505.0</v>
      </c>
      <c r="L987" s="1602">
        <v>52567.0</v>
      </c>
    </row>
    <row r="988">
      <c r="A988" s="1596" t="s">
        <v>733</v>
      </c>
      <c r="B988" s="1632">
        <v>2561.0</v>
      </c>
      <c r="C988" s="1610">
        <v>99.0</v>
      </c>
      <c r="D988" s="1599">
        <v>19.2</v>
      </c>
      <c r="E988" s="160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609">
        <v>172.0</v>
      </c>
      <c r="L988" s="1602">
        <v>46638.0</v>
      </c>
    </row>
    <row r="989">
      <c r="A989" s="1596" t="s">
        <v>734</v>
      </c>
      <c r="B989" s="1632">
        <v>61898.0</v>
      </c>
      <c r="C989" s="1598">
        <v>2094.0</v>
      </c>
      <c r="D989" s="1599">
        <v>15.4</v>
      </c>
      <c r="E989" s="160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609">
        <v>4579.0</v>
      </c>
      <c r="L989" s="1602">
        <v>49341.0</v>
      </c>
    </row>
    <row r="990">
      <c r="A990" s="1596" t="s">
        <v>735</v>
      </c>
      <c r="B990" s="1632">
        <v>4674.0</v>
      </c>
      <c r="C990" s="1610">
        <v>143.0</v>
      </c>
      <c r="D990" s="1599">
        <v>15.0</v>
      </c>
      <c r="E990" s="160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609">
        <v>178.0</v>
      </c>
      <c r="L990" s="1602">
        <v>48566.0</v>
      </c>
    </row>
    <row r="991">
      <c r="A991" s="1596" t="s">
        <v>736</v>
      </c>
      <c r="B991" s="1632">
        <v>9427.0</v>
      </c>
      <c r="C991" s="1610">
        <v>407.0</v>
      </c>
      <c r="D991" s="1599">
        <v>19.2</v>
      </c>
      <c r="E991" s="160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609">
        <v>898.0</v>
      </c>
      <c r="L991" s="1606">
        <v>51686.0</v>
      </c>
    </row>
    <row r="992">
      <c r="A992" s="1596" t="s">
        <v>737</v>
      </c>
      <c r="B992" s="1632">
        <v>71959.0</v>
      </c>
      <c r="C992" s="1598">
        <v>1535.0</v>
      </c>
      <c r="D992" s="1599">
        <v>12.7</v>
      </c>
      <c r="E992" s="160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609">
        <v>6027.0</v>
      </c>
      <c r="L992" s="1602">
        <v>47057.0</v>
      </c>
    </row>
    <row r="993">
      <c r="A993" s="1596" t="s">
        <v>738</v>
      </c>
      <c r="B993" s="1632">
        <v>4919.0</v>
      </c>
      <c r="C993" s="1610">
        <v>169.0</v>
      </c>
      <c r="D993" s="1599">
        <v>15.4</v>
      </c>
      <c r="E993" s="160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609">
        <v>223.0</v>
      </c>
      <c r="L993" s="1602">
        <v>47365.0</v>
      </c>
    </row>
    <row r="994">
      <c r="A994" s="1596" t="s">
        <v>624</v>
      </c>
      <c r="B994" s="1632">
        <v>2956.0</v>
      </c>
      <c r="C994" s="1610">
        <v>125.0</v>
      </c>
      <c r="D994" s="1599">
        <v>19.6</v>
      </c>
      <c r="E994" s="160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609">
        <v>113.0</v>
      </c>
      <c r="L994" s="1602">
        <v>44121.0</v>
      </c>
    </row>
    <row r="995">
      <c r="A995" s="1596" t="s">
        <v>86</v>
      </c>
      <c r="B995" s="1632">
        <v>6691.0</v>
      </c>
      <c r="C995" s="1610">
        <v>303.0</v>
      </c>
      <c r="D995" s="1599">
        <v>20.6</v>
      </c>
      <c r="E995" s="160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609">
        <v>369.0</v>
      </c>
      <c r="L995" s="1602">
        <v>45879.0</v>
      </c>
    </row>
    <row r="996">
      <c r="A996" s="1596" t="s">
        <v>192</v>
      </c>
      <c r="B996" s="1632">
        <v>54303.0</v>
      </c>
      <c r="C996" s="1598">
        <v>1939.0</v>
      </c>
      <c r="D996" s="1599">
        <v>15.8</v>
      </c>
      <c r="E996" s="160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609">
        <v>5277.0</v>
      </c>
      <c r="L996" s="1602">
        <v>53961.0</v>
      </c>
    </row>
    <row r="997">
      <c r="A997" s="1596" t="s">
        <v>193</v>
      </c>
      <c r="B997" s="1632">
        <v>5151.0</v>
      </c>
      <c r="C997" s="1610">
        <v>166.0</v>
      </c>
      <c r="D997" s="1599">
        <v>12.8</v>
      </c>
      <c r="E997" s="160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609">
        <v>571.0</v>
      </c>
      <c r="L997" s="1606">
        <v>63790.0</v>
      </c>
    </row>
    <row r="998">
      <c r="A998" s="1596" t="s">
        <v>319</v>
      </c>
      <c r="B998" s="1632">
        <v>523824.0</v>
      </c>
      <c r="C998" s="1598">
        <v>22111.0</v>
      </c>
      <c r="D998" s="1599">
        <v>17.1</v>
      </c>
      <c r="E998" s="160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609">
        <v>57662.0</v>
      </c>
      <c r="L998" s="1602">
        <v>56381.0</v>
      </c>
    </row>
    <row r="999">
      <c r="A999" s="1596" t="s">
        <v>739</v>
      </c>
      <c r="B999" s="1632">
        <v>21964.0</v>
      </c>
      <c r="C999" s="1598">
        <v>1257.0</v>
      </c>
      <c r="D999" s="1599">
        <v>18.5</v>
      </c>
      <c r="E999" s="160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609">
        <v>5227.0</v>
      </c>
      <c r="L999" s="1606">
        <v>50671.0</v>
      </c>
    </row>
    <row r="1000">
      <c r="A1000" s="1596" t="s">
        <v>740</v>
      </c>
      <c r="B1000" s="1632">
        <v>178909.0</v>
      </c>
      <c r="C1000" s="1598">
        <v>7149.0</v>
      </c>
      <c r="D1000" s="1599">
        <v>17.5</v>
      </c>
      <c r="E1000" s="160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609">
        <v>18983.0</v>
      </c>
      <c r="L1000" s="1602">
        <v>53612.0</v>
      </c>
    </row>
    <row r="1001">
      <c r="A1001" s="1596" t="s">
        <v>741</v>
      </c>
      <c r="B1001" s="1632">
        <v>2447.0</v>
      </c>
      <c r="C1001" s="1610">
        <v>138.0</v>
      </c>
      <c r="D1001" s="1599">
        <v>21.9</v>
      </c>
      <c r="E1001" s="160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609">
        <v>116.0</v>
      </c>
      <c r="L1001" s="1602">
        <v>50553.0</v>
      </c>
    </row>
    <row r="1002">
      <c r="A1002" s="1596" t="s">
        <v>742</v>
      </c>
      <c r="B1002" s="1632">
        <v>5927.0</v>
      </c>
      <c r="C1002" s="1610">
        <v>276.0</v>
      </c>
      <c r="D1002" s="1599">
        <v>20.1</v>
      </c>
      <c r="E1002" s="160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609">
        <v>434.0</v>
      </c>
      <c r="L1002" s="1602">
        <v>45966.0</v>
      </c>
    </row>
    <row r="1003">
      <c r="A1003" s="1596" t="s">
        <v>743</v>
      </c>
      <c r="B1003" s="1632">
        <v>3570.0</v>
      </c>
      <c r="C1003" s="1610">
        <v>128.0</v>
      </c>
      <c r="D1003" s="1599">
        <v>18.0</v>
      </c>
      <c r="E1003" s="160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609">
        <v>102.0</v>
      </c>
      <c r="L1003" s="1602">
        <v>41899.0</v>
      </c>
    </row>
    <row r="1004">
      <c r="A1004" s="1596" t="s">
        <v>744</v>
      </c>
      <c r="B1004" s="1632">
        <v>4072.0</v>
      </c>
      <c r="C1004" s="1610">
        <v>197.0</v>
      </c>
      <c r="D1004" s="1599">
        <v>20.5</v>
      </c>
      <c r="E1004" s="160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609">
        <v>333.0</v>
      </c>
      <c r="L1004" s="1602">
        <v>47835.0</v>
      </c>
    </row>
    <row r="1005">
      <c r="A1005" s="1596" t="s">
        <v>745</v>
      </c>
      <c r="B1005" s="1632">
        <v>2084.0</v>
      </c>
      <c r="C1005" s="1610">
        <v>85.0</v>
      </c>
      <c r="D1005" s="1599">
        <v>16.6</v>
      </c>
      <c r="E1005" s="160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609">
        <v>327.0</v>
      </c>
      <c r="L1005" s="1602">
        <v>60136.0</v>
      </c>
    </row>
    <row r="1006">
      <c r="A1006" s="1596" t="s">
        <v>746</v>
      </c>
      <c r="B1006" s="1632">
        <v>5250.0</v>
      </c>
      <c r="C1006" s="1610">
        <v>244.0</v>
      </c>
      <c r="D1006" s="1599">
        <v>15.3</v>
      </c>
      <c r="E1006" s="160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609">
        <v>596.0</v>
      </c>
      <c r="L1006" s="1602">
        <v>58817.0</v>
      </c>
    </row>
    <row r="1007">
      <c r="A1007" s="1596" t="s">
        <v>747</v>
      </c>
      <c r="B1007" s="1632">
        <v>22382.0</v>
      </c>
      <c r="C1007" s="1610">
        <v>930.0</v>
      </c>
      <c r="D1007" s="1599">
        <v>16.7</v>
      </c>
      <c r="E1007" s="160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609">
        <v>1572.0</v>
      </c>
      <c r="L1007" s="1602">
        <v>56946.0</v>
      </c>
    </row>
    <row r="1008">
      <c r="A1008" s="1596" t="s">
        <v>483</v>
      </c>
      <c r="B1008" s="1632">
        <v>7930.0</v>
      </c>
      <c r="C1008" s="1610">
        <v>213.0</v>
      </c>
      <c r="D1008" s="1599">
        <v>12.0</v>
      </c>
      <c r="E1008" s="160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609">
        <v>443.0</v>
      </c>
      <c r="L1008" s="1602">
        <v>55345.0</v>
      </c>
    </row>
    <row r="1009">
      <c r="A1009" s="1596" t="s">
        <v>748</v>
      </c>
      <c r="B1009" s="1632">
        <v>2808.0</v>
      </c>
      <c r="C1009" s="1610">
        <v>78.0</v>
      </c>
      <c r="D1009" s="1599">
        <v>16.3</v>
      </c>
      <c r="E1009" s="160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609">
        <v>133.0</v>
      </c>
      <c r="L1009" s="1602">
        <v>48520.0</v>
      </c>
    </row>
    <row r="1010">
      <c r="A1010" s="1596" t="s">
        <v>749</v>
      </c>
      <c r="B1010" s="1632">
        <v>6877.0</v>
      </c>
      <c r="C1010" s="1610">
        <v>171.0</v>
      </c>
      <c r="D1010" s="1599">
        <v>10.8</v>
      </c>
      <c r="E1010" s="160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609">
        <v>428.0</v>
      </c>
      <c r="L1010" s="1602">
        <v>59744.0</v>
      </c>
    </row>
    <row r="1011">
      <c r="A1011" s="1596" t="s">
        <v>750</v>
      </c>
      <c r="B1011" s="1632">
        <v>1512.0</v>
      </c>
      <c r="C1011" s="1610">
        <v>58.0</v>
      </c>
      <c r="D1011" s="1599">
        <v>15.4</v>
      </c>
      <c r="E1011" s="160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609">
        <v>86.0</v>
      </c>
      <c r="L1011" s="1602">
        <v>51350.0</v>
      </c>
    </row>
    <row r="1012">
      <c r="A1012" s="1596" t="s">
        <v>94</v>
      </c>
      <c r="B1012" s="1632">
        <v>5530.0</v>
      </c>
      <c r="C1012" s="1610">
        <v>204.0</v>
      </c>
      <c r="D1012" s="1599">
        <v>17.1</v>
      </c>
      <c r="E1012" s="160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609">
        <v>242.0</v>
      </c>
      <c r="L1012" s="1602">
        <v>48104.0</v>
      </c>
    </row>
    <row r="1013">
      <c r="A1013" s="1596" t="s">
        <v>751</v>
      </c>
      <c r="B1013" s="1632">
        <v>2152.0</v>
      </c>
      <c r="C1013" s="1610">
        <v>105.0</v>
      </c>
      <c r="D1013" s="1599">
        <v>19.3</v>
      </c>
      <c r="E1013" s="160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609">
        <v>302.0</v>
      </c>
      <c r="L1013" s="1602">
        <v>59800.0</v>
      </c>
    </row>
    <row r="1014">
      <c r="A1014" s="1596" t="s">
        <v>752</v>
      </c>
      <c r="B1014" s="1632">
        <v>8624.0</v>
      </c>
      <c r="C1014" s="1610">
        <v>452.0</v>
      </c>
      <c r="D1014" s="1599">
        <v>22.2</v>
      </c>
      <c r="E1014" s="160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609">
        <v>630.0</v>
      </c>
      <c r="L1014" s="1602">
        <v>45697.0</v>
      </c>
    </row>
    <row r="1015">
      <c r="A1015" s="1596" t="s">
        <v>753</v>
      </c>
      <c r="B1015" s="1632">
        <v>3115.0</v>
      </c>
      <c r="C1015" s="1610">
        <v>156.0</v>
      </c>
      <c r="D1015" s="1599">
        <v>24.0</v>
      </c>
      <c r="E1015" s="160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609">
        <v>170.0</v>
      </c>
      <c r="L1015" s="1658">
        <v>43894.0</v>
      </c>
    </row>
    <row r="1016">
      <c r="A1016" s="1581" t="s">
        <v>754</v>
      </c>
      <c r="B1016" s="1640">
        <v>169245.0</v>
      </c>
      <c r="C1016" s="1583">
        <v>11949.0</v>
      </c>
      <c r="D1016" s="1612">
        <v>26.5</v>
      </c>
      <c r="E1016" s="1585">
        <v>73721.0</v>
      </c>
      <c r="F1016" s="1586">
        <v>34589.0</v>
      </c>
      <c r="G1016" s="1586">
        <v>1917.0</v>
      </c>
      <c r="H1016" s="1586">
        <v>7705.0</v>
      </c>
      <c r="I1016" s="1586">
        <v>387.0</v>
      </c>
      <c r="J1016" s="1586">
        <v>25643.0</v>
      </c>
      <c r="K1016" s="1659">
        <v>25283.0</v>
      </c>
      <c r="L1016" s="1666">
        <v>47084.0</v>
      </c>
    </row>
    <row r="1017">
      <c r="A1017" s="1590" t="s">
        <v>755</v>
      </c>
      <c r="B1017" s="1641">
        <v>4505836.0</v>
      </c>
      <c r="C1017" s="1591">
        <v>219283.0</v>
      </c>
      <c r="D1017" s="1616">
        <v>22.3</v>
      </c>
      <c r="E1017" s="1617">
        <v>3711254.0</v>
      </c>
      <c r="F1017" s="1593">
        <v>362417.0</v>
      </c>
      <c r="G1017" s="1593">
        <v>12801.0</v>
      </c>
      <c r="H1017" s="1593">
        <v>74426.0</v>
      </c>
      <c r="I1017" s="1593">
        <v>3681.0</v>
      </c>
      <c r="J1017" s="1593">
        <v>96417.0</v>
      </c>
      <c r="K1017" s="1594">
        <v>244840.0</v>
      </c>
      <c r="L1017" s="1667">
        <v>50189.0</v>
      </c>
    </row>
    <row r="1018">
      <c r="A1018" s="1596" t="s">
        <v>641</v>
      </c>
      <c r="B1018" s="1631">
        <v>18903.0</v>
      </c>
      <c r="C1018" s="1598">
        <v>1298.0</v>
      </c>
      <c r="D1018" s="1599">
        <v>35.0</v>
      </c>
      <c r="E1018" s="160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609">
        <v>677.0</v>
      </c>
      <c r="L1018" s="1606">
        <v>37392.0</v>
      </c>
    </row>
    <row r="1019">
      <c r="A1019" s="1596" t="s">
        <v>599</v>
      </c>
      <c r="B1019" s="1632">
        <v>20588.0</v>
      </c>
      <c r="C1019" s="1598">
        <v>1168.0</v>
      </c>
      <c r="D1019" s="1599">
        <v>24.6</v>
      </c>
      <c r="E1019" s="160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609">
        <v>898.0</v>
      </c>
      <c r="L1019" s="1606">
        <v>44624.0</v>
      </c>
    </row>
    <row r="1020">
      <c r="A1020" s="1596" t="s">
        <v>688</v>
      </c>
      <c r="B1020" s="1632">
        <v>23852.0</v>
      </c>
      <c r="C1020" s="1610">
        <v>747.0</v>
      </c>
      <c r="D1020" s="1599">
        <v>14.4</v>
      </c>
      <c r="E1020" s="160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609">
        <v>1146.0</v>
      </c>
      <c r="L1020" s="1606">
        <v>60908.0</v>
      </c>
    </row>
    <row r="1021">
      <c r="A1021" s="1596" t="s">
        <v>757</v>
      </c>
      <c r="B1021" s="1632">
        <v>7728.0</v>
      </c>
      <c r="C1021" s="1610">
        <v>403.0</v>
      </c>
      <c r="D1021" s="1599">
        <v>24.4</v>
      </c>
      <c r="E1021" s="160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609">
        <v>366.0</v>
      </c>
      <c r="L1021" s="1606">
        <v>47658.0</v>
      </c>
    </row>
    <row r="1022">
      <c r="A1022" s="1596" t="s">
        <v>758</v>
      </c>
      <c r="B1022" s="1632">
        <v>44485.0</v>
      </c>
      <c r="C1022" s="1598">
        <v>2690.0</v>
      </c>
      <c r="D1022" s="1599">
        <v>26.8</v>
      </c>
      <c r="E1022" s="160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609">
        <v>2228.0</v>
      </c>
      <c r="L1022" s="1606">
        <v>42439.0</v>
      </c>
    </row>
    <row r="1023">
      <c r="A1023" s="1596" t="s">
        <v>759</v>
      </c>
      <c r="B1023" s="1632">
        <v>12750.0</v>
      </c>
      <c r="C1023" s="1598">
        <v>1000.0</v>
      </c>
      <c r="D1023" s="1599">
        <v>33.1</v>
      </c>
      <c r="E1023" s="160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609">
        <v>345.0</v>
      </c>
      <c r="L1023" s="1606">
        <v>44183.0</v>
      </c>
    </row>
    <row r="1024">
      <c r="A1024" s="1596" t="s">
        <v>760</v>
      </c>
      <c r="B1024" s="1632">
        <v>24097.0</v>
      </c>
      <c r="C1024" s="1598">
        <v>2399.0</v>
      </c>
      <c r="D1024" s="1599">
        <v>43.5</v>
      </c>
      <c r="E1024" s="160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609">
        <v>851.0</v>
      </c>
      <c r="L1024" s="1606">
        <v>29362.0</v>
      </c>
    </row>
    <row r="1025">
      <c r="A1025" s="1596" t="s">
        <v>151</v>
      </c>
      <c r="B1025" s="1632">
        <v>135968.0</v>
      </c>
      <c r="C1025" s="1598">
        <v>2900.0</v>
      </c>
      <c r="D1025" s="1599">
        <v>8.7</v>
      </c>
      <c r="E1025" s="1600">
        <v>114457.0</v>
      </c>
      <c r="F1025" s="1638">
        <v>5728.0</v>
      </c>
      <c r="G1025" s="1638">
        <v>443.0</v>
      </c>
      <c r="H1025" s="1638">
        <v>3078.0</v>
      </c>
      <c r="I1025" s="1638">
        <v>307.0</v>
      </c>
      <c r="J1025" s="1638">
        <v>3275.0</v>
      </c>
      <c r="K1025" s="1639">
        <v>8680.0</v>
      </c>
      <c r="L1025" s="1602">
        <v>77696.0</v>
      </c>
    </row>
    <row r="1026">
      <c r="A1026" s="1596" t="s">
        <v>692</v>
      </c>
      <c r="B1026" s="1632">
        <v>20252.0</v>
      </c>
      <c r="C1026" s="1598">
        <v>1098.0</v>
      </c>
      <c r="D1026" s="1599">
        <v>24.2</v>
      </c>
      <c r="E1026" s="1600">
        <v>17076.0</v>
      </c>
      <c r="F1026" s="1638">
        <v>1035.0</v>
      </c>
      <c r="G1026" s="1638">
        <v>60.0</v>
      </c>
      <c r="H1026" s="1638">
        <v>77.0</v>
      </c>
      <c r="I1026" s="1638">
        <v>9.0</v>
      </c>
      <c r="J1026" s="1638">
        <v>922.0</v>
      </c>
      <c r="K1026" s="1639">
        <v>1073.0</v>
      </c>
      <c r="L1026" s="1602">
        <v>48614.0</v>
      </c>
    </row>
    <row r="1027">
      <c r="A1027" s="1596" t="s">
        <v>761</v>
      </c>
      <c r="B1027" s="1632">
        <v>48261.0</v>
      </c>
      <c r="C1027" s="1598">
        <v>2595.0</v>
      </c>
      <c r="D1027" s="1599">
        <v>26.8</v>
      </c>
      <c r="E1027" s="1600">
        <v>44282.0</v>
      </c>
      <c r="F1027" s="1638">
        <v>1310.0</v>
      </c>
      <c r="G1027" s="1638">
        <v>116.0</v>
      </c>
      <c r="H1027" s="1638">
        <v>278.0</v>
      </c>
      <c r="I1027" s="1638">
        <v>7.0</v>
      </c>
      <c r="J1027" s="1638">
        <v>309.0</v>
      </c>
      <c r="K1027" s="1639">
        <v>1959.0</v>
      </c>
      <c r="L1027" s="1602">
        <v>48020.0</v>
      </c>
    </row>
    <row r="1028">
      <c r="A1028" s="1596" t="s">
        <v>762</v>
      </c>
      <c r="B1028" s="1632">
        <v>30614.0</v>
      </c>
      <c r="C1028" s="1598">
        <v>1174.0</v>
      </c>
      <c r="D1028" s="1599">
        <v>20.3</v>
      </c>
      <c r="E1028" s="1600">
        <v>25365.0</v>
      </c>
      <c r="F1028" s="1638">
        <v>2194.0</v>
      </c>
      <c r="G1028" s="1638">
        <v>61.0</v>
      </c>
      <c r="H1028" s="1638">
        <v>361.0</v>
      </c>
      <c r="I1028" s="1638">
        <v>4.0</v>
      </c>
      <c r="J1028" s="1638">
        <v>619.0</v>
      </c>
      <c r="K1028" s="1639">
        <v>2010.0</v>
      </c>
      <c r="L1028" s="1602">
        <v>47528.0</v>
      </c>
    </row>
    <row r="1029">
      <c r="A1029" s="1596" t="s">
        <v>763</v>
      </c>
      <c r="B1029" s="1632">
        <v>8400.0</v>
      </c>
      <c r="C1029" s="1610">
        <v>402.0</v>
      </c>
      <c r="D1029" s="1599">
        <v>21.6</v>
      </c>
      <c r="E1029" s="1600">
        <v>7994.0</v>
      </c>
      <c r="F1029" s="1638">
        <v>51.0</v>
      </c>
      <c r="G1029" s="1638">
        <v>14.0</v>
      </c>
      <c r="H1029" s="1638">
        <v>13.0</v>
      </c>
      <c r="I1029" s="1638">
        <v>2.0</v>
      </c>
      <c r="J1029" s="1638">
        <v>33.0</v>
      </c>
      <c r="K1029" s="1639">
        <v>293.0</v>
      </c>
      <c r="L1029" s="1602">
        <v>56432.0</v>
      </c>
    </row>
    <row r="1030">
      <c r="A1030" s="1596" t="s">
        <v>764</v>
      </c>
      <c r="B1030" s="1632">
        <v>13718.0</v>
      </c>
      <c r="C1030" s="1598">
        <v>1068.0</v>
      </c>
      <c r="D1030" s="1599">
        <v>43.4</v>
      </c>
      <c r="E1030" s="1600">
        <v>13083.0</v>
      </c>
      <c r="F1030" s="1638">
        <v>57.0</v>
      </c>
      <c r="G1030" s="1638">
        <v>11.0</v>
      </c>
      <c r="H1030" s="1638">
        <v>39.0</v>
      </c>
      <c r="I1030" s="1638">
        <v>11.0</v>
      </c>
      <c r="J1030" s="1638">
        <v>16.0</v>
      </c>
      <c r="K1030" s="1639">
        <v>501.0</v>
      </c>
      <c r="L1030" s="1602">
        <v>31182.0</v>
      </c>
    </row>
    <row r="1031">
      <c r="A1031" s="1596" t="s">
        <v>765</v>
      </c>
      <c r="B1031" s="1632">
        <v>20432.0</v>
      </c>
      <c r="C1031" s="1598">
        <v>1071.0</v>
      </c>
      <c r="D1031" s="1599">
        <v>23.7</v>
      </c>
      <c r="E1031" s="1600">
        <v>18831.0</v>
      </c>
      <c r="F1031" s="1638">
        <v>426.0</v>
      </c>
      <c r="G1031" s="1638">
        <v>46.0</v>
      </c>
      <c r="H1031" s="1638">
        <v>39.0</v>
      </c>
      <c r="I1031" s="1638">
        <v>3.0</v>
      </c>
      <c r="J1031" s="1638">
        <v>122.0</v>
      </c>
      <c r="K1031" s="1639">
        <v>965.0</v>
      </c>
      <c r="L1031" s="1606">
        <v>47284.0</v>
      </c>
    </row>
    <row r="1032">
      <c r="A1032" s="1596" t="s">
        <v>766</v>
      </c>
      <c r="B1032" s="1632">
        <v>82217.0</v>
      </c>
      <c r="C1032" s="1598">
        <v>2184.0</v>
      </c>
      <c r="D1032" s="1599">
        <v>12.6</v>
      </c>
      <c r="E1032" s="160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609">
        <v>4329.0</v>
      </c>
      <c r="L1032" s="1602">
        <v>61022.0</v>
      </c>
    </row>
    <row r="1033">
      <c r="A1033" s="1596" t="s">
        <v>36</v>
      </c>
      <c r="B1033" s="1632">
        <v>12371.0</v>
      </c>
      <c r="C1033" s="1610">
        <v>607.0</v>
      </c>
      <c r="D1033" s="1599">
        <v>22.1</v>
      </c>
      <c r="E1033" s="160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609">
        <v>427.0</v>
      </c>
      <c r="L1033" s="1602">
        <v>43048.0</v>
      </c>
    </row>
    <row r="1034">
      <c r="A1034" s="1596" t="s">
        <v>767</v>
      </c>
      <c r="B1034" s="1632">
        <v>12649.0</v>
      </c>
      <c r="C1034" s="1610">
        <v>732.0</v>
      </c>
      <c r="D1034" s="1599">
        <v>26.6</v>
      </c>
      <c r="E1034" s="160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609">
        <v>578.0</v>
      </c>
      <c r="L1034" s="1602">
        <v>43659.0</v>
      </c>
    </row>
    <row r="1035">
      <c r="A1035" s="1596" t="s">
        <v>768</v>
      </c>
      <c r="B1035" s="1632">
        <v>37103.0</v>
      </c>
      <c r="C1035" s="1598">
        <v>1591.0</v>
      </c>
      <c r="D1035" s="1599">
        <v>23.1</v>
      </c>
      <c r="E1035" s="160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609">
        <v>2107.0</v>
      </c>
      <c r="L1035" s="1606">
        <v>41873.0</v>
      </c>
    </row>
    <row r="1036">
      <c r="A1036" s="1596" t="s">
        <v>769</v>
      </c>
      <c r="B1036" s="1632">
        <v>93076.0</v>
      </c>
      <c r="C1036" s="1598">
        <v>2719.0</v>
      </c>
      <c r="D1036" s="1599">
        <v>14.4</v>
      </c>
      <c r="E1036" s="160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609">
        <v>4493.0</v>
      </c>
      <c r="L1036" s="1602">
        <v>60904.0</v>
      </c>
    </row>
    <row r="1037">
      <c r="A1037" s="1596" t="s">
        <v>770</v>
      </c>
      <c r="B1037" s="1632">
        <v>4826.0</v>
      </c>
      <c r="C1037" s="1610">
        <v>252.0</v>
      </c>
      <c r="D1037" s="1599">
        <v>23.7</v>
      </c>
      <c r="E1037" s="160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609">
        <v>184.0</v>
      </c>
      <c r="L1037" s="1602">
        <v>41249.0</v>
      </c>
    </row>
    <row r="1038">
      <c r="A1038" s="1596" t="s">
        <v>153</v>
      </c>
      <c r="B1038" s="1632">
        <v>10810.0</v>
      </c>
      <c r="C1038" s="1610">
        <v>668.0</v>
      </c>
      <c r="D1038" s="1599">
        <v>24.8</v>
      </c>
      <c r="E1038" s="160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609">
        <v>657.0</v>
      </c>
      <c r="L1038" s="1602">
        <v>47623.0</v>
      </c>
    </row>
    <row r="1039">
      <c r="A1039" s="1596" t="s">
        <v>771</v>
      </c>
      <c r="B1039" s="1632">
        <v>26627.0</v>
      </c>
      <c r="C1039" s="1598">
        <v>1977.0</v>
      </c>
      <c r="D1039" s="1599">
        <v>33.4</v>
      </c>
      <c r="E1039" s="160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609">
        <v>649.0</v>
      </c>
      <c r="L1039" s="1602">
        <v>32906.0</v>
      </c>
    </row>
    <row r="1040">
      <c r="A1040" s="1596" t="s">
        <v>772</v>
      </c>
      <c r="B1040" s="1632">
        <v>15941.0</v>
      </c>
      <c r="C1040" s="1598">
        <v>1358.0</v>
      </c>
      <c r="D1040" s="1599">
        <v>38.5</v>
      </c>
      <c r="E1040" s="160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609">
        <v>443.0</v>
      </c>
      <c r="L1040" s="1606">
        <v>34358.0</v>
      </c>
    </row>
    <row r="1041">
      <c r="A1041" s="1596" t="s">
        <v>549</v>
      </c>
      <c r="B1041" s="1632">
        <v>72748.0</v>
      </c>
      <c r="C1041" s="1598">
        <v>4941.0</v>
      </c>
      <c r="D1041" s="1599">
        <v>26.3</v>
      </c>
      <c r="E1041" s="160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609">
        <v>5115.0</v>
      </c>
      <c r="L1041" s="1602">
        <v>40299.0</v>
      </c>
    </row>
    <row r="1042">
      <c r="A1042" s="1596" t="s">
        <v>155</v>
      </c>
      <c r="B1042" s="1632">
        <v>36972.0</v>
      </c>
      <c r="C1042" s="1598">
        <v>1953.0</v>
      </c>
      <c r="D1042" s="1599">
        <v>24.8</v>
      </c>
      <c r="E1042" s="160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609">
        <v>1733.0</v>
      </c>
      <c r="L1042" s="1602">
        <v>50162.0</v>
      </c>
    </row>
    <row r="1043">
      <c r="A1043" s="1596" t="s">
        <v>43</v>
      </c>
      <c r="B1043" s="1632">
        <v>20345.0</v>
      </c>
      <c r="C1043" s="1598">
        <v>1887.0</v>
      </c>
      <c r="D1043" s="1599">
        <v>47.2</v>
      </c>
      <c r="E1043" s="160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609">
        <v>484.0</v>
      </c>
      <c r="L1043" s="1602">
        <v>28146.0</v>
      </c>
    </row>
    <row r="1044">
      <c r="A1044" s="1596" t="s">
        <v>550</v>
      </c>
      <c r="B1044" s="1632">
        <v>9253.0</v>
      </c>
      <c r="C1044" s="1610">
        <v>823.0</v>
      </c>
      <c r="D1044" s="1599">
        <v>37.5</v>
      </c>
      <c r="E1044" s="160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609">
        <v>294.0</v>
      </c>
      <c r="L1044" s="1602">
        <v>31118.0</v>
      </c>
    </row>
    <row r="1045">
      <c r="A1045" s="1596" t="s">
        <v>161</v>
      </c>
      <c r="B1045" s="1632">
        <v>8990.0</v>
      </c>
      <c r="C1045" s="1610">
        <v>553.0</v>
      </c>
      <c r="D1045" s="1599">
        <v>28.7</v>
      </c>
      <c r="E1045" s="160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609">
        <v>284.0</v>
      </c>
      <c r="L1045" s="1602">
        <v>43624.0</v>
      </c>
    </row>
    <row r="1046">
      <c r="A1046" s="1596" t="s">
        <v>552</v>
      </c>
      <c r="B1046" s="1632">
        <v>5888.0</v>
      </c>
      <c r="C1046" s="1610">
        <v>466.0</v>
      </c>
      <c r="D1046" s="1599">
        <v>33.1</v>
      </c>
      <c r="E1046" s="160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609">
        <v>222.0</v>
      </c>
      <c r="L1046" s="1606">
        <v>33541.0</v>
      </c>
    </row>
    <row r="1047">
      <c r="A1047" s="1596" t="s">
        <v>602</v>
      </c>
      <c r="B1047" s="1632">
        <v>103312.0</v>
      </c>
      <c r="C1047" s="1598">
        <v>4598.0</v>
      </c>
      <c r="D1047" s="1599">
        <v>19.2</v>
      </c>
      <c r="E1047" s="160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609">
        <v>5359.0</v>
      </c>
      <c r="L1047" s="1602">
        <v>51441.0</v>
      </c>
    </row>
    <row r="1048">
      <c r="A1048" s="1596" t="s">
        <v>773</v>
      </c>
      <c r="B1048" s="1632">
        <v>12126.0</v>
      </c>
      <c r="C1048" s="1610">
        <v>484.0</v>
      </c>
      <c r="D1048" s="1599">
        <v>22.1</v>
      </c>
      <c r="E1048" s="160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609">
        <v>362.0</v>
      </c>
      <c r="L1048" s="1602">
        <v>43151.0</v>
      </c>
    </row>
    <row r="1049">
      <c r="A1049" s="1596" t="s">
        <v>774</v>
      </c>
      <c r="B1049" s="1632">
        <v>7354.0</v>
      </c>
      <c r="C1049" s="1610">
        <v>389.0</v>
      </c>
      <c r="D1049" s="1599">
        <v>29.1</v>
      </c>
      <c r="E1049" s="160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609">
        <v>117.0</v>
      </c>
      <c r="L1049" s="1602">
        <v>35446.0</v>
      </c>
    </row>
    <row r="1050">
      <c r="A1050" s="1596" t="s">
        <v>775</v>
      </c>
      <c r="B1050" s="1632">
        <v>14163.0</v>
      </c>
      <c r="C1050" s="1610">
        <v>980.0</v>
      </c>
      <c r="D1050" s="1599">
        <v>33.0</v>
      </c>
      <c r="E1050" s="160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609">
        <v>400.0</v>
      </c>
      <c r="L1050" s="1606">
        <v>35701.0</v>
      </c>
    </row>
    <row r="1051">
      <c r="A1051" s="1596" t="s">
        <v>58</v>
      </c>
      <c r="B1051" s="1632">
        <v>322570.0</v>
      </c>
      <c r="C1051" s="1598">
        <v>11428.0</v>
      </c>
      <c r="D1051" s="1599">
        <v>17.3</v>
      </c>
      <c r="E1051" s="160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609">
        <v>22850.0</v>
      </c>
      <c r="L1051" s="1602">
        <v>55358.0</v>
      </c>
    </row>
    <row r="1052">
      <c r="A1052" s="1596" t="s">
        <v>776</v>
      </c>
      <c r="B1052" s="1632">
        <v>15082.0</v>
      </c>
      <c r="C1052" s="1610">
        <v>985.0</v>
      </c>
      <c r="D1052" s="1599">
        <v>29.1</v>
      </c>
      <c r="E1052" s="160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609">
        <v>370.0</v>
      </c>
      <c r="L1052" s="1602">
        <v>42571.0</v>
      </c>
    </row>
    <row r="1053">
      <c r="A1053" s="1596" t="s">
        <v>434</v>
      </c>
      <c r="B1053" s="1632">
        <v>35942.0</v>
      </c>
      <c r="C1053" s="1598">
        <v>3390.0</v>
      </c>
      <c r="D1053" s="1599">
        <v>44.3</v>
      </c>
      <c r="E1053" s="160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609">
        <v>787.0</v>
      </c>
      <c r="L1053" s="1602">
        <v>33218.0</v>
      </c>
    </row>
    <row r="1054">
      <c r="A1054" s="1596" t="s">
        <v>59</v>
      </c>
      <c r="B1054" s="1632">
        <v>51541.0</v>
      </c>
      <c r="C1054" s="1598">
        <v>1945.0</v>
      </c>
      <c r="D1054" s="1599">
        <v>18.8</v>
      </c>
      <c r="E1054" s="160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609">
        <v>3102.0</v>
      </c>
      <c r="L1054" s="1602">
        <v>53134.0</v>
      </c>
    </row>
    <row r="1055">
      <c r="A1055" s="1596" t="s">
        <v>166</v>
      </c>
      <c r="B1055" s="1632">
        <v>6515.0</v>
      </c>
      <c r="C1055" s="1610">
        <v>608.0</v>
      </c>
      <c r="D1055" s="1599">
        <v>46.1</v>
      </c>
      <c r="E1055" s="160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609">
        <v>347.0</v>
      </c>
      <c r="L1055" s="1602">
        <v>32355.0</v>
      </c>
    </row>
    <row r="1056">
      <c r="A1056" s="1596" t="s">
        <v>558</v>
      </c>
      <c r="B1056" s="1632">
        <v>8690.0</v>
      </c>
      <c r="C1056" s="1610">
        <v>488.0</v>
      </c>
      <c r="D1056" s="1599">
        <v>23.6</v>
      </c>
      <c r="E1056" s="160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609">
        <v>452.0</v>
      </c>
      <c r="L1056" s="1602">
        <v>49060.0</v>
      </c>
    </row>
    <row r="1057">
      <c r="A1057" s="1596" t="s">
        <v>777</v>
      </c>
      <c r="B1057" s="1632">
        <v>16953.0</v>
      </c>
      <c r="C1057" s="1610">
        <v>878.0</v>
      </c>
      <c r="D1057" s="1599">
        <v>23.5</v>
      </c>
      <c r="E1057" s="160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609">
        <v>798.0</v>
      </c>
      <c r="L1057" s="1602">
        <v>51203.0</v>
      </c>
    </row>
    <row r="1058">
      <c r="A1058" s="1596" t="s">
        <v>168</v>
      </c>
      <c r="B1058" s="1632">
        <v>24941.0</v>
      </c>
      <c r="C1058" s="1598">
        <v>1303.0</v>
      </c>
      <c r="D1058" s="1599">
        <v>20.3</v>
      </c>
      <c r="E1058" s="160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609">
        <v>1265.0</v>
      </c>
      <c r="L1058" s="1602">
        <v>53965.0</v>
      </c>
    </row>
    <row r="1059">
      <c r="A1059" s="1596" t="s">
        <v>778</v>
      </c>
      <c r="B1059" s="1632">
        <v>36649.0</v>
      </c>
      <c r="C1059" s="1598">
        <v>2195.0</v>
      </c>
      <c r="D1059" s="1599">
        <v>25.4</v>
      </c>
      <c r="E1059" s="160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609">
        <v>2202.0</v>
      </c>
      <c r="L1059" s="1602">
        <v>46785.0</v>
      </c>
    </row>
    <row r="1060">
      <c r="A1060" s="1596" t="s">
        <v>779</v>
      </c>
      <c r="B1060" s="1632">
        <v>26420.0</v>
      </c>
      <c r="C1060" s="1598">
        <v>1709.0</v>
      </c>
      <c r="D1060" s="1599">
        <v>28.7</v>
      </c>
      <c r="E1060" s="160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609">
        <v>877.0</v>
      </c>
      <c r="L1060" s="1602">
        <v>40780.0</v>
      </c>
    </row>
    <row r="1061">
      <c r="A1061" s="1596" t="s">
        <v>780</v>
      </c>
      <c r="B1061" s="1632">
        <v>11107.0</v>
      </c>
      <c r="C1061" s="1610">
        <v>588.0</v>
      </c>
      <c r="D1061" s="1599">
        <v>26.1</v>
      </c>
      <c r="E1061" s="160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609">
        <v>352.0</v>
      </c>
      <c r="L1061" s="1602">
        <v>36782.0</v>
      </c>
    </row>
    <row r="1062">
      <c r="A1062" s="1596" t="s">
        <v>781</v>
      </c>
      <c r="B1062" s="1632">
        <v>35962.0</v>
      </c>
      <c r="C1062" s="1598">
        <v>1565.0</v>
      </c>
      <c r="D1062" s="1599">
        <v>21.3</v>
      </c>
      <c r="E1062" s="160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609">
        <v>1192.0</v>
      </c>
      <c r="L1062" s="1602">
        <v>49457.0</v>
      </c>
    </row>
    <row r="1063">
      <c r="A1063" s="1596" t="s">
        <v>444</v>
      </c>
      <c r="B1063" s="1632">
        <v>9095.0</v>
      </c>
      <c r="C1063" s="1610">
        <v>355.0</v>
      </c>
      <c r="D1063" s="1599">
        <v>16.3</v>
      </c>
      <c r="E1063" s="160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609">
        <v>286.0</v>
      </c>
      <c r="L1063" s="1606">
        <v>56769.0</v>
      </c>
    </row>
    <row r="1064">
      <c r="A1064" s="1596" t="s">
        <v>560</v>
      </c>
      <c r="B1064" s="1632">
        <v>110702.0</v>
      </c>
      <c r="C1064" s="1598">
        <v>4673.0</v>
      </c>
      <c r="D1064" s="1599">
        <v>17.7</v>
      </c>
      <c r="E1064" s="160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609">
        <v>9400.0</v>
      </c>
      <c r="L1064" s="1602">
        <v>52278.0</v>
      </c>
    </row>
    <row r="1065">
      <c r="A1065" s="1596" t="s">
        <v>782</v>
      </c>
      <c r="B1065" s="1632">
        <v>26831.0</v>
      </c>
      <c r="C1065" s="1598">
        <v>2591.0</v>
      </c>
      <c r="D1065" s="1599">
        <v>43.6</v>
      </c>
      <c r="E1065" s="160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609">
        <v>927.0</v>
      </c>
      <c r="L1065" s="1602">
        <v>29521.0</v>
      </c>
    </row>
    <row r="1066">
      <c r="A1066" s="1596" t="s">
        <v>608</v>
      </c>
      <c r="B1066" s="1632">
        <v>18692.0</v>
      </c>
      <c r="C1066" s="1610">
        <v>894.0</v>
      </c>
      <c r="D1066" s="1599">
        <v>21.7</v>
      </c>
      <c r="E1066" s="160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609">
        <v>778.0</v>
      </c>
      <c r="L1066" s="1602">
        <v>51709.0</v>
      </c>
    </row>
    <row r="1067">
      <c r="A1067" s="1596" t="s">
        <v>447</v>
      </c>
      <c r="B1067" s="1632">
        <v>19288.0</v>
      </c>
      <c r="C1067" s="1598">
        <v>1291.0</v>
      </c>
      <c r="D1067" s="1599">
        <v>28.5</v>
      </c>
      <c r="E1067" s="160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609">
        <v>779.0</v>
      </c>
      <c r="L1067" s="1602">
        <v>37038.0</v>
      </c>
    </row>
    <row r="1068">
      <c r="A1068" s="1596" t="s">
        <v>561</v>
      </c>
      <c r="B1068" s="1632">
        <v>44793.0</v>
      </c>
      <c r="C1068" s="1598">
        <v>2213.0</v>
      </c>
      <c r="D1068" s="1599">
        <v>21.6</v>
      </c>
      <c r="E1068" s="160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609">
        <v>2333.0</v>
      </c>
      <c r="L1068" s="1602">
        <v>51161.0</v>
      </c>
    </row>
    <row r="1069">
      <c r="A1069" s="1596" t="s">
        <v>63</v>
      </c>
      <c r="B1069" s="1632">
        <v>15678.0</v>
      </c>
      <c r="C1069" s="1610">
        <v>797.0</v>
      </c>
      <c r="D1069" s="1599">
        <v>21.7</v>
      </c>
      <c r="E1069" s="160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609">
        <v>735.0</v>
      </c>
      <c r="L1069" s="1602">
        <v>53405.0</v>
      </c>
    </row>
    <row r="1070">
      <c r="A1070" s="1596" t="s">
        <v>783</v>
      </c>
      <c r="B1070" s="1632">
        <v>4521.0</v>
      </c>
      <c r="C1070" s="1610">
        <v>228.0</v>
      </c>
      <c r="D1070" s="1599">
        <v>27.8</v>
      </c>
      <c r="E1070" s="160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609">
        <v>190.0</v>
      </c>
      <c r="L1070" s="1602">
        <v>44290.0</v>
      </c>
    </row>
    <row r="1071">
      <c r="A1071" s="1596" t="s">
        <v>784</v>
      </c>
      <c r="B1071" s="1632">
        <v>45423.0</v>
      </c>
      <c r="C1071" s="1598">
        <v>2342.0</v>
      </c>
      <c r="D1071" s="1599">
        <v>23.6</v>
      </c>
      <c r="E1071" s="160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609">
        <v>2246.0</v>
      </c>
      <c r="L1071" s="1602">
        <v>45512.0</v>
      </c>
    </row>
    <row r="1072">
      <c r="A1072" s="1596" t="s">
        <v>65</v>
      </c>
      <c r="B1072" s="1632">
        <v>12955.0</v>
      </c>
      <c r="C1072" s="1598">
        <v>1078.0</v>
      </c>
      <c r="D1072" s="1599">
        <v>36.5</v>
      </c>
      <c r="E1072" s="160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609">
        <v>291.0</v>
      </c>
      <c r="L1072" s="1606">
        <v>35317.0</v>
      </c>
    </row>
    <row r="1073">
      <c r="A1073" s="1596" t="s">
        <v>66</v>
      </c>
      <c r="B1073" s="1632">
        <v>782969.0</v>
      </c>
      <c r="C1073" s="1598">
        <v>37248.0</v>
      </c>
      <c r="D1073" s="1599">
        <v>22.4</v>
      </c>
      <c r="E1073" s="160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609">
        <v>57174.0</v>
      </c>
      <c r="L1073" s="1602">
        <v>55860.0</v>
      </c>
    </row>
    <row r="1074">
      <c r="A1074" s="1596" t="s">
        <v>785</v>
      </c>
      <c r="B1074" s="1632">
        <v>52991.0</v>
      </c>
      <c r="C1074" s="1598">
        <v>2144.0</v>
      </c>
      <c r="D1074" s="1599">
        <v>17.0</v>
      </c>
      <c r="E1074" s="160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609">
        <v>3015.0</v>
      </c>
      <c r="L1074" s="1602">
        <v>59443.0</v>
      </c>
    </row>
    <row r="1075">
      <c r="A1075" s="1596" t="s">
        <v>174</v>
      </c>
      <c r="B1075" s="1632">
        <v>22680.0</v>
      </c>
      <c r="C1075" s="1598">
        <v>1384.0</v>
      </c>
      <c r="D1075" s="1599">
        <v>29.0</v>
      </c>
      <c r="E1075" s="160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609">
        <v>503.0</v>
      </c>
      <c r="L1075" s="1606">
        <v>39381.0</v>
      </c>
    </row>
    <row r="1076">
      <c r="A1076" s="1596" t="s">
        <v>786</v>
      </c>
      <c r="B1076" s="1632">
        <v>169064.0</v>
      </c>
      <c r="C1076" s="1598">
        <v>5423.0</v>
      </c>
      <c r="D1076" s="1599">
        <v>14.1</v>
      </c>
      <c r="E1076" s="160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609">
        <v>10498.0</v>
      </c>
      <c r="L1076" s="1602">
        <v>64644.0</v>
      </c>
    </row>
    <row r="1077">
      <c r="A1077" s="1596" t="s">
        <v>787</v>
      </c>
      <c r="B1077" s="1632">
        <v>14251.0</v>
      </c>
      <c r="C1077" s="1598">
        <v>1232.0</v>
      </c>
      <c r="D1077" s="1599">
        <v>41.4</v>
      </c>
      <c r="E1077" s="160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609">
        <v>274.0</v>
      </c>
      <c r="L1077" s="1602">
        <v>32228.0</v>
      </c>
    </row>
    <row r="1078">
      <c r="A1078" s="1596" t="s">
        <v>568</v>
      </c>
      <c r="B1078" s="1632">
        <v>30193.0</v>
      </c>
      <c r="C1078" s="1598">
        <v>3164.0</v>
      </c>
      <c r="D1078" s="1599">
        <v>44.5</v>
      </c>
      <c r="E1078" s="160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609">
        <v>999.0</v>
      </c>
      <c r="L1078" s="1602">
        <v>30742.0</v>
      </c>
    </row>
    <row r="1079">
      <c r="A1079" s="1596" t="s">
        <v>788</v>
      </c>
      <c r="B1079" s="1632">
        <v>14867.0</v>
      </c>
      <c r="C1079" s="1610">
        <v>682.0</v>
      </c>
      <c r="D1079" s="1599">
        <v>22.2</v>
      </c>
      <c r="E1079" s="160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609">
        <v>693.0</v>
      </c>
      <c r="L1079" s="1602">
        <v>45458.0</v>
      </c>
    </row>
    <row r="1080">
      <c r="A1080" s="1596" t="s">
        <v>789</v>
      </c>
      <c r="B1080" s="1632">
        <v>62613.0</v>
      </c>
      <c r="C1080" s="1598">
        <v>4024.0</v>
      </c>
      <c r="D1080" s="1599">
        <v>29.4</v>
      </c>
      <c r="E1080" s="160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609">
        <v>2266.0</v>
      </c>
      <c r="L1080" s="1602">
        <v>41425.0</v>
      </c>
    </row>
    <row r="1081">
      <c r="A1081" s="1596" t="s">
        <v>69</v>
      </c>
      <c r="B1081" s="1632">
        <v>16293.0</v>
      </c>
      <c r="C1081" s="1598">
        <v>1118.0</v>
      </c>
      <c r="D1081" s="1599">
        <v>31.1</v>
      </c>
      <c r="E1081" s="160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609">
        <v>395.0</v>
      </c>
      <c r="L1081" s="1602">
        <v>36667.0</v>
      </c>
    </row>
    <row r="1082">
      <c r="A1082" s="1596" t="s">
        <v>70</v>
      </c>
      <c r="B1082" s="1632">
        <v>7395.0</v>
      </c>
      <c r="C1082" s="1610">
        <v>570.0</v>
      </c>
      <c r="D1082" s="1599">
        <v>43.7</v>
      </c>
      <c r="E1082" s="160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609">
        <v>169.0</v>
      </c>
      <c r="L1082" s="1602">
        <v>29124.0</v>
      </c>
    </row>
    <row r="1083">
      <c r="A1083" s="1596" t="s">
        <v>790</v>
      </c>
      <c r="B1083" s="1632">
        <v>10513.0</v>
      </c>
      <c r="C1083" s="1610">
        <v>833.0</v>
      </c>
      <c r="D1083" s="1599">
        <v>38.8</v>
      </c>
      <c r="E1083" s="160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609">
        <v>222.0</v>
      </c>
      <c r="L1083" s="1602">
        <v>31921.0</v>
      </c>
    </row>
    <row r="1084">
      <c r="A1084" s="1596" t="s">
        <v>791</v>
      </c>
      <c r="B1084" s="1632">
        <v>21548.0</v>
      </c>
      <c r="C1084" s="1598">
        <v>1662.0</v>
      </c>
      <c r="D1084" s="1599">
        <v>36.0</v>
      </c>
      <c r="E1084" s="160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609">
        <v>486.0</v>
      </c>
      <c r="L1084" s="1602">
        <v>32321.0</v>
      </c>
    </row>
    <row r="1085">
      <c r="A1085" s="1596" t="s">
        <v>530</v>
      </c>
      <c r="B1085" s="1632">
        <v>13080.0</v>
      </c>
      <c r="C1085" s="1610">
        <v>919.0</v>
      </c>
      <c r="D1085" s="1599">
        <v>33.1</v>
      </c>
      <c r="E1085" s="160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609">
        <v>355.0</v>
      </c>
      <c r="L1085" s="1602">
        <v>35751.0</v>
      </c>
    </row>
    <row r="1086">
      <c r="A1086" s="1596" t="s">
        <v>176</v>
      </c>
      <c r="B1086" s="1632">
        <v>24275.0</v>
      </c>
      <c r="C1086" s="1598">
        <v>1642.0</v>
      </c>
      <c r="D1086" s="1599">
        <v>28.7</v>
      </c>
      <c r="E1086" s="160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609">
        <v>849.0</v>
      </c>
      <c r="L1086" s="1602">
        <v>42190.0</v>
      </c>
    </row>
    <row r="1087">
      <c r="A1087" s="1596" t="s">
        <v>570</v>
      </c>
      <c r="B1087" s="1632">
        <v>8888.0</v>
      </c>
      <c r="C1087" s="1610">
        <v>426.0</v>
      </c>
      <c r="D1087" s="1599">
        <v>23.3</v>
      </c>
      <c r="E1087" s="160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609">
        <v>449.0</v>
      </c>
      <c r="L1087" s="1602">
        <v>48182.0</v>
      </c>
    </row>
    <row r="1088">
      <c r="A1088" s="1596" t="s">
        <v>178</v>
      </c>
      <c r="B1088" s="1632">
        <v>27432.0</v>
      </c>
      <c r="C1088" s="1598">
        <v>1626.0</v>
      </c>
      <c r="D1088" s="1599">
        <v>26.5</v>
      </c>
      <c r="E1088" s="160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609">
        <v>1206.0</v>
      </c>
      <c r="L1088" s="1602">
        <v>46742.0</v>
      </c>
    </row>
    <row r="1089">
      <c r="A1089" s="1596" t="s">
        <v>665</v>
      </c>
      <c r="B1089" s="1632">
        <v>8680.0</v>
      </c>
      <c r="C1089" s="1610">
        <v>228.0</v>
      </c>
      <c r="D1089" s="1599">
        <v>20.1</v>
      </c>
      <c r="E1089" s="160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609">
        <v>252.0</v>
      </c>
      <c r="L1089" s="1606">
        <v>48395.0</v>
      </c>
    </row>
    <row r="1090">
      <c r="A1090" s="1596" t="s">
        <v>792</v>
      </c>
      <c r="B1090" s="1632">
        <v>67875.0</v>
      </c>
      <c r="C1090" s="1598">
        <v>3083.0</v>
      </c>
      <c r="D1090" s="1599">
        <v>21.7</v>
      </c>
      <c r="E1090" s="160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609">
        <v>4103.0</v>
      </c>
      <c r="L1090" s="1602">
        <v>48950.0</v>
      </c>
    </row>
    <row r="1091">
      <c r="A1091" s="1596" t="s">
        <v>793</v>
      </c>
      <c r="B1091" s="1632">
        <v>16888.0</v>
      </c>
      <c r="C1091" s="1598">
        <v>1437.0</v>
      </c>
      <c r="D1091" s="1599">
        <v>39.4</v>
      </c>
      <c r="E1091" s="160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609">
        <v>489.0</v>
      </c>
      <c r="L1091" s="1602">
        <v>30029.0</v>
      </c>
    </row>
    <row r="1092">
      <c r="A1092" s="1596" t="s">
        <v>2541</v>
      </c>
      <c r="B1092" s="1632">
        <v>9152.0</v>
      </c>
      <c r="C1092" s="1610">
        <v>409.0</v>
      </c>
      <c r="D1092" s="1599">
        <v>19.0</v>
      </c>
      <c r="E1092" s="160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609">
        <v>263.0</v>
      </c>
      <c r="L1092" s="1606">
        <v>48080.0</v>
      </c>
    </row>
    <row r="1093">
      <c r="A1093" s="1596" t="s">
        <v>74</v>
      </c>
      <c r="B1093" s="1632">
        <v>92701.0</v>
      </c>
      <c r="C1093" s="1598">
        <v>3280.0</v>
      </c>
      <c r="D1093" s="1599">
        <v>17.6</v>
      </c>
      <c r="E1093" s="160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609">
        <v>5626.0</v>
      </c>
      <c r="L1093" s="1602">
        <v>51897.0</v>
      </c>
    </row>
    <row r="1094">
      <c r="A1094" s="1596" t="s">
        <v>794</v>
      </c>
      <c r="B1094" s="1632">
        <v>11637.0</v>
      </c>
      <c r="C1094" s="1598">
        <v>1018.0</v>
      </c>
      <c r="D1094" s="1599">
        <v>37.6</v>
      </c>
      <c r="E1094" s="160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609">
        <v>206.0</v>
      </c>
      <c r="L1094" s="1602">
        <v>30950.0</v>
      </c>
    </row>
    <row r="1095">
      <c r="A1095" s="1596" t="s">
        <v>76</v>
      </c>
      <c r="B1095" s="1632">
        <v>19581.0</v>
      </c>
      <c r="C1095" s="1598">
        <v>1030.0</v>
      </c>
      <c r="D1095" s="1599">
        <v>22.3</v>
      </c>
      <c r="E1095" s="160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609">
        <v>876.0</v>
      </c>
      <c r="L1095" s="1602">
        <v>45661.0</v>
      </c>
    </row>
    <row r="1096">
      <c r="A1096" s="1596" t="s">
        <v>77</v>
      </c>
      <c r="B1096" s="1632">
        <v>31659.0</v>
      </c>
      <c r="C1096" s="1598">
        <v>1104.0</v>
      </c>
      <c r="D1096" s="1599">
        <v>17.6</v>
      </c>
      <c r="E1096" s="160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609">
        <v>1281.0</v>
      </c>
      <c r="L1096" s="1602">
        <v>52388.0</v>
      </c>
    </row>
    <row r="1097">
      <c r="A1097" s="1596" t="s">
        <v>371</v>
      </c>
      <c r="B1097" s="1632">
        <v>11287.0</v>
      </c>
      <c r="C1097" s="1610">
        <v>961.0</v>
      </c>
      <c r="D1097" s="1599">
        <v>44.1</v>
      </c>
      <c r="E1097" s="160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609">
        <v>167.0</v>
      </c>
      <c r="L1097" s="1602">
        <v>28925.0</v>
      </c>
    </row>
    <row r="1098">
      <c r="A1098" s="1596" t="s">
        <v>575</v>
      </c>
      <c r="B1098" s="1632">
        <v>17120.0</v>
      </c>
      <c r="C1098" s="1610">
        <v>970.0</v>
      </c>
      <c r="D1098" s="1599">
        <v>24.8</v>
      </c>
      <c r="E1098" s="160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609">
        <v>910.0</v>
      </c>
      <c r="L1098" s="1602">
        <v>41807.0</v>
      </c>
    </row>
    <row r="1099">
      <c r="A1099" s="1596" t="s">
        <v>720</v>
      </c>
      <c r="B1099" s="1632">
        <v>30003.0</v>
      </c>
      <c r="C1099" s="1610">
        <v>985.0</v>
      </c>
      <c r="D1099" s="1599">
        <v>15.7</v>
      </c>
      <c r="E1099" s="160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609">
        <v>1923.0</v>
      </c>
      <c r="L1099" s="1602">
        <v>57613.0</v>
      </c>
    </row>
    <row r="1100">
      <c r="A1100" s="1596" t="s">
        <v>795</v>
      </c>
      <c r="B1100" s="1632">
        <v>6113.0</v>
      </c>
      <c r="C1100" s="1610">
        <v>446.0</v>
      </c>
      <c r="D1100" s="1599">
        <v>39.2</v>
      </c>
      <c r="E1100" s="160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609">
        <v>162.0</v>
      </c>
      <c r="L1100" s="1602">
        <v>34002.0</v>
      </c>
    </row>
    <row r="1101">
      <c r="A1101" s="1596" t="s">
        <v>578</v>
      </c>
      <c r="B1101" s="1632">
        <v>22641.0</v>
      </c>
      <c r="C1101" s="1610">
        <v>973.0</v>
      </c>
      <c r="D1101" s="1599">
        <v>20.8</v>
      </c>
      <c r="E1101" s="160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609">
        <v>1093.0</v>
      </c>
      <c r="L1101" s="1602">
        <v>53921.0</v>
      </c>
    </row>
    <row r="1102">
      <c r="A1102" s="1596" t="s">
        <v>796</v>
      </c>
      <c r="B1102" s="1632">
        <v>10286.0</v>
      </c>
      <c r="C1102" s="1610">
        <v>850.0</v>
      </c>
      <c r="D1102" s="1599">
        <v>37.0</v>
      </c>
      <c r="E1102" s="160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609">
        <v>320.0</v>
      </c>
      <c r="L1102" s="1602">
        <v>35906.0</v>
      </c>
    </row>
    <row r="1103">
      <c r="A1103" s="1596" t="s">
        <v>79</v>
      </c>
      <c r="B1103" s="1632">
        <v>11338.0</v>
      </c>
      <c r="C1103" s="1610">
        <v>813.0</v>
      </c>
      <c r="D1103" s="1599">
        <v>34.6</v>
      </c>
      <c r="E1103" s="160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609">
        <v>311.0</v>
      </c>
      <c r="L1103" s="1602">
        <v>35596.0</v>
      </c>
    </row>
    <row r="1104">
      <c r="A1104" s="1596" t="s">
        <v>80</v>
      </c>
      <c r="B1104" s="1632">
        <v>28114.0</v>
      </c>
      <c r="C1104" s="1598">
        <v>1358.0</v>
      </c>
      <c r="D1104" s="1599">
        <v>21.1</v>
      </c>
      <c r="E1104" s="160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609">
        <v>1255.0</v>
      </c>
      <c r="L1104" s="1602">
        <v>46629.0</v>
      </c>
    </row>
    <row r="1105">
      <c r="A1105" s="1596" t="s">
        <v>81</v>
      </c>
      <c r="B1105" s="1632">
        <v>13726.0</v>
      </c>
      <c r="C1105" s="1610">
        <v>754.0</v>
      </c>
      <c r="D1105" s="1599">
        <v>32.2</v>
      </c>
      <c r="E1105" s="160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609">
        <v>553.0</v>
      </c>
      <c r="L1105" s="1602">
        <v>35848.0</v>
      </c>
    </row>
    <row r="1106">
      <c r="A1106" s="1596" t="s">
        <v>797</v>
      </c>
      <c r="B1106" s="1632">
        <v>30928.0</v>
      </c>
      <c r="C1106" s="1598">
        <v>1395.0</v>
      </c>
      <c r="D1106" s="1599">
        <v>22.7</v>
      </c>
      <c r="E1106" s="160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609">
        <v>998.0</v>
      </c>
      <c r="L1106" s="1602">
        <v>43722.0</v>
      </c>
    </row>
    <row r="1107">
      <c r="A1107" s="1596" t="s">
        <v>798</v>
      </c>
      <c r="B1107" s="1632">
        <v>46738.0</v>
      </c>
      <c r="C1107" s="1598">
        <v>1725.0</v>
      </c>
      <c r="D1107" s="1599">
        <v>16.4</v>
      </c>
      <c r="E1107" s="160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609">
        <v>2205.0</v>
      </c>
      <c r="L1107" s="1602">
        <v>55602.0</v>
      </c>
    </row>
    <row r="1108">
      <c r="A1108" s="1596" t="s">
        <v>799</v>
      </c>
      <c r="B1108" s="1632">
        <v>7537.0</v>
      </c>
      <c r="C1108" s="1610">
        <v>470.0</v>
      </c>
      <c r="D1108" s="1599">
        <v>28.2</v>
      </c>
      <c r="E1108" s="160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609">
        <v>227.0</v>
      </c>
      <c r="L1108" s="1602">
        <v>41428.0</v>
      </c>
    </row>
    <row r="1109">
      <c r="A1109" s="1596" t="s">
        <v>618</v>
      </c>
      <c r="B1109" s="1632">
        <v>23772.0</v>
      </c>
      <c r="C1109" s="1598">
        <v>1432.0</v>
      </c>
      <c r="D1109" s="1599">
        <v>25.0</v>
      </c>
      <c r="E1109" s="160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609">
        <v>787.0</v>
      </c>
      <c r="L1109" s="1606">
        <v>44751.0</v>
      </c>
    </row>
    <row r="1110">
      <c r="A1110" s="1596" t="s">
        <v>800</v>
      </c>
      <c r="B1110" s="1632">
        <v>67607.0</v>
      </c>
      <c r="C1110" s="1610">
        <v>846.0</v>
      </c>
      <c r="D1110" s="1599">
        <v>5.1</v>
      </c>
      <c r="E1110" s="160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609">
        <v>4270.0</v>
      </c>
      <c r="L1110" s="1602">
        <v>102136.0</v>
      </c>
    </row>
    <row r="1111">
      <c r="A1111" s="1596" t="s">
        <v>619</v>
      </c>
      <c r="B1111" s="1632">
        <v>11278.0</v>
      </c>
      <c r="C1111" s="1610">
        <v>514.0</v>
      </c>
      <c r="D1111" s="1599">
        <v>21.9</v>
      </c>
      <c r="E1111" s="160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609">
        <v>465.0</v>
      </c>
      <c r="L1111" s="1602">
        <v>48998.0</v>
      </c>
    </row>
    <row r="1112">
      <c r="A1112" s="1596" t="s">
        <v>801</v>
      </c>
      <c r="B1112" s="1632">
        <v>4051.0</v>
      </c>
      <c r="C1112" s="1610">
        <v>470.0</v>
      </c>
      <c r="D1112" s="1599">
        <v>47.8</v>
      </c>
      <c r="E1112" s="160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609">
        <v>113.0</v>
      </c>
      <c r="L1112" s="1602">
        <v>26278.0</v>
      </c>
    </row>
    <row r="1113">
      <c r="A1113" s="1596" t="s">
        <v>802</v>
      </c>
      <c r="B1113" s="1632">
        <v>14644.0</v>
      </c>
      <c r="C1113" s="1610">
        <v>722.0</v>
      </c>
      <c r="D1113" s="1599">
        <v>22.7</v>
      </c>
      <c r="E1113" s="160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609">
        <v>524.0</v>
      </c>
      <c r="L1113" s="1602">
        <v>54583.0</v>
      </c>
    </row>
    <row r="1114">
      <c r="A1114" s="1596" t="s">
        <v>82</v>
      </c>
      <c r="B1114" s="1632">
        <v>28473.0</v>
      </c>
      <c r="C1114" s="1598">
        <v>2144.0</v>
      </c>
      <c r="D1114" s="1599">
        <v>37.0</v>
      </c>
      <c r="E1114" s="160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609">
        <v>863.0</v>
      </c>
      <c r="L1114" s="1602">
        <v>33108.0</v>
      </c>
    </row>
    <row r="1115">
      <c r="A1115" s="1596" t="s">
        <v>84</v>
      </c>
      <c r="B1115" s="1632">
        <v>58669.0</v>
      </c>
      <c r="C1115" s="1598">
        <v>3696.0</v>
      </c>
      <c r="D1115" s="1599">
        <v>31.5</v>
      </c>
      <c r="E1115" s="160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609">
        <v>1478.0</v>
      </c>
      <c r="L1115" s="1602">
        <v>37124.0</v>
      </c>
    </row>
    <row r="1116">
      <c r="A1116" s="1596" t="s">
        <v>803</v>
      </c>
      <c r="B1116" s="1632">
        <v>13129.0</v>
      </c>
      <c r="C1116" s="1610">
        <v>949.0</v>
      </c>
      <c r="D1116" s="1599">
        <v>32.9</v>
      </c>
      <c r="E1116" s="160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609">
        <v>353.0</v>
      </c>
      <c r="L1116" s="1602">
        <v>37776.0</v>
      </c>
    </row>
    <row r="1117">
      <c r="A1117" s="1596" t="s">
        <v>190</v>
      </c>
      <c r="B1117" s="1632">
        <v>65034.0</v>
      </c>
      <c r="C1117" s="1598">
        <v>3677.0</v>
      </c>
      <c r="D1117" s="1599">
        <v>26.4</v>
      </c>
      <c r="E1117" s="160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609">
        <v>2759.0</v>
      </c>
      <c r="L1117" s="1602">
        <v>41541.0</v>
      </c>
    </row>
    <row r="1118">
      <c r="A1118" s="1596" t="s">
        <v>804</v>
      </c>
      <c r="B1118" s="1632">
        <v>2193.0</v>
      </c>
      <c r="C1118" s="1610">
        <v>125.0</v>
      </c>
      <c r="D1118" s="1599">
        <v>28.9</v>
      </c>
      <c r="E1118" s="160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609">
        <v>62.0</v>
      </c>
      <c r="L1118" s="1602">
        <v>45146.0</v>
      </c>
    </row>
    <row r="1119">
      <c r="A1119" s="1596" t="s">
        <v>805</v>
      </c>
      <c r="B1119" s="1632">
        <v>16037.0</v>
      </c>
      <c r="C1119" s="1598">
        <v>1058.0</v>
      </c>
      <c r="D1119" s="1599">
        <v>30.2</v>
      </c>
      <c r="E1119" s="160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609">
        <v>451.0</v>
      </c>
      <c r="L1119" s="1602">
        <v>37732.0</v>
      </c>
    </row>
    <row r="1120">
      <c r="A1120" s="1596" t="s">
        <v>806</v>
      </c>
      <c r="B1120" s="1632">
        <v>24662.0</v>
      </c>
      <c r="C1120" s="1598">
        <v>1097.0</v>
      </c>
      <c r="D1120" s="1599">
        <v>23.9</v>
      </c>
      <c r="E1120" s="160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609">
        <v>803.0</v>
      </c>
      <c r="L1120" s="1602">
        <v>41196.0</v>
      </c>
    </row>
    <row r="1121">
      <c r="A1121" s="1596" t="s">
        <v>86</v>
      </c>
      <c r="B1121" s="1632">
        <v>17991.0</v>
      </c>
      <c r="C1121" s="1598">
        <v>1189.0</v>
      </c>
      <c r="D1121" s="1599">
        <v>30.5</v>
      </c>
      <c r="E1121" s="160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609">
        <v>601.0</v>
      </c>
      <c r="L1121" s="1602">
        <v>34648.0</v>
      </c>
    </row>
    <row r="1122">
      <c r="A1122" s="1596" t="s">
        <v>193</v>
      </c>
      <c r="B1122" s="1632">
        <v>57155.0</v>
      </c>
      <c r="C1122" s="1598">
        <v>1503.0</v>
      </c>
      <c r="D1122" s="1599">
        <v>10.9</v>
      </c>
      <c r="E1122" s="160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609">
        <v>3659.0</v>
      </c>
      <c r="L1122" s="1602">
        <v>73500.0</v>
      </c>
    </row>
    <row r="1123">
      <c r="A1123" s="1596" t="s">
        <v>88</v>
      </c>
      <c r="B1123" s="1632">
        <v>48065.0</v>
      </c>
      <c r="C1123" s="1598">
        <v>1487.0</v>
      </c>
      <c r="D1123" s="1599">
        <v>13.6</v>
      </c>
      <c r="E1123" s="160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609">
        <v>3566.0</v>
      </c>
      <c r="L1123" s="1602">
        <v>66056.0</v>
      </c>
    </row>
    <row r="1124">
      <c r="A1124" s="1596" t="s">
        <v>807</v>
      </c>
      <c r="B1124" s="1632">
        <v>19594.0</v>
      </c>
      <c r="C1124" s="1610">
        <v>937.0</v>
      </c>
      <c r="D1124" s="1599">
        <v>21.5</v>
      </c>
      <c r="E1124" s="160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609">
        <v>1095.0</v>
      </c>
      <c r="L1124" s="1602">
        <v>51769.0</v>
      </c>
    </row>
    <row r="1125">
      <c r="A1125" s="1596" t="s">
        <v>626</v>
      </c>
      <c r="B1125" s="1632">
        <v>19490.0</v>
      </c>
      <c r="C1125" s="1610">
        <v>406.0</v>
      </c>
      <c r="D1125" s="1599">
        <v>9.7</v>
      </c>
      <c r="E1125" s="160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609">
        <v>995.0</v>
      </c>
      <c r="L1125" s="1602">
        <v>85899.0</v>
      </c>
    </row>
    <row r="1126">
      <c r="A1126" s="1596" t="s">
        <v>387</v>
      </c>
      <c r="B1126" s="1632">
        <v>26023.0</v>
      </c>
      <c r="C1126" s="1598">
        <v>1481.0</v>
      </c>
      <c r="D1126" s="1599">
        <v>26.7</v>
      </c>
      <c r="E1126" s="160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609">
        <v>1163.0</v>
      </c>
      <c r="L1126" s="1602">
        <v>45429.0</v>
      </c>
    </row>
    <row r="1127">
      <c r="A1127" s="1596" t="s">
        <v>808</v>
      </c>
      <c r="B1127" s="1632">
        <v>12243.0</v>
      </c>
      <c r="C1127" s="1610">
        <v>779.0</v>
      </c>
      <c r="D1127" s="1599">
        <v>24.2</v>
      </c>
      <c r="E1127" s="160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609">
        <v>579.0</v>
      </c>
      <c r="L1127" s="1602">
        <v>51027.0</v>
      </c>
    </row>
    <row r="1128">
      <c r="A1128" s="1596" t="s">
        <v>809</v>
      </c>
      <c r="B1128" s="1632">
        <v>14061.0</v>
      </c>
      <c r="C1128" s="1610">
        <v>787.0</v>
      </c>
      <c r="D1128" s="1599">
        <v>25.0</v>
      </c>
      <c r="E1128" s="160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609">
        <v>619.0</v>
      </c>
      <c r="L1128" s="1602">
        <v>49767.0</v>
      </c>
    </row>
    <row r="1129">
      <c r="A1129" s="1596" t="s">
        <v>810</v>
      </c>
      <c r="B1129" s="1632">
        <v>8474.0</v>
      </c>
      <c r="C1129" s="1610">
        <v>378.0</v>
      </c>
      <c r="D1129" s="1599">
        <v>20.6</v>
      </c>
      <c r="E1129" s="160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609">
        <v>333.0</v>
      </c>
      <c r="L1129" s="1602">
        <v>51674.0</v>
      </c>
    </row>
    <row r="1130">
      <c r="A1130" s="1596" t="s">
        <v>199</v>
      </c>
      <c r="B1130" s="1632">
        <v>13668.0</v>
      </c>
      <c r="C1130" s="1610">
        <v>571.0</v>
      </c>
      <c r="D1130" s="1599">
        <v>21.9</v>
      </c>
      <c r="E1130" s="160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609">
        <v>592.0</v>
      </c>
      <c r="L1130" s="1606">
        <v>47067.0</v>
      </c>
    </row>
    <row r="1131">
      <c r="A1131" s="1596" t="s">
        <v>493</v>
      </c>
      <c r="B1131" s="1632">
        <v>134554.0</v>
      </c>
      <c r="C1131" s="1598">
        <v>5741.0</v>
      </c>
      <c r="D1131" s="1599">
        <v>19.6</v>
      </c>
      <c r="E1131" s="160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609">
        <v>8523.0</v>
      </c>
      <c r="L1131" s="1606">
        <v>53478.0</v>
      </c>
    </row>
    <row r="1132">
      <c r="A1132" s="1596" t="s">
        <v>94</v>
      </c>
      <c r="B1132" s="1632">
        <v>12027.0</v>
      </c>
      <c r="C1132" s="1610">
        <v>590.0</v>
      </c>
      <c r="D1132" s="1599">
        <v>20.9</v>
      </c>
      <c r="E1132" s="160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609">
        <v>479.0</v>
      </c>
      <c r="L1132" s="1606">
        <v>50246.0</v>
      </c>
    </row>
    <row r="1133">
      <c r="A1133" s="1596" t="s">
        <v>494</v>
      </c>
      <c r="B1133" s="1632">
        <v>19555.0</v>
      </c>
      <c r="C1133" s="1598">
        <v>1454.0</v>
      </c>
      <c r="D1133" s="1599">
        <v>36.0</v>
      </c>
      <c r="E1133" s="160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609">
        <v>606.0</v>
      </c>
      <c r="L1133" s="1606">
        <v>33701.0</v>
      </c>
    </row>
    <row r="1134">
      <c r="A1134" s="1596" t="s">
        <v>495</v>
      </c>
      <c r="B1134" s="1632">
        <v>13017.0</v>
      </c>
      <c r="C1134" s="1610">
        <v>659.0</v>
      </c>
      <c r="D1134" s="1599">
        <v>22.0</v>
      </c>
      <c r="E1134" s="160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609">
        <v>561.0</v>
      </c>
      <c r="L1134" s="1606">
        <v>47132.0</v>
      </c>
    </row>
    <row r="1135">
      <c r="A1135" s="1596" t="s">
        <v>638</v>
      </c>
      <c r="B1135" s="1632">
        <v>36712.0</v>
      </c>
      <c r="C1135" s="1598">
        <v>3040.0</v>
      </c>
      <c r="D1135" s="1599">
        <v>33.9</v>
      </c>
      <c r="E1135" s="160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609">
        <v>1262.0</v>
      </c>
      <c r="L1135" s="1606">
        <v>36863.0</v>
      </c>
    </row>
    <row r="1136">
      <c r="A1136" s="1596" t="s">
        <v>811</v>
      </c>
      <c r="B1136" s="1632">
        <v>6562.0</v>
      </c>
      <c r="C1136" s="1610">
        <v>693.0</v>
      </c>
      <c r="D1136" s="1599">
        <v>43.6</v>
      </c>
      <c r="E1136" s="160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609">
        <v>108.0</v>
      </c>
      <c r="L1136" s="1658">
        <v>30144.0</v>
      </c>
    </row>
    <row r="1137">
      <c r="A1137" s="1581" t="s">
        <v>596</v>
      </c>
      <c r="B1137" s="1640">
        <v>26871.0</v>
      </c>
      <c r="C1137" s="1627">
        <v>750.0</v>
      </c>
      <c r="D1137" s="1612">
        <v>13.2</v>
      </c>
      <c r="E1137" s="1585">
        <v>22701.0</v>
      </c>
      <c r="F1137" s="1586">
        <v>1248.0</v>
      </c>
      <c r="G1137" s="1586">
        <v>108.0</v>
      </c>
      <c r="H1137" s="1586">
        <v>159.0</v>
      </c>
      <c r="I1137" s="1586">
        <v>12.0</v>
      </c>
      <c r="J1137" s="1586">
        <v>1033.0</v>
      </c>
      <c r="K1137" s="1659">
        <v>1610.0</v>
      </c>
      <c r="L1137" s="1660">
        <v>66164.0</v>
      </c>
    </row>
    <row r="1138">
      <c r="A1138" s="1590" t="s">
        <v>812</v>
      </c>
      <c r="B1138" s="1641">
        <v>4657757.0</v>
      </c>
      <c r="C1138" s="1591">
        <v>286532.0</v>
      </c>
      <c r="D1138" s="1616">
        <v>26.5</v>
      </c>
      <c r="E1138" s="1617">
        <v>2657652.0</v>
      </c>
      <c r="F1138" s="1593">
        <v>1464023.0</v>
      </c>
      <c r="G1138" s="1593">
        <v>31657.0</v>
      </c>
      <c r="H1138" s="1593">
        <v>86438.0</v>
      </c>
      <c r="I1138" s="1593">
        <v>1911.0</v>
      </c>
      <c r="J1138" s="1593">
        <v>142699.0</v>
      </c>
      <c r="K1138" s="1594">
        <v>273377.0</v>
      </c>
      <c r="L1138" s="1595">
        <v>48021.0</v>
      </c>
    </row>
    <row r="1139">
      <c r="A1139" s="1596" t="s">
        <v>814</v>
      </c>
      <c r="B1139" s="1631">
        <v>57576.0</v>
      </c>
      <c r="C1139" s="1598">
        <v>5587.0</v>
      </c>
      <c r="D1139" s="1599">
        <v>35.4</v>
      </c>
      <c r="E1139" s="160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609">
        <v>1973.0</v>
      </c>
      <c r="L1139" s="1602">
        <v>40484.0</v>
      </c>
    </row>
    <row r="1140">
      <c r="A1140" s="1596" t="s">
        <v>599</v>
      </c>
      <c r="B1140" s="1632">
        <v>22750.0</v>
      </c>
      <c r="C1140" s="1598">
        <v>1264.0</v>
      </c>
      <c r="D1140" s="1599">
        <v>22.7</v>
      </c>
      <c r="E1140" s="160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609">
        <v>1071.0</v>
      </c>
      <c r="L1140" s="1606">
        <v>44395.0</v>
      </c>
    </row>
    <row r="1141">
      <c r="A1141" s="1596" t="s">
        <v>815</v>
      </c>
      <c r="B1141" s="1632">
        <v>126500.0</v>
      </c>
      <c r="C1141" s="1598">
        <v>4681.0</v>
      </c>
      <c r="D1141" s="1599">
        <v>14.2</v>
      </c>
      <c r="E1141" s="160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609">
        <v>7782.0</v>
      </c>
      <c r="L1141" s="1602">
        <v>77758.0</v>
      </c>
    </row>
    <row r="1142">
      <c r="A1142" s="1596" t="s">
        <v>816</v>
      </c>
      <c r="B1142" s="1632">
        <v>21039.0</v>
      </c>
      <c r="C1142" s="1598">
        <v>1359.0</v>
      </c>
      <c r="D1142" s="1599">
        <v>28.7</v>
      </c>
      <c r="E1142" s="160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609">
        <v>855.0</v>
      </c>
      <c r="L1142" s="1602">
        <v>48120.0</v>
      </c>
    </row>
    <row r="1143">
      <c r="A1143" s="1596" t="s">
        <v>817</v>
      </c>
      <c r="B1143" s="1632">
        <v>39693.0</v>
      </c>
      <c r="C1143" s="1598">
        <v>3475.0</v>
      </c>
      <c r="D1143" s="1599">
        <v>36.9</v>
      </c>
      <c r="E1143" s="160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609">
        <v>1807.0</v>
      </c>
      <c r="L1143" s="1602">
        <v>37731.0</v>
      </c>
    </row>
    <row r="1144">
      <c r="A1144" s="1596" t="s">
        <v>818</v>
      </c>
      <c r="B1144" s="1632">
        <v>36549.0</v>
      </c>
      <c r="C1144" s="1598">
        <v>1679.0</v>
      </c>
      <c r="D1144" s="1599">
        <v>18.7</v>
      </c>
      <c r="E1144" s="160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609">
        <v>1983.0</v>
      </c>
      <c r="L1144" s="1602">
        <v>57005.0</v>
      </c>
    </row>
    <row r="1145">
      <c r="A1145" s="1596" t="s">
        <v>819</v>
      </c>
      <c r="B1145" s="1632">
        <v>12981.0</v>
      </c>
      <c r="C1145" s="1598">
        <v>1061.0</v>
      </c>
      <c r="D1145" s="1599">
        <v>36.3</v>
      </c>
      <c r="E1145" s="160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609">
        <v>575.0</v>
      </c>
      <c r="L1145" s="1606">
        <v>34047.0</v>
      </c>
    </row>
    <row r="1146">
      <c r="A1146" s="1596" t="s">
        <v>820</v>
      </c>
      <c r="B1146" s="1632">
        <v>128746.0</v>
      </c>
      <c r="C1146" s="1598">
        <v>6275.0</v>
      </c>
      <c r="D1146" s="1599">
        <v>20.2</v>
      </c>
      <c r="E1146" s="160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609">
        <v>9335.0</v>
      </c>
      <c r="L1146" s="1606">
        <v>56754.0</v>
      </c>
    </row>
    <row r="1147">
      <c r="A1147" s="1596" t="s">
        <v>821</v>
      </c>
      <c r="B1147" s="1632">
        <v>237848.0</v>
      </c>
      <c r="C1147" s="1598">
        <v>20156.0</v>
      </c>
      <c r="D1147" s="1599">
        <v>35.6</v>
      </c>
      <c r="E1147" s="160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609">
        <v>10860.0</v>
      </c>
      <c r="L1147" s="1606">
        <v>40467.0</v>
      </c>
    </row>
    <row r="1148">
      <c r="A1148" s="1596" t="s">
        <v>822</v>
      </c>
      <c r="B1148" s="1632">
        <v>216785.0</v>
      </c>
      <c r="C1148" s="1598">
        <v>10506.0</v>
      </c>
      <c r="D1148" s="1599">
        <v>21.1</v>
      </c>
      <c r="E1148" s="160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609">
        <v>11867.0</v>
      </c>
      <c r="L1148" s="1602">
        <v>50531.0</v>
      </c>
    </row>
    <row r="1149">
      <c r="A1149" s="1596" t="s">
        <v>767</v>
      </c>
      <c r="B1149" s="1632">
        <v>9645.0</v>
      </c>
      <c r="C1149" s="1610">
        <v>684.0</v>
      </c>
      <c r="D1149" s="1599">
        <v>30.1</v>
      </c>
      <c r="E1149" s="160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609">
        <v>344.0</v>
      </c>
      <c r="L1149" s="1602">
        <v>40842.0</v>
      </c>
    </row>
    <row r="1150">
      <c r="A1150" s="1596" t="s">
        <v>823</v>
      </c>
      <c r="B1150" s="1632">
        <v>5617.0</v>
      </c>
      <c r="C1150" s="1610">
        <v>299.0</v>
      </c>
      <c r="D1150" s="1599">
        <v>19.6</v>
      </c>
      <c r="E1150" s="160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609">
        <v>201.0</v>
      </c>
      <c r="L1150" s="1602">
        <v>57299.0</v>
      </c>
    </row>
    <row r="1151">
      <c r="A1151" s="1596" t="s">
        <v>824</v>
      </c>
      <c r="B1151" s="1632">
        <v>8906.0</v>
      </c>
      <c r="C1151" s="1610">
        <v>756.0</v>
      </c>
      <c r="D1151" s="1599">
        <v>37.0</v>
      </c>
      <c r="E1151" s="160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609">
        <v>244.0</v>
      </c>
      <c r="L1151" s="1602">
        <v>35812.0</v>
      </c>
    </row>
    <row r="1152">
      <c r="A1152" s="1596" t="s">
        <v>825</v>
      </c>
      <c r="B1152" s="1632">
        <v>14170.0</v>
      </c>
      <c r="C1152" s="1598">
        <v>1169.0</v>
      </c>
      <c r="D1152" s="1599">
        <v>41.1</v>
      </c>
      <c r="E1152" s="160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609">
        <v>429.0</v>
      </c>
      <c r="L1152" s="1602">
        <v>33659.0</v>
      </c>
    </row>
    <row r="1153">
      <c r="A1153" s="1596" t="s">
        <v>826</v>
      </c>
      <c r="B1153" s="1632">
        <v>18687.0</v>
      </c>
      <c r="C1153" s="1598">
        <v>1796.0</v>
      </c>
      <c r="D1153" s="1599">
        <v>38.7</v>
      </c>
      <c r="E1153" s="160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609">
        <v>547.0</v>
      </c>
      <c r="L1153" s="1602">
        <v>35840.0</v>
      </c>
    </row>
    <row r="1154">
      <c r="A1154" s="1596" t="s">
        <v>2498</v>
      </c>
      <c r="B1154" s="1632">
        <v>26812.0</v>
      </c>
      <c r="C1154" s="1598">
        <v>1585.0</v>
      </c>
      <c r="D1154" s="1599">
        <v>24.5</v>
      </c>
      <c r="E1154" s="160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609">
        <v>1137.0</v>
      </c>
      <c r="L1154" s="1606">
        <v>44457.0</v>
      </c>
    </row>
    <row r="1155">
      <c r="A1155" s="1596" t="s">
        <v>827</v>
      </c>
      <c r="B1155" s="1632">
        <v>456781.0</v>
      </c>
      <c r="C1155" s="1598">
        <v>23483.0</v>
      </c>
      <c r="D1155" s="1599">
        <v>23.8</v>
      </c>
      <c r="E1155" s="160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609">
        <v>22623.0</v>
      </c>
      <c r="L1155" s="1602">
        <v>52945.0</v>
      </c>
    </row>
    <row r="1156">
      <c r="A1156" s="1596" t="s">
        <v>828</v>
      </c>
      <c r="B1156" s="1632">
        <v>7459.0</v>
      </c>
      <c r="C1156" s="1598">
        <v>1053.0</v>
      </c>
      <c r="D1156" s="1599">
        <v>61.5</v>
      </c>
      <c r="E1156" s="160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609">
        <v>160.0</v>
      </c>
      <c r="L1156" s="1602">
        <v>27714.0</v>
      </c>
    </row>
    <row r="1157">
      <c r="A1157" s="1596" t="s">
        <v>829</v>
      </c>
      <c r="B1157" s="1632">
        <v>19539.0</v>
      </c>
      <c r="C1157" s="1610">
        <v>836.0</v>
      </c>
      <c r="D1157" s="1599">
        <v>24.1</v>
      </c>
      <c r="E1157" s="160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609">
        <v>600.0</v>
      </c>
      <c r="L1157" s="1602">
        <v>45174.0</v>
      </c>
    </row>
    <row r="1158">
      <c r="A1158" s="1596" t="s">
        <v>830</v>
      </c>
      <c r="B1158" s="1632">
        <v>32350.0</v>
      </c>
      <c r="C1158" s="1598">
        <v>2833.0</v>
      </c>
      <c r="D1158" s="1599">
        <v>34.2</v>
      </c>
      <c r="E1158" s="160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609">
        <v>1169.0</v>
      </c>
      <c r="L1158" s="1602">
        <v>34113.0</v>
      </c>
    </row>
    <row r="1159">
      <c r="A1159" s="1596" t="s">
        <v>59</v>
      </c>
      <c r="B1159" s="1632">
        <v>19774.0</v>
      </c>
      <c r="C1159" s="1598">
        <v>2122.0</v>
      </c>
      <c r="D1159" s="1599">
        <v>41.7</v>
      </c>
      <c r="E1159" s="160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609">
        <v>579.0</v>
      </c>
      <c r="L1159" s="1602">
        <v>34446.0</v>
      </c>
    </row>
    <row r="1160">
      <c r="A1160" s="1596" t="s">
        <v>168</v>
      </c>
      <c r="B1160" s="1632">
        <v>22169.0</v>
      </c>
      <c r="C1160" s="1598">
        <v>1140.0</v>
      </c>
      <c r="D1160" s="1599">
        <v>24.4</v>
      </c>
      <c r="E1160" s="160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609">
        <v>969.0</v>
      </c>
      <c r="L1160" s="1606">
        <v>43502.0</v>
      </c>
    </row>
    <row r="1161">
      <c r="A1161" s="1596" t="s">
        <v>831</v>
      </c>
      <c r="B1161" s="1632">
        <v>69929.0</v>
      </c>
      <c r="C1161" s="1598">
        <v>7088.0</v>
      </c>
      <c r="D1161" s="1599">
        <v>39.3</v>
      </c>
      <c r="E1161" s="160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609">
        <v>3722.0</v>
      </c>
      <c r="L1161" s="1602">
        <v>42909.0</v>
      </c>
    </row>
    <row r="1162">
      <c r="A1162" s="1596" t="s">
        <v>832</v>
      </c>
      <c r="B1162" s="1632">
        <v>30241.0</v>
      </c>
      <c r="C1162" s="1598">
        <v>2182.0</v>
      </c>
      <c r="D1162" s="1599">
        <v>32.7</v>
      </c>
      <c r="E1162" s="160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609">
        <v>1076.0</v>
      </c>
      <c r="L1162" s="1602">
        <v>47917.0</v>
      </c>
    </row>
    <row r="1163">
      <c r="A1163" s="1596" t="s">
        <v>65</v>
      </c>
      <c r="B1163" s="1632">
        <v>15031.0</v>
      </c>
      <c r="C1163" s="1598">
        <v>1091.0</v>
      </c>
      <c r="D1163" s="1599">
        <v>31.5</v>
      </c>
      <c r="E1163" s="160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609">
        <v>613.0</v>
      </c>
      <c r="L1163" s="1606">
        <v>40828.0</v>
      </c>
    </row>
    <row r="1164">
      <c r="A1164" s="1596" t="s">
        <v>66</v>
      </c>
      <c r="B1164" s="1632">
        <v>440781.0</v>
      </c>
      <c r="C1164" s="1598">
        <v>24225.0</v>
      </c>
      <c r="D1164" s="1599">
        <v>25.7</v>
      </c>
      <c r="E1164" s="160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609">
        <v>42809.0</v>
      </c>
      <c r="L1164" s="1602">
        <v>50871.0</v>
      </c>
    </row>
    <row r="1165">
      <c r="A1165" s="1596" t="s">
        <v>833</v>
      </c>
      <c r="B1165" s="1632">
        <v>32250.0</v>
      </c>
      <c r="C1165" s="1598">
        <v>1902.0</v>
      </c>
      <c r="D1165" s="1599">
        <v>23.8</v>
      </c>
      <c r="E1165" s="160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609">
        <v>1429.0</v>
      </c>
      <c r="L1165" s="1606">
        <v>44492.0</v>
      </c>
    </row>
    <row r="1166">
      <c r="A1166" s="1596" t="s">
        <v>175</v>
      </c>
      <c r="B1166" s="1632">
        <v>241753.0</v>
      </c>
      <c r="C1166" s="1598">
        <v>11532.0</v>
      </c>
      <c r="D1166" s="1599">
        <v>20.4</v>
      </c>
      <c r="E1166" s="160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609">
        <v>14282.0</v>
      </c>
      <c r="L1166" s="1606">
        <v>57821.0</v>
      </c>
    </row>
    <row r="1167">
      <c r="A1167" s="1596" t="s">
        <v>834</v>
      </c>
      <c r="B1167" s="1632">
        <v>97557.0</v>
      </c>
      <c r="C1167" s="1598">
        <v>5115.0</v>
      </c>
      <c r="D1167" s="1599">
        <v>22.8</v>
      </c>
      <c r="E1167" s="160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609">
        <v>5307.0</v>
      </c>
      <c r="L1167" s="1602">
        <v>52651.0</v>
      </c>
    </row>
    <row r="1168">
      <c r="A1168" s="1596" t="s">
        <v>569</v>
      </c>
      <c r="B1168" s="1632">
        <v>14791.0</v>
      </c>
      <c r="C1168" s="1610">
        <v>820.0</v>
      </c>
      <c r="D1168" s="1599">
        <v>24.2</v>
      </c>
      <c r="E1168" s="160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609">
        <v>493.0</v>
      </c>
      <c r="L1168" s="1602">
        <v>45742.0</v>
      </c>
    </row>
    <row r="1169">
      <c r="A1169" s="1596" t="s">
        <v>176</v>
      </c>
      <c r="B1169" s="1632">
        <v>48396.0</v>
      </c>
      <c r="C1169" s="1598">
        <v>2783.0</v>
      </c>
      <c r="D1169" s="1599">
        <v>29.9</v>
      </c>
      <c r="E1169" s="160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609">
        <v>1919.0</v>
      </c>
      <c r="L1169" s="1606">
        <v>36525.0</v>
      </c>
    </row>
    <row r="1170">
      <c r="A1170" s="1596" t="s">
        <v>570</v>
      </c>
      <c r="B1170" s="1632">
        <v>142282.0</v>
      </c>
      <c r="C1170" s="1598">
        <v>5267.0</v>
      </c>
      <c r="D1170" s="1599">
        <v>15.0</v>
      </c>
      <c r="E1170" s="160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609">
        <v>9004.0</v>
      </c>
      <c r="L1170" s="1602">
        <v>63088.0</v>
      </c>
    </row>
    <row r="1171">
      <c r="A1171" s="1596" t="s">
        <v>74</v>
      </c>
      <c r="B1171" s="1632">
        <v>10017.0</v>
      </c>
      <c r="C1171" s="1598">
        <v>1476.0</v>
      </c>
      <c r="D1171" s="1599">
        <v>56.3</v>
      </c>
      <c r="E1171" s="160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609">
        <v>233.0</v>
      </c>
      <c r="L1171" s="1602">
        <v>28452.0</v>
      </c>
    </row>
    <row r="1172">
      <c r="A1172" s="1596" t="s">
        <v>835</v>
      </c>
      <c r="B1172" s="1632">
        <v>25629.0</v>
      </c>
      <c r="C1172" s="1598">
        <v>2486.0</v>
      </c>
      <c r="D1172" s="1599">
        <v>41.1</v>
      </c>
      <c r="E1172" s="160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609">
        <v>932.0</v>
      </c>
      <c r="L1172" s="1602">
        <v>34023.0</v>
      </c>
    </row>
    <row r="1173">
      <c r="A1173" s="1596" t="s">
        <v>836</v>
      </c>
      <c r="B1173" s="1632">
        <v>37515.0</v>
      </c>
      <c r="C1173" s="1598">
        <v>2983.0</v>
      </c>
      <c r="D1173" s="1599">
        <v>33.4</v>
      </c>
      <c r="E1173" s="160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609">
        <v>1882.0</v>
      </c>
      <c r="L1173" s="1606">
        <v>36298.0</v>
      </c>
    </row>
    <row r="1174">
      <c r="A1174" s="1596" t="s">
        <v>837</v>
      </c>
      <c r="B1174" s="1632">
        <v>383997.0</v>
      </c>
      <c r="C1174" s="1598">
        <v>25916.0</v>
      </c>
      <c r="D1174" s="1599">
        <v>33.6</v>
      </c>
      <c r="E1174" s="160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609">
        <v>24666.0</v>
      </c>
      <c r="L1174" s="1606">
        <v>38855.0</v>
      </c>
    </row>
    <row r="1175">
      <c r="A1175" s="1596" t="s">
        <v>184</v>
      </c>
      <c r="B1175" s="1632">
        <v>160368.0</v>
      </c>
      <c r="C1175" s="1598">
        <v>11397.0</v>
      </c>
      <c r="D1175" s="1599">
        <v>30.3</v>
      </c>
      <c r="E1175" s="160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609">
        <v>6779.0</v>
      </c>
      <c r="L1175" s="1602">
        <v>44371.0</v>
      </c>
    </row>
    <row r="1176">
      <c r="A1176" s="1596" t="s">
        <v>838</v>
      </c>
      <c r="B1176" s="1632">
        <v>23515.0</v>
      </c>
      <c r="C1176" s="1598">
        <v>1215.0</v>
      </c>
      <c r="D1176" s="1599">
        <v>20.3</v>
      </c>
      <c r="E1176" s="160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609">
        <v>1981.0</v>
      </c>
      <c r="L1176" s="1602">
        <v>58643.0</v>
      </c>
    </row>
    <row r="1177">
      <c r="A1177" s="1596" t="s">
        <v>839</v>
      </c>
      <c r="B1177" s="1632">
        <v>20758.0</v>
      </c>
      <c r="C1177" s="1598">
        <v>1318.0</v>
      </c>
      <c r="D1177" s="1599">
        <v>27.7</v>
      </c>
      <c r="E1177" s="160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609">
        <v>730.0</v>
      </c>
      <c r="L1177" s="1606">
        <v>46603.0</v>
      </c>
    </row>
    <row r="1178">
      <c r="A1178" s="1596" t="s">
        <v>840</v>
      </c>
      <c r="B1178" s="1632">
        <v>130023.0</v>
      </c>
      <c r="C1178" s="1598">
        <v>8007.0</v>
      </c>
      <c r="D1178" s="1599">
        <v>25.2</v>
      </c>
      <c r="E1178" s="160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609">
        <v>6856.0</v>
      </c>
      <c r="L1178" s="1602">
        <v>48116.0</v>
      </c>
    </row>
    <row r="1179">
      <c r="A1179" s="1596" t="s">
        <v>841</v>
      </c>
      <c r="B1179" s="1632">
        <v>7620.0</v>
      </c>
      <c r="C1179" s="1610">
        <v>645.0</v>
      </c>
      <c r="D1179" s="1599">
        <v>33.3</v>
      </c>
      <c r="E1179" s="160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609">
        <v>345.0</v>
      </c>
      <c r="L1179" s="1602">
        <v>36865.0</v>
      </c>
    </row>
    <row r="1180">
      <c r="A1180" s="1596" t="s">
        <v>583</v>
      </c>
      <c r="B1180" s="1632">
        <v>20043.0</v>
      </c>
      <c r="C1180" s="1598">
        <v>1715.0</v>
      </c>
      <c r="D1180" s="1599">
        <v>36.9</v>
      </c>
      <c r="E1180" s="160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609">
        <v>646.0</v>
      </c>
      <c r="L1180" s="1602">
        <v>35103.0</v>
      </c>
    </row>
    <row r="1181">
      <c r="A1181" s="1596" t="s">
        <v>842</v>
      </c>
      <c r="B1181" s="1632">
        <v>22155.0</v>
      </c>
      <c r="C1181" s="1598">
        <v>1684.0</v>
      </c>
      <c r="D1181" s="1599">
        <v>30.1</v>
      </c>
      <c r="E1181" s="160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609">
        <v>1363.0</v>
      </c>
      <c r="L1181" s="1602">
        <v>36423.0</v>
      </c>
    </row>
    <row r="1182">
      <c r="A1182" s="1596" t="s">
        <v>2737</v>
      </c>
      <c r="B1182" s="1632">
        <v>43764.0</v>
      </c>
      <c r="C1182" s="1598">
        <v>3649.0</v>
      </c>
      <c r="D1182" s="1599">
        <v>29.8</v>
      </c>
      <c r="E1182" s="160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609">
        <v>4321.0</v>
      </c>
      <c r="L1182" s="1602">
        <v>43983.0</v>
      </c>
    </row>
    <row r="1183">
      <c r="A1183" s="1596" t="s">
        <v>2738</v>
      </c>
      <c r="B1183" s="1632">
        <v>52549.0</v>
      </c>
      <c r="C1183" s="1598">
        <v>2774.0</v>
      </c>
      <c r="D1183" s="1599">
        <v>21.7</v>
      </c>
      <c r="E1183" s="160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609">
        <v>3696.0</v>
      </c>
      <c r="L1183" s="1602">
        <v>67585.0</v>
      </c>
    </row>
    <row r="1184">
      <c r="A1184" s="1596" t="s">
        <v>2739</v>
      </c>
      <c r="B1184" s="1632">
        <v>10920.0</v>
      </c>
      <c r="C1184" s="1610">
        <v>748.0</v>
      </c>
      <c r="D1184" s="1599">
        <v>35.3</v>
      </c>
      <c r="E1184" s="160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609">
        <v>353.0</v>
      </c>
      <c r="L1184" s="1602">
        <v>38699.0</v>
      </c>
    </row>
    <row r="1185">
      <c r="A1185" s="1596" t="s">
        <v>2740</v>
      </c>
      <c r="B1185" s="1632">
        <v>20192.0</v>
      </c>
      <c r="C1185" s="1598">
        <v>1173.0</v>
      </c>
      <c r="D1185" s="1599">
        <v>25.0</v>
      </c>
      <c r="E1185" s="160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609">
        <v>479.0</v>
      </c>
      <c r="L1185" s="1602">
        <v>53903.0</v>
      </c>
    </row>
    <row r="1186">
      <c r="A1186" s="1596" t="s">
        <v>4313</v>
      </c>
      <c r="B1186" s="1632">
        <v>42477.0</v>
      </c>
      <c r="C1186" s="1598">
        <v>3040.0</v>
      </c>
      <c r="D1186" s="1599">
        <v>28.9</v>
      </c>
      <c r="E1186" s="160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609">
        <v>2294.0</v>
      </c>
      <c r="L1186" s="1606">
        <v>50830.0</v>
      </c>
    </row>
    <row r="1187">
      <c r="A1187" s="1596" t="s">
        <v>2742</v>
      </c>
      <c r="B1187" s="1632">
        <v>82540.0</v>
      </c>
      <c r="C1187" s="1598">
        <v>10228.0</v>
      </c>
      <c r="D1187" s="1599">
        <v>46.6</v>
      </c>
      <c r="E1187" s="160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609">
        <v>2768.0</v>
      </c>
      <c r="L1187" s="1602">
        <v>36624.0</v>
      </c>
    </row>
    <row r="1188">
      <c r="A1188" s="1596" t="s">
        <v>2743</v>
      </c>
      <c r="B1188" s="1632">
        <v>51767.0</v>
      </c>
      <c r="C1188" s="1598">
        <v>3507.0</v>
      </c>
      <c r="D1188" s="1599">
        <v>27.5</v>
      </c>
      <c r="E1188" s="160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609">
        <v>2033.0</v>
      </c>
      <c r="L1188" s="1602">
        <v>46229.0</v>
      </c>
    </row>
    <row r="1189">
      <c r="A1189" s="1596" t="s">
        <v>2744</v>
      </c>
      <c r="B1189" s="1632">
        <v>49406.0</v>
      </c>
      <c r="C1189" s="1598">
        <v>3368.0</v>
      </c>
      <c r="D1189" s="1599">
        <v>28.8</v>
      </c>
      <c r="E1189" s="160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609">
        <v>3268.0</v>
      </c>
      <c r="L1189" s="1606">
        <v>39764.0</v>
      </c>
    </row>
    <row r="1190">
      <c r="A1190" s="1596" t="s">
        <v>2745</v>
      </c>
      <c r="B1190" s="1632">
        <v>264570.0</v>
      </c>
      <c r="C1190" s="1598">
        <v>10358.0</v>
      </c>
      <c r="D1190" s="1599">
        <v>17.0</v>
      </c>
      <c r="E1190" s="160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609">
        <v>22374.0</v>
      </c>
      <c r="L1190" s="1606">
        <v>67054.0</v>
      </c>
    </row>
    <row r="1191">
      <c r="A1191" s="1596" t="s">
        <v>852</v>
      </c>
      <c r="B1191" s="1632">
        <v>133157.0</v>
      </c>
      <c r="C1191" s="1598">
        <v>7838.0</v>
      </c>
      <c r="D1191" s="1599">
        <v>24.3</v>
      </c>
      <c r="E1191" s="160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609">
        <v>7236.0</v>
      </c>
      <c r="L1191" s="1602">
        <v>47128.0</v>
      </c>
    </row>
    <row r="1192">
      <c r="A1192" s="1596" t="s">
        <v>853</v>
      </c>
      <c r="B1192" s="1632">
        <v>4147.0</v>
      </c>
      <c r="C1192" s="1610">
        <v>486.0</v>
      </c>
      <c r="D1192" s="1599">
        <v>47.7</v>
      </c>
      <c r="E1192" s="160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609">
        <v>127.0</v>
      </c>
      <c r="L1192" s="1606">
        <v>28962.0</v>
      </c>
    </row>
    <row r="1193">
      <c r="A1193" s="1596" t="s">
        <v>854</v>
      </c>
      <c r="B1193" s="1632">
        <v>109580.0</v>
      </c>
      <c r="C1193" s="1598">
        <v>6216.0</v>
      </c>
      <c r="D1193" s="1599">
        <v>22.6</v>
      </c>
      <c r="E1193" s="160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609">
        <v>7127.0</v>
      </c>
      <c r="L1193" s="1606">
        <v>51665.0</v>
      </c>
    </row>
    <row r="1194">
      <c r="A1194" s="1596" t="s">
        <v>199</v>
      </c>
      <c r="B1194" s="1632">
        <v>21107.0</v>
      </c>
      <c r="C1194" s="1598">
        <v>1427.0</v>
      </c>
      <c r="D1194" s="1599">
        <v>29.5</v>
      </c>
      <c r="E1194" s="160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609">
        <v>799.0</v>
      </c>
      <c r="L1194" s="1606">
        <v>43584.0</v>
      </c>
    </row>
    <row r="1195">
      <c r="A1195" s="1596" t="s">
        <v>590</v>
      </c>
      <c r="B1195" s="1632">
        <v>57359.0</v>
      </c>
      <c r="C1195" s="1598">
        <v>3775.0</v>
      </c>
      <c r="D1195" s="1599">
        <v>25.2</v>
      </c>
      <c r="E1195" s="160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609">
        <v>2511.0</v>
      </c>
      <c r="L1195" s="1606">
        <v>48263.0</v>
      </c>
    </row>
    <row r="1196">
      <c r="A1196" s="1596" t="s">
        <v>855</v>
      </c>
      <c r="B1196" s="1632">
        <v>48750.0</v>
      </c>
      <c r="C1196" s="1598">
        <v>2827.0</v>
      </c>
      <c r="D1196" s="1599">
        <v>23.6</v>
      </c>
      <c r="E1196" s="160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609">
        <v>4083.0</v>
      </c>
      <c r="L1196" s="1606">
        <v>47664.0</v>
      </c>
    </row>
    <row r="1197">
      <c r="A1197" s="1596" t="s">
        <v>94</v>
      </c>
      <c r="B1197" s="1632">
        <v>45463.0</v>
      </c>
      <c r="C1197" s="1598">
        <v>4046.0</v>
      </c>
      <c r="D1197" s="1599">
        <v>36.7</v>
      </c>
      <c r="E1197" s="160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609">
        <v>1799.0</v>
      </c>
      <c r="L1197" s="1606">
        <v>36850.0</v>
      </c>
    </row>
    <row r="1198">
      <c r="A1198" s="1596" t="s">
        <v>495</v>
      </c>
      <c r="B1198" s="1632">
        <v>36967.0</v>
      </c>
      <c r="C1198" s="1598">
        <v>2983.0</v>
      </c>
      <c r="D1198" s="1599">
        <v>34.5</v>
      </c>
      <c r="E1198" s="160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609">
        <v>1420.0</v>
      </c>
      <c r="L1198" s="1606">
        <v>35070.0</v>
      </c>
    </row>
    <row r="1199">
      <c r="A1199" s="1596" t="s">
        <v>856</v>
      </c>
      <c r="B1199" s="1632">
        <v>27199.0</v>
      </c>
      <c r="C1199" s="1598">
        <v>1277.0</v>
      </c>
      <c r="D1199" s="1599">
        <v>20.0</v>
      </c>
      <c r="E1199" s="160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609">
        <v>1237.0</v>
      </c>
      <c r="L1199" s="1606">
        <v>58205.0</v>
      </c>
    </row>
    <row r="1200">
      <c r="A1200" s="1596" t="s">
        <v>857</v>
      </c>
      <c r="B1200" s="1632">
        <v>9751.0</v>
      </c>
      <c r="C1200" s="1610">
        <v>847.0</v>
      </c>
      <c r="D1200" s="1599">
        <v>34.0</v>
      </c>
      <c r="E1200" s="160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609">
        <v>330.0</v>
      </c>
      <c r="L1200" s="1606">
        <v>39332.0</v>
      </c>
    </row>
    <row r="1201">
      <c r="A1201" s="1596" t="s">
        <v>858</v>
      </c>
      <c r="B1201" s="1632">
        <v>15310.0</v>
      </c>
      <c r="C1201" s="1610">
        <v>480.0</v>
      </c>
      <c r="D1201" s="1599">
        <v>19.3</v>
      </c>
      <c r="E1201" s="160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609">
        <v>451.0</v>
      </c>
      <c r="L1201" s="1658">
        <v>60296.0</v>
      </c>
    </row>
    <row r="1202">
      <c r="A1202" s="1581" t="s">
        <v>859</v>
      </c>
      <c r="B1202" s="1640">
        <v>13755.0</v>
      </c>
      <c r="C1202" s="1627">
        <v>844.0</v>
      </c>
      <c r="D1202" s="1612">
        <v>28.7</v>
      </c>
      <c r="E1202" s="1585">
        <v>8594.0</v>
      </c>
      <c r="F1202" s="1586">
        <v>3525.0</v>
      </c>
      <c r="G1202" s="1586">
        <v>77.0</v>
      </c>
      <c r="H1202" s="1586">
        <v>173.0</v>
      </c>
      <c r="I1202" s="1586">
        <v>20.0</v>
      </c>
      <c r="J1202" s="1586">
        <v>872.0</v>
      </c>
      <c r="K1202" s="1659">
        <v>494.0</v>
      </c>
      <c r="L1202" s="1660">
        <v>40133.0</v>
      </c>
    </row>
    <row r="1203">
      <c r="A1203" s="1590" t="s">
        <v>860</v>
      </c>
      <c r="B1203" s="1668">
        <v>1338404.0</v>
      </c>
      <c r="C1203" s="1591">
        <v>35960.0</v>
      </c>
      <c r="D1203" s="1616">
        <v>14.8</v>
      </c>
      <c r="E1203" s="1617">
        <v>1237041.0</v>
      </c>
      <c r="F1203" s="1593">
        <v>25752.0</v>
      </c>
      <c r="G1203" s="1593">
        <v>7885.0</v>
      </c>
      <c r="H1203" s="1593">
        <v>16798.0</v>
      </c>
      <c r="I1203" s="1593">
        <v>443.0</v>
      </c>
      <c r="J1203" s="1593">
        <v>9730.0</v>
      </c>
      <c r="K1203" s="1594">
        <v>64710.0</v>
      </c>
      <c r="L1203" s="1667">
        <v>55579.0</v>
      </c>
    </row>
    <row r="1204">
      <c r="A1204" s="1596" t="s">
        <v>862</v>
      </c>
      <c r="B1204" s="1669">
        <v>107914.0</v>
      </c>
      <c r="C1204" s="1598">
        <v>3908.0</v>
      </c>
      <c r="D1204" s="1599">
        <v>17.3</v>
      </c>
      <c r="E1204" s="160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609">
        <v>5769.0</v>
      </c>
      <c r="L1204" s="1606">
        <v>49935.0</v>
      </c>
    </row>
    <row r="1205">
      <c r="A1205" s="1596" t="s">
        <v>863</v>
      </c>
      <c r="B1205" s="1670">
        <v>67318.0</v>
      </c>
      <c r="C1205" s="1598">
        <v>2258.0</v>
      </c>
      <c r="D1205" s="1599">
        <v>19.1</v>
      </c>
      <c r="E1205" s="160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609">
        <v>2205.0</v>
      </c>
      <c r="L1205" s="1606">
        <v>39450.0</v>
      </c>
    </row>
    <row r="1206">
      <c r="A1206" s="1596" t="s">
        <v>552</v>
      </c>
      <c r="B1206" s="1670">
        <v>293673.0</v>
      </c>
      <c r="C1206" s="1598">
        <v>4296.0</v>
      </c>
      <c r="D1206" s="1599">
        <v>8.0</v>
      </c>
      <c r="E1206" s="160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609">
        <v>15446.0</v>
      </c>
      <c r="L1206" s="1602">
        <v>71586.0</v>
      </c>
    </row>
    <row r="1207">
      <c r="A1207" s="1596" t="s">
        <v>59</v>
      </c>
      <c r="B1207" s="1670">
        <v>29915.0</v>
      </c>
      <c r="C1207" s="1598">
        <v>1032.0</v>
      </c>
      <c r="D1207" s="1599">
        <v>20.4</v>
      </c>
      <c r="E1207" s="160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609">
        <v>1261.0</v>
      </c>
      <c r="L1207" s="1602">
        <v>49561.0</v>
      </c>
    </row>
    <row r="1208">
      <c r="A1208" s="1596" t="s">
        <v>444</v>
      </c>
      <c r="B1208" s="1670">
        <v>54734.0</v>
      </c>
      <c r="C1208" s="1598">
        <v>1444.0</v>
      </c>
      <c r="D1208" s="1599">
        <v>15.9</v>
      </c>
      <c r="E1208" s="160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609">
        <v>2448.0</v>
      </c>
      <c r="L1208" s="1606">
        <v>52148.0</v>
      </c>
    </row>
    <row r="1209">
      <c r="A1209" s="1596" t="s">
        <v>864</v>
      </c>
      <c r="B1209" s="1670">
        <v>122044.0</v>
      </c>
      <c r="C1209" s="1598">
        <v>3413.0</v>
      </c>
      <c r="D1209" s="1599">
        <v>15.0</v>
      </c>
      <c r="E1209" s="160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609">
        <v>6467.0</v>
      </c>
      <c r="L1209" s="1602">
        <v>52154.0</v>
      </c>
    </row>
    <row r="1210">
      <c r="A1210" s="1596" t="s">
        <v>568</v>
      </c>
      <c r="B1210" s="1670">
        <v>39717.0</v>
      </c>
      <c r="C1210" s="1598">
        <v>1109.0</v>
      </c>
      <c r="D1210" s="1599">
        <v>16.1</v>
      </c>
      <c r="E1210" s="160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609">
        <v>1924.0</v>
      </c>
      <c r="L1210" s="1602">
        <v>56678.0</v>
      </c>
    </row>
    <row r="1211">
      <c r="A1211" s="1596" t="s">
        <v>176</v>
      </c>
      <c r="B1211" s="1670">
        <v>34399.0</v>
      </c>
      <c r="C1211" s="1610">
        <v>935.0</v>
      </c>
      <c r="D1211" s="1599">
        <v>16.8</v>
      </c>
      <c r="E1211" s="160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609">
        <v>1368.0</v>
      </c>
      <c r="L1211" s="1602">
        <v>56211.0</v>
      </c>
    </row>
    <row r="1212">
      <c r="A1212" s="1596" t="s">
        <v>865</v>
      </c>
      <c r="B1212" s="1670">
        <v>57754.0</v>
      </c>
      <c r="C1212" s="1598">
        <v>2674.0</v>
      </c>
      <c r="D1212" s="1599">
        <v>26.3</v>
      </c>
      <c r="E1212" s="160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609">
        <v>2951.0</v>
      </c>
      <c r="L1212" s="1606">
        <v>44243.0</v>
      </c>
    </row>
    <row r="1213">
      <c r="A1213" s="1596" t="s">
        <v>866</v>
      </c>
      <c r="B1213" s="1670">
        <v>151817.0</v>
      </c>
      <c r="C1213" s="1598">
        <v>4554.0</v>
      </c>
      <c r="D1213" s="1599">
        <v>17.1</v>
      </c>
      <c r="E1213" s="160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609">
        <v>7138.0</v>
      </c>
      <c r="L1213" s="1602">
        <v>47840.0</v>
      </c>
    </row>
    <row r="1214">
      <c r="A1214" s="1596" t="s">
        <v>867</v>
      </c>
      <c r="B1214" s="1670">
        <v>16746.0</v>
      </c>
      <c r="C1214" s="1610">
        <v>640.0</v>
      </c>
      <c r="D1214" s="1599">
        <v>23.8</v>
      </c>
      <c r="E1214" s="160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609">
        <v>808.0</v>
      </c>
      <c r="L1214" s="1602">
        <v>40066.0</v>
      </c>
    </row>
    <row r="1215">
      <c r="A1215" s="1596" t="s">
        <v>868</v>
      </c>
      <c r="B1215" s="1670">
        <v>35690.0</v>
      </c>
      <c r="C1215" s="1610">
        <v>865.0</v>
      </c>
      <c r="D1215" s="1599">
        <v>13.0</v>
      </c>
      <c r="E1215" s="160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609">
        <v>1775.0</v>
      </c>
      <c r="L1215" s="1602">
        <v>65969.0</v>
      </c>
    </row>
    <row r="1216">
      <c r="A1216" s="1596" t="s">
        <v>869</v>
      </c>
      <c r="B1216" s="1670">
        <v>50489.0</v>
      </c>
      <c r="C1216" s="1598">
        <v>1938.0</v>
      </c>
      <c r="D1216" s="1599">
        <v>21.1</v>
      </c>
      <c r="E1216" s="160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609">
        <v>2267.0</v>
      </c>
      <c r="L1216" s="1602">
        <v>43755.0</v>
      </c>
    </row>
    <row r="1217">
      <c r="A1217" s="1596" t="s">
        <v>870</v>
      </c>
      <c r="B1217" s="1670">
        <v>39657.0</v>
      </c>
      <c r="C1217" s="1598">
        <v>1421.0</v>
      </c>
      <c r="D1217" s="1599">
        <v>20.2</v>
      </c>
      <c r="E1217" s="160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609">
        <v>1763.0</v>
      </c>
      <c r="L1217" s="1628">
        <v>49482.0</v>
      </c>
    </row>
    <row r="1218">
      <c r="A1218" s="1596" t="s">
        <v>94</v>
      </c>
      <c r="B1218" s="1670">
        <v>31321.0</v>
      </c>
      <c r="C1218" s="1598">
        <v>1534.0</v>
      </c>
      <c r="D1218" s="1599">
        <v>26.8</v>
      </c>
      <c r="E1218" s="160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71">
        <v>1312.0</v>
      </c>
      <c r="L1218" s="1672">
        <v>39522.0</v>
      </c>
    </row>
    <row r="1219">
      <c r="A1219" s="1581" t="s">
        <v>871</v>
      </c>
      <c r="B1219" s="1673">
        <v>205869.0</v>
      </c>
      <c r="C1219" s="1583">
        <v>3940.0</v>
      </c>
      <c r="D1219" s="1612">
        <v>10.5</v>
      </c>
      <c r="E1219" s="1585">
        <v>195326.0</v>
      </c>
      <c r="F1219" s="1586">
        <v>2098.0</v>
      </c>
      <c r="G1219" s="1586">
        <v>657.0</v>
      </c>
      <c r="H1219" s="1586">
        <v>2520.0</v>
      </c>
      <c r="I1219" s="1586">
        <v>61.0</v>
      </c>
      <c r="J1219" s="1586">
        <v>1502.0</v>
      </c>
      <c r="K1219" s="1659">
        <v>9808.0</v>
      </c>
      <c r="L1219" s="1666">
        <v>65984.0</v>
      </c>
    </row>
    <row r="1220">
      <c r="A1220" s="1590" t="s">
        <v>872</v>
      </c>
      <c r="B1220" s="1641">
        <v>6177224.0</v>
      </c>
      <c r="C1220" s="1591">
        <v>159872.0</v>
      </c>
      <c r="D1220" s="1616">
        <v>12.1</v>
      </c>
      <c r="E1220" s="1617">
        <v>3007874.0</v>
      </c>
      <c r="F1220" s="1593">
        <v>1820472.0</v>
      </c>
      <c r="G1220" s="1593">
        <v>31845.0</v>
      </c>
      <c r="H1220" s="1593">
        <v>420944.0</v>
      </c>
      <c r="I1220" s="1593">
        <v>3247.0</v>
      </c>
      <c r="J1220" s="1593">
        <v>410941.0</v>
      </c>
      <c r="K1220" s="1594">
        <v>481901.0</v>
      </c>
      <c r="L1220" s="1667">
        <v>83076.0</v>
      </c>
    </row>
    <row r="1221">
      <c r="A1221" s="1596" t="s">
        <v>874</v>
      </c>
      <c r="B1221" s="1631">
        <v>68106.0</v>
      </c>
      <c r="C1221" s="1598">
        <v>2557.0</v>
      </c>
      <c r="D1221" s="1599">
        <v>21.3</v>
      </c>
      <c r="E1221" s="1600">
        <v>58377.0</v>
      </c>
      <c r="F1221" s="1638">
        <v>5341.0</v>
      </c>
      <c r="G1221" s="1638">
        <v>137.0</v>
      </c>
      <c r="H1221" s="1638">
        <v>742.0</v>
      </c>
      <c r="I1221" s="1638">
        <v>22.0</v>
      </c>
      <c r="J1221" s="1638">
        <v>468.0</v>
      </c>
      <c r="K1221" s="1639">
        <v>3019.0</v>
      </c>
      <c r="L1221" s="1606">
        <v>43535.0</v>
      </c>
    </row>
    <row r="1222">
      <c r="A1222" s="1596" t="s">
        <v>875</v>
      </c>
      <c r="B1222" s="1632">
        <v>588261.0</v>
      </c>
      <c r="C1222" s="1598">
        <v>12144.0</v>
      </c>
      <c r="D1222" s="1599">
        <v>9.6</v>
      </c>
      <c r="E1222" s="160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609">
        <v>49478.0</v>
      </c>
      <c r="L1222" s="1606">
        <v>97051.0</v>
      </c>
    </row>
    <row r="1223">
      <c r="A1223" s="1596" t="s">
        <v>2103</v>
      </c>
      <c r="B1223" s="1632">
        <v>854535.0</v>
      </c>
      <c r="C1223" s="1598">
        <v>22854.0</v>
      </c>
      <c r="D1223" s="1599">
        <v>13.0</v>
      </c>
      <c r="E1223" s="160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609">
        <v>53621.0</v>
      </c>
      <c r="L1223" s="1606">
        <v>75836.0</v>
      </c>
    </row>
    <row r="1224">
      <c r="A1224" s="1596" t="s">
        <v>877</v>
      </c>
      <c r="B1224" s="1632">
        <v>92783.0</v>
      </c>
      <c r="C1224" s="1598">
        <v>1394.0</v>
      </c>
      <c r="D1224" s="1599">
        <v>6.6</v>
      </c>
      <c r="E1224" s="160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609">
        <v>7485.0</v>
      </c>
      <c r="L1224" s="1602">
        <v>106270.0</v>
      </c>
    </row>
    <row r="1225">
      <c r="A1225" s="1596" t="s">
        <v>878</v>
      </c>
      <c r="B1225" s="1632">
        <v>33293.0</v>
      </c>
      <c r="C1225" s="1598">
        <v>1529.0</v>
      </c>
      <c r="D1225" s="1599">
        <v>19.9</v>
      </c>
      <c r="E1225" s="160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609">
        <v>2169.0</v>
      </c>
      <c r="L1225" s="1606">
        <v>56627.0</v>
      </c>
    </row>
    <row r="1226">
      <c r="A1226" s="1596" t="s">
        <v>153</v>
      </c>
      <c r="B1226" s="1632">
        <v>172891.0</v>
      </c>
      <c r="C1226" s="1598">
        <v>2197.0</v>
      </c>
      <c r="D1226" s="1599">
        <v>6.1</v>
      </c>
      <c r="E1226" s="160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609">
        <v>10600.0</v>
      </c>
      <c r="L1226" s="1606">
        <v>95956.0</v>
      </c>
    </row>
    <row r="1227">
      <c r="A1227" s="1596" t="s">
        <v>879</v>
      </c>
      <c r="B1227" s="1632">
        <v>103725.0</v>
      </c>
      <c r="C1227" s="1598">
        <v>2914.0</v>
      </c>
      <c r="D1227" s="1599">
        <v>12.8</v>
      </c>
      <c r="E1227" s="160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609">
        <v>7469.0</v>
      </c>
      <c r="L1227" s="1606">
        <v>72739.0</v>
      </c>
    </row>
    <row r="1228">
      <c r="A1228" s="1596" t="s">
        <v>880</v>
      </c>
      <c r="B1228" s="1632">
        <v>166617.0</v>
      </c>
      <c r="C1228" s="1598">
        <v>3559.0</v>
      </c>
      <c r="D1228" s="1599">
        <v>9.3</v>
      </c>
      <c r="E1228" s="160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609">
        <v>13341.0</v>
      </c>
      <c r="L1228" s="1602">
        <v>92616.0</v>
      </c>
    </row>
    <row r="1229">
      <c r="A1229" s="1596" t="s">
        <v>881</v>
      </c>
      <c r="B1229" s="1632">
        <v>32531.0</v>
      </c>
      <c r="C1229" s="1598">
        <v>1779.0</v>
      </c>
      <c r="D1229" s="1599">
        <v>27.0</v>
      </c>
      <c r="E1229" s="160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609">
        <v>1809.0</v>
      </c>
      <c r="L1229" s="1606">
        <v>48682.0</v>
      </c>
    </row>
    <row r="1230">
      <c r="A1230" s="1596" t="s">
        <v>882</v>
      </c>
      <c r="B1230" s="1632">
        <v>271717.0</v>
      </c>
      <c r="C1230" s="1598">
        <v>4320.0</v>
      </c>
      <c r="D1230" s="1599">
        <v>7.4</v>
      </c>
      <c r="E1230" s="160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609">
        <v>25086.0</v>
      </c>
      <c r="L1230" s="1602">
        <v>95196.0</v>
      </c>
    </row>
    <row r="1231">
      <c r="A1231" s="1596" t="s">
        <v>883</v>
      </c>
      <c r="B1231" s="1632">
        <v>28806.0</v>
      </c>
      <c r="C1231" s="1610">
        <v>969.0</v>
      </c>
      <c r="D1231" s="1599">
        <v>18.4</v>
      </c>
      <c r="E1231" s="160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609">
        <v>783.0</v>
      </c>
      <c r="L1231" s="1606">
        <v>49147.0</v>
      </c>
    </row>
    <row r="1232">
      <c r="A1232" s="1596" t="s">
        <v>884</v>
      </c>
      <c r="B1232" s="1632">
        <v>260924.0</v>
      </c>
      <c r="C1232" s="1598">
        <v>5404.0</v>
      </c>
      <c r="D1232" s="1599">
        <v>9.7</v>
      </c>
      <c r="E1232" s="160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609">
        <v>18499.0</v>
      </c>
      <c r="L1232" s="1606">
        <v>87959.0</v>
      </c>
    </row>
    <row r="1233">
      <c r="A1233" s="1596" t="s">
        <v>171</v>
      </c>
      <c r="B1233" s="1632">
        <v>332317.0</v>
      </c>
      <c r="C1233" s="1598">
        <v>4871.0</v>
      </c>
      <c r="D1233" s="1599">
        <v>6.2</v>
      </c>
      <c r="E1233" s="160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609">
        <v>27120.0</v>
      </c>
      <c r="L1233" s="1602">
        <v>116719.0</v>
      </c>
    </row>
    <row r="1234">
      <c r="A1234" s="1596" t="s">
        <v>335</v>
      </c>
      <c r="B1234" s="1632">
        <v>19198.0</v>
      </c>
      <c r="C1234" s="1610">
        <v>574.0</v>
      </c>
      <c r="D1234" s="1599">
        <v>19.2</v>
      </c>
      <c r="E1234" s="160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609">
        <v>1083.0</v>
      </c>
      <c r="L1234" s="1606">
        <v>55514.0</v>
      </c>
    </row>
    <row r="1235">
      <c r="A1235" s="1596" t="s">
        <v>80</v>
      </c>
      <c r="B1235" s="1632">
        <v>1062061.0</v>
      </c>
      <c r="C1235" s="1598">
        <v>20168.0</v>
      </c>
      <c r="D1235" s="1599">
        <v>8.4</v>
      </c>
      <c r="E1235" s="160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609">
        <v>119262.0</v>
      </c>
      <c r="L1235" s="1606">
        <v>107758.0</v>
      </c>
    </row>
    <row r="1236">
      <c r="A1236" s="1596" t="s">
        <v>2102</v>
      </c>
      <c r="B1236" s="1632">
        <v>967201.0</v>
      </c>
      <c r="C1236" s="1598">
        <v>23778.0</v>
      </c>
      <c r="D1236" s="1599">
        <v>12.0</v>
      </c>
      <c r="E1236" s="160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609">
        <v>72594.0</v>
      </c>
      <c r="L1236" s="1602">
        <v>82445.0</v>
      </c>
    </row>
    <row r="1237">
      <c r="A1237" s="1596" t="s">
        <v>2818</v>
      </c>
      <c r="B1237" s="1632">
        <v>49874.0</v>
      </c>
      <c r="C1237" s="1610">
        <v>923.0</v>
      </c>
      <c r="D1237" s="1599">
        <v>8.6</v>
      </c>
      <c r="E1237" s="160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609">
        <v>2740.0</v>
      </c>
      <c r="L1237" s="1606">
        <v>93751.0</v>
      </c>
    </row>
    <row r="1238">
      <c r="A1238" s="1596" t="s">
        <v>2819</v>
      </c>
      <c r="B1238" s="1632">
        <v>113777.0</v>
      </c>
      <c r="C1238" s="1598">
        <v>2847.0</v>
      </c>
      <c r="D1238" s="1599">
        <v>10.6</v>
      </c>
      <c r="E1238" s="160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609">
        <v>9362.0</v>
      </c>
      <c r="L1238" s="1602">
        <v>89964.0</v>
      </c>
    </row>
    <row r="1239">
      <c r="A1239" s="1596" t="s">
        <v>869</v>
      </c>
      <c r="B1239" s="1632">
        <v>24620.0</v>
      </c>
      <c r="C1239" s="1598">
        <v>1339.0</v>
      </c>
      <c r="D1239" s="1599">
        <v>31.4</v>
      </c>
      <c r="E1239" s="160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609">
        <v>994.0</v>
      </c>
      <c r="L1239" s="1602">
        <v>42098.0</v>
      </c>
    </row>
    <row r="1240">
      <c r="A1240" s="1596" t="s">
        <v>478</v>
      </c>
      <c r="B1240" s="1632">
        <v>37526.0</v>
      </c>
      <c r="C1240" s="1610">
        <v>967.0</v>
      </c>
      <c r="D1240" s="1599">
        <v>14.6</v>
      </c>
      <c r="E1240" s="160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609">
        <v>2239.0</v>
      </c>
      <c r="L1240" s="1606">
        <v>64245.0</v>
      </c>
    </row>
    <row r="1241">
      <c r="A1241" s="1596" t="s">
        <v>94</v>
      </c>
      <c r="B1241" s="1632">
        <v>154705.0</v>
      </c>
      <c r="C1241" s="1598">
        <v>5304.0</v>
      </c>
      <c r="D1241" s="1599">
        <v>16.5</v>
      </c>
      <c r="E1241" s="160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609">
        <v>11281.0</v>
      </c>
      <c r="L1241" s="1606">
        <v>62556.0</v>
      </c>
    </row>
    <row r="1242">
      <c r="A1242" s="1596" t="s">
        <v>888</v>
      </c>
      <c r="B1242" s="1632">
        <v>103588.0</v>
      </c>
      <c r="C1242" s="1598">
        <v>4484.0</v>
      </c>
      <c r="D1242" s="1599">
        <v>20.1</v>
      </c>
      <c r="E1242" s="160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609">
        <v>6775.0</v>
      </c>
      <c r="L1242" s="1602">
        <v>54313.0</v>
      </c>
    </row>
    <row r="1243">
      <c r="A1243" s="1596" t="s">
        <v>889</v>
      </c>
      <c r="B1243" s="1632">
        <v>52460.0</v>
      </c>
      <c r="C1243" s="1598">
        <v>1552.0</v>
      </c>
      <c r="D1243" s="1599">
        <v>17.7</v>
      </c>
      <c r="E1243" s="160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609">
        <v>2642.0</v>
      </c>
      <c r="L1243" s="1658">
        <v>59266.0</v>
      </c>
    </row>
    <row r="1244">
      <c r="A1244" s="1581" t="s">
        <v>890</v>
      </c>
      <c r="B1244" s="1640">
        <v>585708.0</v>
      </c>
      <c r="C1244" s="1583">
        <v>31447.0</v>
      </c>
      <c r="D1244" s="1612">
        <v>26.1</v>
      </c>
      <c r="E1244" s="1585">
        <v>163026.0</v>
      </c>
      <c r="F1244" s="1586">
        <v>338478.0</v>
      </c>
      <c r="G1244" s="1586">
        <v>2312.0</v>
      </c>
      <c r="H1244" s="1586">
        <v>21210.0</v>
      </c>
      <c r="I1244" s="1586">
        <v>186.0</v>
      </c>
      <c r="J1244" s="1586">
        <v>28046.0</v>
      </c>
      <c r="K1244" s="1659">
        <v>32450.0</v>
      </c>
      <c r="L1244" s="1666">
        <v>50501.0</v>
      </c>
    </row>
    <row r="1245">
      <c r="A1245" s="1590" t="s">
        <v>891</v>
      </c>
      <c r="B1245" s="1641">
        <v>7029917.0</v>
      </c>
      <c r="C1245" s="1591">
        <v>166516.0</v>
      </c>
      <c r="D1245" s="1616">
        <v>12.4</v>
      </c>
      <c r="E1245" s="1617">
        <v>4896037.0</v>
      </c>
      <c r="F1245" s="1593">
        <v>494029.0</v>
      </c>
      <c r="G1245" s="1593">
        <v>24018.0</v>
      </c>
      <c r="H1245" s="1593">
        <v>507934.0</v>
      </c>
      <c r="I1245" s="1593">
        <v>2301.0</v>
      </c>
      <c r="J1245" s="1593">
        <v>496731.0</v>
      </c>
      <c r="K1245" s="1594">
        <v>608867.0</v>
      </c>
      <c r="L1245" s="1667">
        <v>79817.0</v>
      </c>
    </row>
    <row r="1246">
      <c r="A1246" s="1596" t="s">
        <v>893</v>
      </c>
      <c r="B1246" s="1631">
        <v>228996.0</v>
      </c>
      <c r="C1246" s="1598">
        <v>3136.0</v>
      </c>
      <c r="D1246" s="1599">
        <v>9.9</v>
      </c>
      <c r="E1246" s="1600">
        <v>196459.0</v>
      </c>
      <c r="F1246" s="1638">
        <v>6603.0</v>
      </c>
      <c r="G1246" s="1638">
        <v>1224.0</v>
      </c>
      <c r="H1246" s="1638">
        <v>3223.0</v>
      </c>
      <c r="I1246" s="1638">
        <v>81.0</v>
      </c>
      <c r="J1246" s="1638">
        <v>5524.0</v>
      </c>
      <c r="K1246" s="1639">
        <v>15882.0</v>
      </c>
      <c r="L1246" s="1606">
        <v>69001.0</v>
      </c>
    </row>
    <row r="1247">
      <c r="A1247" s="1596" t="s">
        <v>894</v>
      </c>
      <c r="B1247" s="1632">
        <v>129026.0</v>
      </c>
      <c r="C1247" s="1598">
        <v>3270.0</v>
      </c>
      <c r="D1247" s="1599">
        <v>15.9</v>
      </c>
      <c r="E1247" s="160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609">
        <v>8327.0</v>
      </c>
      <c r="L1247" s="1606">
        <v>58375.0</v>
      </c>
    </row>
    <row r="1248">
      <c r="A1248" s="1596" t="s">
        <v>895</v>
      </c>
      <c r="B1248" s="1632">
        <v>579200.0</v>
      </c>
      <c r="C1248" s="1598">
        <v>16341.0</v>
      </c>
      <c r="D1248" s="1599">
        <v>14.3</v>
      </c>
      <c r="E1248" s="160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609">
        <v>50682.0</v>
      </c>
      <c r="L1248" s="1602">
        <v>66005.0</v>
      </c>
    </row>
    <row r="1249">
      <c r="A1249" s="1596" t="s">
        <v>896</v>
      </c>
      <c r="B1249" s="1632">
        <v>20600.0</v>
      </c>
      <c r="C1249" s="1610">
        <v>349.0</v>
      </c>
      <c r="D1249" s="1599">
        <v>11.7</v>
      </c>
      <c r="E1249" s="160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609">
        <v>2227.0</v>
      </c>
      <c r="L1249" s="1606">
        <v>70224.0</v>
      </c>
    </row>
    <row r="1250">
      <c r="A1250" s="1596" t="s">
        <v>897</v>
      </c>
      <c r="B1250" s="1632">
        <v>809829.0</v>
      </c>
      <c r="C1250" s="1598">
        <v>22071.0</v>
      </c>
      <c r="D1250" s="1599">
        <v>13.3</v>
      </c>
      <c r="E1250" s="160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609">
        <v>75232.0</v>
      </c>
      <c r="L1250" s="1606">
        <v>76373.0</v>
      </c>
    </row>
    <row r="1251">
      <c r="A1251" s="1596" t="s">
        <v>59</v>
      </c>
      <c r="B1251" s="1632">
        <v>71029.0</v>
      </c>
      <c r="C1251" s="1598">
        <v>1730.0</v>
      </c>
      <c r="D1251" s="1599">
        <v>14.5</v>
      </c>
      <c r="E1251" s="160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609">
        <v>4802.0</v>
      </c>
      <c r="L1251" s="1606">
        <v>58992.0</v>
      </c>
    </row>
    <row r="1252">
      <c r="A1252" s="1596" t="s">
        <v>898</v>
      </c>
      <c r="B1252" s="1632">
        <v>465825.0</v>
      </c>
      <c r="C1252" s="1598">
        <v>25571.0</v>
      </c>
      <c r="D1252" s="1599">
        <v>25.8</v>
      </c>
      <c r="E1252" s="160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609">
        <v>47931.0</v>
      </c>
      <c r="L1252" s="1606">
        <v>52682.0</v>
      </c>
    </row>
    <row r="1253">
      <c r="A1253" s="1596" t="s">
        <v>899</v>
      </c>
      <c r="B1253" s="1632">
        <v>162308.0</v>
      </c>
      <c r="C1253" s="1598">
        <v>2182.0</v>
      </c>
      <c r="D1253" s="1599">
        <v>9.4</v>
      </c>
      <c r="E1253" s="160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609">
        <v>11946.0</v>
      </c>
      <c r="L1253" s="1606">
        <v>74456.0</v>
      </c>
    </row>
    <row r="1254">
      <c r="A1254" s="1596" t="s">
        <v>328</v>
      </c>
      <c r="B1254" s="1632">
        <v>1632002.0</v>
      </c>
      <c r="C1254" s="1598">
        <v>25043.0</v>
      </c>
      <c r="D1254" s="1599">
        <v>8.0</v>
      </c>
      <c r="E1254" s="160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609">
        <v>134739.0</v>
      </c>
      <c r="L1254" s="1602">
        <v>100374.0</v>
      </c>
    </row>
    <row r="1255">
      <c r="A1255" s="1596" t="s">
        <v>900</v>
      </c>
      <c r="B1255" s="1632">
        <v>14255.0</v>
      </c>
      <c r="C1255" s="1610">
        <v>132.0</v>
      </c>
      <c r="D1255" s="1599">
        <v>5.6</v>
      </c>
      <c r="E1255" s="160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609">
        <v>1387.0</v>
      </c>
      <c r="L1255" s="1606">
        <v>97525.0</v>
      </c>
    </row>
    <row r="1256">
      <c r="A1256" s="1596" t="s">
        <v>901</v>
      </c>
      <c r="B1256" s="1632">
        <v>725981.0</v>
      </c>
      <c r="C1256" s="1598">
        <v>8675.0</v>
      </c>
      <c r="D1256" s="1599">
        <v>5.9</v>
      </c>
      <c r="E1256" s="160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609">
        <v>46584.0</v>
      </c>
      <c r="L1256" s="1606">
        <v>100184.0</v>
      </c>
    </row>
    <row r="1257">
      <c r="A1257" s="1596" t="s">
        <v>673</v>
      </c>
      <c r="B1257" s="1632">
        <v>530819.0</v>
      </c>
      <c r="C1257" s="1598">
        <v>7992.0</v>
      </c>
      <c r="D1257" s="1599">
        <v>7.3</v>
      </c>
      <c r="E1257" s="160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609">
        <v>45098.0</v>
      </c>
      <c r="L1257" s="1606">
        <v>89678.0</v>
      </c>
    </row>
    <row r="1258">
      <c r="A1258" s="1596" t="s">
        <v>902</v>
      </c>
      <c r="B1258" s="1632">
        <v>797936.0</v>
      </c>
      <c r="C1258" s="1598">
        <v>31609.0</v>
      </c>
      <c r="D1258" s="1599">
        <v>24.1</v>
      </c>
      <c r="E1258" s="160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609">
        <v>88967.0</v>
      </c>
      <c r="L1258" s="1658">
        <v>68743.0</v>
      </c>
    </row>
    <row r="1259">
      <c r="A1259" s="1581" t="s">
        <v>889</v>
      </c>
      <c r="B1259" s="1640">
        <v>862111.0</v>
      </c>
      <c r="C1259" s="1583">
        <v>18414.0</v>
      </c>
      <c r="D1259" s="1612">
        <v>10.8</v>
      </c>
      <c r="E1259" s="1585">
        <v>634240.0</v>
      </c>
      <c r="F1259" s="1586">
        <v>48022.0</v>
      </c>
      <c r="G1259" s="1586">
        <v>2712.0</v>
      </c>
      <c r="H1259" s="1586">
        <v>46421.0</v>
      </c>
      <c r="I1259" s="1586">
        <v>250.0</v>
      </c>
      <c r="J1259" s="1586">
        <v>55403.0</v>
      </c>
      <c r="K1259" s="1659">
        <v>75063.0</v>
      </c>
      <c r="L1259" s="1666">
        <v>71767.0</v>
      </c>
    </row>
    <row r="1260">
      <c r="A1260" s="1590" t="s">
        <v>903</v>
      </c>
      <c r="B1260" s="1641">
        <v>1.0077331E7</v>
      </c>
      <c r="C1260" s="1591">
        <v>409201.0</v>
      </c>
      <c r="D1260" s="1616">
        <v>19.3</v>
      </c>
      <c r="E1260" s="1617">
        <v>7444974.0</v>
      </c>
      <c r="F1260" s="1593">
        <v>1376579.0</v>
      </c>
      <c r="G1260" s="1593">
        <v>61261.0</v>
      </c>
      <c r="H1260" s="1593">
        <v>334300.0</v>
      </c>
      <c r="I1260" s="1593">
        <v>3051.0</v>
      </c>
      <c r="J1260" s="1593">
        <v>221851.0</v>
      </c>
      <c r="K1260" s="1594">
        <v>635315.0</v>
      </c>
      <c r="L1260" s="1667">
        <v>56640.0</v>
      </c>
    </row>
    <row r="1261">
      <c r="A1261" s="1596" t="s">
        <v>905</v>
      </c>
      <c r="B1261" s="1631">
        <v>10167.0</v>
      </c>
      <c r="C1261" s="1610">
        <v>406.0</v>
      </c>
      <c r="D1261" s="1599">
        <v>31.6</v>
      </c>
      <c r="E1261" s="1623">
        <v>9644.0</v>
      </c>
      <c r="F1261" s="1674">
        <v>23.0</v>
      </c>
      <c r="G1261" s="1674">
        <v>61.0</v>
      </c>
      <c r="H1261" s="1674">
        <v>14.0</v>
      </c>
      <c r="I1261" s="1674">
        <v>1.0</v>
      </c>
      <c r="J1261" s="1674">
        <v>42.0</v>
      </c>
      <c r="K1261" s="1675">
        <v>382.0</v>
      </c>
      <c r="L1261" s="1606">
        <v>39862.0</v>
      </c>
    </row>
    <row r="1262">
      <c r="A1262" s="1596" t="s">
        <v>906</v>
      </c>
      <c r="B1262" s="1632">
        <v>8842.0</v>
      </c>
      <c r="C1262" s="1610">
        <v>247.0</v>
      </c>
      <c r="D1262" s="1599">
        <v>18.5</v>
      </c>
      <c r="E1262" s="1623">
        <v>7363.0</v>
      </c>
      <c r="F1262" s="1674">
        <v>587.0</v>
      </c>
      <c r="G1262" s="1674">
        <v>328.0</v>
      </c>
      <c r="H1262" s="1674">
        <v>26.0</v>
      </c>
      <c r="I1262" s="1674">
        <v>1.0</v>
      </c>
      <c r="J1262" s="1674">
        <v>46.0</v>
      </c>
      <c r="K1262" s="1675">
        <v>491.0</v>
      </c>
      <c r="L1262" s="1606">
        <v>47441.0</v>
      </c>
    </row>
    <row r="1263">
      <c r="A1263" s="1596" t="s">
        <v>907</v>
      </c>
      <c r="B1263" s="1632">
        <v>120502.0</v>
      </c>
      <c r="C1263" s="1598">
        <v>3771.0</v>
      </c>
      <c r="D1263" s="1599">
        <v>13.6</v>
      </c>
      <c r="E1263" s="1600">
        <v>105564.0</v>
      </c>
      <c r="F1263" s="1638">
        <v>1584.0</v>
      </c>
      <c r="G1263" s="1638">
        <v>799.0</v>
      </c>
      <c r="H1263" s="1638">
        <v>874.0</v>
      </c>
      <c r="I1263" s="1638">
        <v>22.0</v>
      </c>
      <c r="J1263" s="1638">
        <v>4127.0</v>
      </c>
      <c r="K1263" s="1639">
        <v>7532.0</v>
      </c>
      <c r="L1263" s="1602">
        <v>62247.0</v>
      </c>
    </row>
    <row r="1264">
      <c r="A1264" s="1596" t="s">
        <v>908</v>
      </c>
      <c r="B1264" s="1632">
        <v>28907.0</v>
      </c>
      <c r="C1264" s="1598">
        <v>1148.0</v>
      </c>
      <c r="D1264" s="1599">
        <v>22.6</v>
      </c>
      <c r="E1264" s="1600">
        <v>27177.0</v>
      </c>
      <c r="F1264" s="1638">
        <v>99.0</v>
      </c>
      <c r="G1264" s="1638">
        <v>122.0</v>
      </c>
      <c r="H1264" s="1638">
        <v>119.0</v>
      </c>
      <c r="I1264" s="1638">
        <v>12.0</v>
      </c>
      <c r="J1264" s="1638">
        <v>127.0</v>
      </c>
      <c r="K1264" s="1639">
        <v>1251.0</v>
      </c>
      <c r="L1264" s="1602">
        <v>42792.0</v>
      </c>
    </row>
    <row r="1265">
      <c r="A1265" s="1596" t="s">
        <v>909</v>
      </c>
      <c r="B1265" s="1632">
        <v>23431.0</v>
      </c>
      <c r="C1265" s="1610">
        <v>772.0</v>
      </c>
      <c r="D1265" s="1599">
        <v>18.7</v>
      </c>
      <c r="E1265" s="1600">
        <v>21902.0</v>
      </c>
      <c r="F1265" s="1638">
        <v>39.0</v>
      </c>
      <c r="G1265" s="1638">
        <v>201.0</v>
      </c>
      <c r="H1265" s="1638">
        <v>72.0</v>
      </c>
      <c r="I1265" s="1638">
        <v>20.0</v>
      </c>
      <c r="J1265" s="1638">
        <v>138.0</v>
      </c>
      <c r="K1265" s="1639">
        <v>1059.0</v>
      </c>
      <c r="L1265" s="1602">
        <v>56456.0</v>
      </c>
    </row>
    <row r="1266">
      <c r="A1266" s="1596" t="s">
        <v>910</v>
      </c>
      <c r="B1266" s="1632">
        <v>15002.0</v>
      </c>
      <c r="C1266" s="1610">
        <v>643.0</v>
      </c>
      <c r="D1266" s="1599">
        <v>24.1</v>
      </c>
      <c r="E1266" s="1600">
        <v>14017.0</v>
      </c>
      <c r="F1266" s="1638">
        <v>35.0</v>
      </c>
      <c r="G1266" s="1638">
        <v>130.0</v>
      </c>
      <c r="H1266" s="1638">
        <v>38.0</v>
      </c>
      <c r="I1266" s="1638">
        <v>1.0</v>
      </c>
      <c r="J1266" s="1638">
        <v>77.0</v>
      </c>
      <c r="K1266" s="1639">
        <v>704.0</v>
      </c>
      <c r="L1266" s="1602">
        <v>42540.0</v>
      </c>
    </row>
    <row r="1267">
      <c r="A1267" s="1596" t="s">
        <v>911</v>
      </c>
      <c r="B1267" s="1632">
        <v>8158.0</v>
      </c>
      <c r="C1267" s="1610">
        <v>299.0</v>
      </c>
      <c r="D1267" s="1599">
        <v>21.0</v>
      </c>
      <c r="E1267" s="1600">
        <v>5772.0</v>
      </c>
      <c r="F1267" s="1638">
        <v>604.0</v>
      </c>
      <c r="G1267" s="1638">
        <v>1097.0</v>
      </c>
      <c r="H1267" s="1638">
        <v>16.0</v>
      </c>
      <c r="I1267" s="1638">
        <v>3.0</v>
      </c>
      <c r="J1267" s="1638">
        <v>36.0</v>
      </c>
      <c r="K1267" s="1639">
        <v>630.0</v>
      </c>
      <c r="L1267" s="1602">
        <v>43435.0</v>
      </c>
    </row>
    <row r="1268">
      <c r="A1268" s="1596" t="s">
        <v>912</v>
      </c>
      <c r="B1268" s="1632">
        <v>62423.0</v>
      </c>
      <c r="C1268" s="1598">
        <v>1422.0</v>
      </c>
      <c r="D1268" s="1599">
        <v>10.8</v>
      </c>
      <c r="E1268" s="1600">
        <v>57488.0</v>
      </c>
      <c r="F1268" s="1638">
        <v>313.0</v>
      </c>
      <c r="G1268" s="1638">
        <v>261.0</v>
      </c>
      <c r="H1268" s="1638">
        <v>247.0</v>
      </c>
      <c r="I1268" s="1638">
        <v>15.0</v>
      </c>
      <c r="J1268" s="1638">
        <v>759.0</v>
      </c>
      <c r="K1268" s="1639">
        <v>3340.0</v>
      </c>
      <c r="L1268" s="1606">
        <v>64121.0</v>
      </c>
    </row>
    <row r="1269">
      <c r="A1269" s="1596" t="s">
        <v>344</v>
      </c>
      <c r="B1269" s="1632">
        <v>103856.0</v>
      </c>
      <c r="C1269" s="1598">
        <v>5116.0</v>
      </c>
      <c r="D1269" s="1599">
        <v>24.8</v>
      </c>
      <c r="E1269" s="160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609">
        <v>6491.0</v>
      </c>
      <c r="L1269" s="1602">
        <v>50576.0</v>
      </c>
    </row>
    <row r="1270">
      <c r="A1270" s="1596" t="s">
        <v>913</v>
      </c>
      <c r="B1270" s="1632">
        <v>17970.0</v>
      </c>
      <c r="C1270" s="1610">
        <v>494.0</v>
      </c>
      <c r="D1270" s="1599">
        <v>15.7</v>
      </c>
      <c r="E1270" s="160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609">
        <v>800.0</v>
      </c>
      <c r="L1270" s="1606">
        <v>51905.0</v>
      </c>
    </row>
    <row r="1271">
      <c r="A1271" s="1596" t="s">
        <v>400</v>
      </c>
      <c r="B1271" s="1632">
        <v>154316.0</v>
      </c>
      <c r="C1271" s="1598">
        <v>6898.0</v>
      </c>
      <c r="D1271" s="1599">
        <v>21.1</v>
      </c>
      <c r="E1271" s="160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609">
        <v>10745.0</v>
      </c>
      <c r="L1271" s="1602">
        <v>51509.0</v>
      </c>
    </row>
    <row r="1272">
      <c r="A1272" s="1596" t="s">
        <v>914</v>
      </c>
      <c r="B1272" s="1632">
        <v>44862.0</v>
      </c>
      <c r="C1272" s="1598">
        <v>2087.0</v>
      </c>
      <c r="D1272" s="1599">
        <v>21.2</v>
      </c>
      <c r="E1272" s="160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609">
        <v>2455.0</v>
      </c>
      <c r="L1272" s="1606">
        <v>50477.0</v>
      </c>
    </row>
    <row r="1273">
      <c r="A1273" s="1596" t="s">
        <v>37</v>
      </c>
      <c r="B1273" s="1632">
        <v>134310.0</v>
      </c>
      <c r="C1273" s="1598">
        <v>8196.0</v>
      </c>
      <c r="D1273" s="1599">
        <v>27.6</v>
      </c>
      <c r="E1273" s="160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609">
        <v>9588.0</v>
      </c>
      <c r="L1273" s="1602">
        <v>48413.0</v>
      </c>
    </row>
    <row r="1274">
      <c r="A1274" s="1596" t="s">
        <v>547</v>
      </c>
      <c r="B1274" s="1632">
        <v>51589.0</v>
      </c>
      <c r="C1274" s="1598">
        <v>1791.0</v>
      </c>
      <c r="D1274" s="1599">
        <v>17.3</v>
      </c>
      <c r="E1274" s="160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609">
        <v>3409.0</v>
      </c>
      <c r="L1274" s="1602">
        <v>55978.0</v>
      </c>
    </row>
    <row r="1275">
      <c r="A1275" s="1596" t="s">
        <v>915</v>
      </c>
      <c r="B1275" s="1632">
        <v>26054.0</v>
      </c>
      <c r="C1275" s="1610">
        <v>774.0</v>
      </c>
      <c r="D1275" s="1599">
        <v>16.0</v>
      </c>
      <c r="E1275" s="160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609">
        <v>1242.0</v>
      </c>
      <c r="L1275" s="1602">
        <v>54491.0</v>
      </c>
    </row>
    <row r="1276">
      <c r="A1276" s="1596" t="s">
        <v>916</v>
      </c>
      <c r="B1276" s="1632">
        <v>25579.0</v>
      </c>
      <c r="C1276" s="1598">
        <v>1039.0</v>
      </c>
      <c r="D1276" s="1599">
        <v>25.9</v>
      </c>
      <c r="E1276" s="160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609">
        <v>1559.0</v>
      </c>
      <c r="L1276" s="1602">
        <v>48589.0</v>
      </c>
    </row>
    <row r="1277">
      <c r="A1277" s="1596" t="s">
        <v>917</v>
      </c>
      <c r="B1277" s="1632">
        <v>36785.0</v>
      </c>
      <c r="C1277" s="1598">
        <v>1509.0</v>
      </c>
      <c r="D1277" s="1599">
        <v>22.4</v>
      </c>
      <c r="E1277" s="160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609">
        <v>3284.0</v>
      </c>
      <c r="L1277" s="1602">
        <v>47380.0</v>
      </c>
    </row>
    <row r="1278">
      <c r="A1278" s="1596" t="s">
        <v>918</v>
      </c>
      <c r="B1278" s="1632">
        <v>30856.0</v>
      </c>
      <c r="C1278" s="1598">
        <v>1925.0</v>
      </c>
      <c r="D1278" s="1599">
        <v>32.4</v>
      </c>
      <c r="E1278" s="160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609">
        <v>1342.0</v>
      </c>
      <c r="L1278" s="1606">
        <v>39394.0</v>
      </c>
    </row>
    <row r="1279">
      <c r="A1279" s="1596" t="s">
        <v>550</v>
      </c>
      <c r="B1279" s="1632">
        <v>79128.0</v>
      </c>
      <c r="C1279" s="1598">
        <v>1486.0</v>
      </c>
      <c r="D1279" s="1599">
        <v>8.6</v>
      </c>
      <c r="E1279" s="160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609">
        <v>4795.0</v>
      </c>
      <c r="L1279" s="1602">
        <v>70967.0</v>
      </c>
    </row>
    <row r="1280">
      <c r="A1280" s="1596" t="s">
        <v>160</v>
      </c>
      <c r="B1280" s="1632">
        <v>12988.0</v>
      </c>
      <c r="C1280" s="1610">
        <v>620.0</v>
      </c>
      <c r="D1280" s="1599">
        <v>26.1</v>
      </c>
      <c r="E1280" s="160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609">
        <v>576.0</v>
      </c>
      <c r="L1280" s="1602">
        <v>46930.0</v>
      </c>
    </row>
    <row r="1281">
      <c r="A1281" s="1596" t="s">
        <v>283</v>
      </c>
      <c r="B1281" s="1632">
        <v>36903.0</v>
      </c>
      <c r="C1281" s="1598">
        <v>1197.0</v>
      </c>
      <c r="D1281" s="1599">
        <v>17.4</v>
      </c>
      <c r="E1281" s="160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609">
        <v>1962.0</v>
      </c>
      <c r="L1281" s="1602">
        <v>49292.0</v>
      </c>
    </row>
    <row r="1282">
      <c r="A1282" s="1596" t="s">
        <v>655</v>
      </c>
      <c r="B1282" s="1632">
        <v>25947.0</v>
      </c>
      <c r="C1282" s="1610">
        <v>758.0</v>
      </c>
      <c r="D1282" s="1599">
        <v>15.1</v>
      </c>
      <c r="E1282" s="160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609">
        <v>1098.0</v>
      </c>
      <c r="L1282" s="1606">
        <v>52348.0</v>
      </c>
    </row>
    <row r="1283">
      <c r="A1283" s="1596" t="s">
        <v>919</v>
      </c>
      <c r="B1283" s="1632">
        <v>109175.0</v>
      </c>
      <c r="C1283" s="1598">
        <v>2720.0</v>
      </c>
      <c r="D1283" s="1599">
        <v>12.2</v>
      </c>
      <c r="E1283" s="160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609">
        <v>7369.0</v>
      </c>
      <c r="L1283" s="1602">
        <v>66716.0</v>
      </c>
    </row>
    <row r="1284">
      <c r="A1284" s="1596" t="s">
        <v>657</v>
      </c>
      <c r="B1284" s="1632">
        <v>34112.0</v>
      </c>
      <c r="C1284" s="1610">
        <v>712.0</v>
      </c>
      <c r="D1284" s="1599">
        <v>11.4</v>
      </c>
      <c r="E1284" s="160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609">
        <v>1857.0</v>
      </c>
      <c r="L1284" s="1606">
        <v>58891.0</v>
      </c>
    </row>
    <row r="1285">
      <c r="A1285" s="1596" t="s">
        <v>920</v>
      </c>
      <c r="B1285" s="1632">
        <v>406211.0</v>
      </c>
      <c r="C1285" s="1598">
        <v>25855.0</v>
      </c>
      <c r="D1285" s="1599">
        <v>28.9</v>
      </c>
      <c r="E1285" s="160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609">
        <v>26278.0</v>
      </c>
      <c r="L1285" s="1602">
        <v>48370.0</v>
      </c>
    </row>
    <row r="1286">
      <c r="A1286" s="1596" t="s">
        <v>921</v>
      </c>
      <c r="B1286" s="1632">
        <v>25386.0</v>
      </c>
      <c r="C1286" s="1598">
        <v>1248.0</v>
      </c>
      <c r="D1286" s="1599">
        <v>26.8</v>
      </c>
      <c r="E1286" s="160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609">
        <v>953.0</v>
      </c>
      <c r="L1286" s="1602">
        <v>44635.0</v>
      </c>
    </row>
    <row r="1287">
      <c r="A1287" s="1596" t="s">
        <v>922</v>
      </c>
      <c r="B1287" s="1632">
        <v>14380.0</v>
      </c>
      <c r="C1287" s="1610">
        <v>618.0</v>
      </c>
      <c r="D1287" s="1599">
        <v>26.8</v>
      </c>
      <c r="E1287" s="160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609">
        <v>621.0</v>
      </c>
      <c r="L1287" s="1606">
        <v>39934.0</v>
      </c>
    </row>
    <row r="1288">
      <c r="A1288" s="1596" t="s">
        <v>923</v>
      </c>
      <c r="B1288" s="1632">
        <v>95238.0</v>
      </c>
      <c r="C1288" s="1598">
        <v>2112.0</v>
      </c>
      <c r="D1288" s="1599">
        <v>11.5</v>
      </c>
      <c r="E1288" s="160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609">
        <v>5249.0</v>
      </c>
      <c r="L1288" s="1602">
        <v>64591.0</v>
      </c>
    </row>
    <row r="1289">
      <c r="A1289" s="1596" t="s">
        <v>924</v>
      </c>
      <c r="B1289" s="1632">
        <v>41761.0</v>
      </c>
      <c r="C1289" s="1598">
        <v>1610.0</v>
      </c>
      <c r="D1289" s="1599">
        <v>20.8</v>
      </c>
      <c r="E1289" s="160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609">
        <v>1969.0</v>
      </c>
      <c r="L1289" s="1602">
        <v>48988.0</v>
      </c>
    </row>
    <row r="1290">
      <c r="A1290" s="1596" t="s">
        <v>925</v>
      </c>
      <c r="B1290" s="1632">
        <v>45746.0</v>
      </c>
      <c r="C1290" s="1598">
        <v>1936.0</v>
      </c>
      <c r="D1290" s="1599">
        <v>20.0</v>
      </c>
      <c r="E1290" s="160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609">
        <v>2221.0</v>
      </c>
      <c r="L1290" s="1602">
        <v>50388.0</v>
      </c>
    </row>
    <row r="1291">
      <c r="A1291" s="1596" t="s">
        <v>926</v>
      </c>
      <c r="B1291" s="1632">
        <v>37361.0</v>
      </c>
      <c r="C1291" s="1598">
        <v>1099.0</v>
      </c>
      <c r="D1291" s="1599">
        <v>15.5</v>
      </c>
      <c r="E1291" s="160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609">
        <v>1654.0</v>
      </c>
      <c r="L1291" s="1602">
        <v>42282.0</v>
      </c>
    </row>
    <row r="1292">
      <c r="A1292" s="1596" t="s">
        <v>927</v>
      </c>
      <c r="B1292" s="1632">
        <v>31407.0</v>
      </c>
      <c r="C1292" s="1598">
        <v>1081.0</v>
      </c>
      <c r="D1292" s="1599">
        <v>18.4</v>
      </c>
      <c r="E1292" s="160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609">
        <v>978.0</v>
      </c>
      <c r="L1292" s="1606">
        <v>45817.0</v>
      </c>
    </row>
    <row r="1293">
      <c r="A1293" s="1596" t="s">
        <v>928</v>
      </c>
      <c r="B1293" s="1632">
        <v>284900.0</v>
      </c>
      <c r="C1293" s="1598">
        <v>10895.0</v>
      </c>
      <c r="D1293" s="1599">
        <v>19.1</v>
      </c>
      <c r="E1293" s="160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609">
        <v>24222.0</v>
      </c>
      <c r="L1293" s="1602">
        <v>52837.0</v>
      </c>
    </row>
    <row r="1294">
      <c r="A1294" s="1596" t="s">
        <v>929</v>
      </c>
      <c r="B1294" s="1632">
        <v>66804.0</v>
      </c>
      <c r="C1294" s="1598">
        <v>1725.0</v>
      </c>
      <c r="D1294" s="1599">
        <v>12.4</v>
      </c>
      <c r="E1294" s="160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609">
        <v>3025.0</v>
      </c>
      <c r="L1294" s="1602">
        <v>61667.0</v>
      </c>
    </row>
    <row r="1295">
      <c r="A1295" s="1596" t="s">
        <v>930</v>
      </c>
      <c r="B1295" s="1632">
        <v>25237.0</v>
      </c>
      <c r="C1295" s="1598">
        <v>1092.0</v>
      </c>
      <c r="D1295" s="1599">
        <v>27.5</v>
      </c>
      <c r="E1295" s="160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609">
        <v>1097.0</v>
      </c>
      <c r="L1295" s="1602">
        <v>41256.0</v>
      </c>
    </row>
    <row r="1296">
      <c r="A1296" s="1596" t="s">
        <v>931</v>
      </c>
      <c r="B1296" s="1632">
        <v>11631.0</v>
      </c>
      <c r="C1296" s="1610">
        <v>445.0</v>
      </c>
      <c r="D1296" s="1599">
        <v>24.7</v>
      </c>
      <c r="E1296" s="160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609">
        <v>487.0</v>
      </c>
      <c r="L1296" s="1606">
        <v>40959.0</v>
      </c>
    </row>
    <row r="1297">
      <c r="A1297" s="1596" t="s">
        <v>932</v>
      </c>
      <c r="B1297" s="1632">
        <v>64394.0</v>
      </c>
      <c r="C1297" s="1598">
        <v>1985.0</v>
      </c>
      <c r="D1297" s="1599">
        <v>16.8</v>
      </c>
      <c r="E1297" s="160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609">
        <v>3940.0</v>
      </c>
      <c r="L1297" s="1606">
        <v>47056.0</v>
      </c>
    </row>
    <row r="1298">
      <c r="A1298" s="1596" t="s">
        <v>65</v>
      </c>
      <c r="B1298" s="1632">
        <v>160366.0</v>
      </c>
      <c r="C1298" s="1598">
        <v>6610.0</v>
      </c>
      <c r="D1298" s="1599">
        <v>19.9</v>
      </c>
      <c r="E1298" s="160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609">
        <v>10412.0</v>
      </c>
      <c r="L1298" s="1606">
        <v>52047.0</v>
      </c>
    </row>
    <row r="1299">
      <c r="A1299" s="1596" t="s">
        <v>933</v>
      </c>
      <c r="B1299" s="1632">
        <v>261670.0</v>
      </c>
      <c r="C1299" s="1598">
        <v>9240.0</v>
      </c>
      <c r="D1299" s="1599">
        <v>16.5</v>
      </c>
      <c r="E1299" s="160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609">
        <v>19516.0</v>
      </c>
      <c r="L1299" s="1602">
        <v>55881.0</v>
      </c>
    </row>
    <row r="1300">
      <c r="A1300" s="1596" t="s">
        <v>934</v>
      </c>
      <c r="B1300" s="1632">
        <v>17939.0</v>
      </c>
      <c r="C1300" s="1610">
        <v>789.0</v>
      </c>
      <c r="D1300" s="1599">
        <v>21.8</v>
      </c>
      <c r="E1300" s="160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609">
        <v>893.0</v>
      </c>
      <c r="L1300" s="1606">
        <v>46068.0</v>
      </c>
    </row>
    <row r="1301">
      <c r="A1301" s="1596" t="s">
        <v>335</v>
      </c>
      <c r="B1301" s="1632">
        <v>657974.0</v>
      </c>
      <c r="C1301" s="1598">
        <v>22657.0</v>
      </c>
      <c r="D1301" s="1599">
        <v>14.6</v>
      </c>
      <c r="E1301" s="160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609">
        <v>49997.0</v>
      </c>
      <c r="L1301" s="1602">
        <v>61675.0</v>
      </c>
    </row>
    <row r="1302">
      <c r="A1302" s="1596" t="s">
        <v>935</v>
      </c>
      <c r="B1302" s="1632">
        <v>2046.0</v>
      </c>
      <c r="C1302" s="1610">
        <v>58.0</v>
      </c>
      <c r="D1302" s="1599">
        <v>18.6</v>
      </c>
      <c r="E1302" s="160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609">
        <v>72.0</v>
      </c>
      <c r="L1302" s="1602">
        <v>51641.0</v>
      </c>
    </row>
    <row r="1303">
      <c r="A1303" s="1596" t="s">
        <v>224</v>
      </c>
      <c r="B1303" s="1632">
        <v>12096.0</v>
      </c>
      <c r="C1303" s="1610">
        <v>680.0</v>
      </c>
      <c r="D1303" s="1599">
        <v>36.4</v>
      </c>
      <c r="E1303" s="160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609">
        <v>714.0</v>
      </c>
      <c r="L1303" s="1606">
        <v>36044.0</v>
      </c>
    </row>
    <row r="1304">
      <c r="A1304" s="1596" t="s">
        <v>936</v>
      </c>
      <c r="B1304" s="1632">
        <v>88619.0</v>
      </c>
      <c r="C1304" s="1598">
        <v>2476.0</v>
      </c>
      <c r="D1304" s="1599">
        <v>13.9</v>
      </c>
      <c r="E1304" s="160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609">
        <v>5125.0</v>
      </c>
      <c r="L1304" s="1602">
        <v>65209.0</v>
      </c>
    </row>
    <row r="1305">
      <c r="A1305" s="1596" t="s">
        <v>937</v>
      </c>
      <c r="B1305" s="1632">
        <v>22301.0</v>
      </c>
      <c r="C1305" s="1610">
        <v>362.0</v>
      </c>
      <c r="D1305" s="1599">
        <v>10.6</v>
      </c>
      <c r="E1305" s="160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609">
        <v>1100.0</v>
      </c>
      <c r="L1305" s="1606">
        <v>67349.0</v>
      </c>
    </row>
    <row r="1306">
      <c r="A1306" s="1596" t="s">
        <v>938</v>
      </c>
      <c r="B1306" s="1632">
        <v>99423.0</v>
      </c>
      <c r="C1306" s="1598">
        <v>2814.0</v>
      </c>
      <c r="D1306" s="1599">
        <v>14.0</v>
      </c>
      <c r="E1306" s="160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609">
        <v>7018.0</v>
      </c>
      <c r="L1306" s="1606">
        <v>55762.0</v>
      </c>
    </row>
    <row r="1307">
      <c r="A1307" s="1596" t="s">
        <v>570</v>
      </c>
      <c r="B1307" s="1632">
        <v>193866.0</v>
      </c>
      <c r="C1307" s="1598">
        <v>2192.0</v>
      </c>
      <c r="D1307" s="1599">
        <v>5.5</v>
      </c>
      <c r="E1307" s="160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609">
        <v>10487.0</v>
      </c>
      <c r="L1307" s="1602">
        <v>84048.0</v>
      </c>
    </row>
    <row r="1308">
      <c r="A1308" s="1596" t="s">
        <v>939</v>
      </c>
      <c r="B1308" s="1632">
        <v>5339.0</v>
      </c>
      <c r="C1308" s="1610">
        <v>269.0</v>
      </c>
      <c r="D1308" s="1599">
        <v>26.8</v>
      </c>
      <c r="E1308" s="160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609">
        <v>408.0</v>
      </c>
      <c r="L1308" s="1602">
        <v>43196.0</v>
      </c>
    </row>
    <row r="1309">
      <c r="A1309" s="1596" t="s">
        <v>940</v>
      </c>
      <c r="B1309" s="1632">
        <v>10834.0</v>
      </c>
      <c r="C1309" s="1610">
        <v>343.0</v>
      </c>
      <c r="D1309" s="1599">
        <v>20.8</v>
      </c>
      <c r="E1309" s="160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609">
        <v>902.0</v>
      </c>
      <c r="L1309" s="1606">
        <v>46645.0</v>
      </c>
    </row>
    <row r="1310">
      <c r="A1310" s="1596" t="s">
        <v>941</v>
      </c>
      <c r="B1310" s="1632">
        <v>881217.0</v>
      </c>
      <c r="C1310" s="1598">
        <v>29100.0</v>
      </c>
      <c r="D1310" s="1599">
        <v>16.0</v>
      </c>
      <c r="E1310" s="160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609">
        <v>49777.0</v>
      </c>
      <c r="L1310" s="1602">
        <v>62191.0</v>
      </c>
    </row>
    <row r="1311">
      <c r="A1311" s="1596" t="s">
        <v>942</v>
      </c>
      <c r="B1311" s="1632">
        <v>25032.0</v>
      </c>
      <c r="C1311" s="1610">
        <v>905.0</v>
      </c>
      <c r="D1311" s="1599">
        <v>21.9</v>
      </c>
      <c r="E1311" s="160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609">
        <v>1441.0</v>
      </c>
      <c r="L1311" s="1606">
        <v>47401.0</v>
      </c>
    </row>
    <row r="1312">
      <c r="A1312" s="1596" t="s">
        <v>943</v>
      </c>
      <c r="B1312" s="1632">
        <v>66017.0</v>
      </c>
      <c r="C1312" s="1598">
        <v>1745.0</v>
      </c>
      <c r="D1312" s="1599">
        <v>14.8</v>
      </c>
      <c r="E1312" s="160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609">
        <v>3807.0</v>
      </c>
      <c r="L1312" s="1602">
        <v>54093.0</v>
      </c>
    </row>
    <row r="1313">
      <c r="A1313" s="1596" t="s">
        <v>575</v>
      </c>
      <c r="B1313" s="1632">
        <v>29052.0</v>
      </c>
      <c r="C1313" s="1598">
        <v>1060.0</v>
      </c>
      <c r="D1313" s="1599">
        <v>18.6</v>
      </c>
      <c r="E1313" s="160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609">
        <v>1610.0</v>
      </c>
      <c r="L1313" s="1602">
        <v>51083.0</v>
      </c>
    </row>
    <row r="1314">
      <c r="A1314" s="1596" t="s">
        <v>944</v>
      </c>
      <c r="B1314" s="1632">
        <v>39714.0</v>
      </c>
      <c r="C1314" s="1598">
        <v>1614.0</v>
      </c>
      <c r="D1314" s="1599">
        <v>20.7</v>
      </c>
      <c r="E1314" s="160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609">
        <v>2139.0</v>
      </c>
      <c r="L1314" s="1602">
        <v>45804.0</v>
      </c>
    </row>
    <row r="1315">
      <c r="A1315" s="1596" t="s">
        <v>945</v>
      </c>
      <c r="B1315" s="1632">
        <v>23502.0</v>
      </c>
      <c r="C1315" s="1610">
        <v>708.0</v>
      </c>
      <c r="D1315" s="1599">
        <v>17.3</v>
      </c>
      <c r="E1315" s="160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609">
        <v>907.0</v>
      </c>
      <c r="L1315" s="1606">
        <v>46486.0</v>
      </c>
    </row>
    <row r="1316">
      <c r="A1316" s="1596" t="s">
        <v>946</v>
      </c>
      <c r="B1316" s="1632">
        <v>83494.0</v>
      </c>
      <c r="C1316" s="1598">
        <v>2345.0</v>
      </c>
      <c r="D1316" s="1599">
        <v>13.5</v>
      </c>
      <c r="E1316" s="160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609">
        <v>4810.0</v>
      </c>
      <c r="L1316" s="1602">
        <v>58057.0</v>
      </c>
    </row>
    <row r="1317">
      <c r="A1317" s="1596" t="s">
        <v>947</v>
      </c>
      <c r="B1317" s="1632">
        <v>15052.0</v>
      </c>
      <c r="C1317" s="1610">
        <v>717.0</v>
      </c>
      <c r="D1317" s="1599">
        <v>21.1</v>
      </c>
      <c r="E1317" s="160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609">
        <v>616.0</v>
      </c>
      <c r="L1317" s="1606">
        <v>48413.0</v>
      </c>
    </row>
    <row r="1318">
      <c r="A1318" s="1596" t="s">
        <v>79</v>
      </c>
      <c r="B1318" s="1632">
        <v>154809.0</v>
      </c>
      <c r="C1318" s="1598">
        <v>4256.0</v>
      </c>
      <c r="D1318" s="1599">
        <v>13.5</v>
      </c>
      <c r="E1318" s="160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609">
        <v>9662.0</v>
      </c>
      <c r="L1318" s="1602">
        <v>62522.0</v>
      </c>
    </row>
    <row r="1319">
      <c r="A1319" s="1596" t="s">
        <v>948</v>
      </c>
      <c r="B1319" s="1632">
        <v>66614.0</v>
      </c>
      <c r="C1319" s="1598">
        <v>2759.0</v>
      </c>
      <c r="D1319" s="1599">
        <v>19.9</v>
      </c>
      <c r="E1319" s="160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609">
        <v>3145.0</v>
      </c>
      <c r="L1319" s="1602">
        <v>50396.0</v>
      </c>
    </row>
    <row r="1320">
      <c r="A1320" s="1596" t="s">
        <v>949</v>
      </c>
      <c r="B1320" s="1632">
        <v>9153.0</v>
      </c>
      <c r="C1320" s="1610">
        <v>434.0</v>
      </c>
      <c r="D1320" s="1599">
        <v>32.2</v>
      </c>
      <c r="E1320" s="160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609">
        <v>376.0</v>
      </c>
      <c r="L1320" s="1606">
        <v>40650.0</v>
      </c>
    </row>
    <row r="1321">
      <c r="A1321" s="1596" t="s">
        <v>950</v>
      </c>
      <c r="B1321" s="1632">
        <v>175824.0</v>
      </c>
      <c r="C1321" s="1598">
        <v>8567.0</v>
      </c>
      <c r="D1321" s="1599">
        <v>21.9</v>
      </c>
      <c r="E1321" s="160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609">
        <v>12281.0</v>
      </c>
      <c r="L1321" s="1602">
        <v>49960.0</v>
      </c>
    </row>
    <row r="1322">
      <c r="A1322" s="1596" t="s">
        <v>951</v>
      </c>
      <c r="B1322" s="1632">
        <v>49978.0</v>
      </c>
      <c r="C1322" s="1598">
        <v>2472.0</v>
      </c>
      <c r="D1322" s="1599">
        <v>23.0</v>
      </c>
      <c r="E1322" s="160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609">
        <v>3052.0</v>
      </c>
      <c r="L1322" s="1606">
        <v>48860.0</v>
      </c>
    </row>
    <row r="1323">
      <c r="A1323" s="1596" t="s">
        <v>952</v>
      </c>
      <c r="B1323" s="1632">
        <v>1274395.0</v>
      </c>
      <c r="C1323" s="1598">
        <v>25043.0</v>
      </c>
      <c r="D1323" s="1599">
        <v>9.6</v>
      </c>
      <c r="E1323" s="160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609">
        <v>78178.0</v>
      </c>
      <c r="L1323" s="1602">
        <v>80319.0</v>
      </c>
    </row>
    <row r="1324">
      <c r="A1324" s="1596" t="s">
        <v>953</v>
      </c>
      <c r="B1324" s="1632">
        <v>26659.0</v>
      </c>
      <c r="C1324" s="1598">
        <v>1374.0</v>
      </c>
      <c r="D1324" s="1599">
        <v>23.3</v>
      </c>
      <c r="E1324" s="160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609">
        <v>2190.0</v>
      </c>
      <c r="L1324" s="1602">
        <v>50374.0</v>
      </c>
    </row>
    <row r="1325">
      <c r="A1325" s="1596" t="s">
        <v>954</v>
      </c>
      <c r="B1325" s="1632">
        <v>20770.0</v>
      </c>
      <c r="C1325" s="1598">
        <v>1005.0</v>
      </c>
      <c r="D1325" s="1599">
        <v>26.6</v>
      </c>
      <c r="E1325" s="160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609">
        <v>892.0</v>
      </c>
      <c r="L1325" s="1602">
        <v>41201.0</v>
      </c>
    </row>
    <row r="1326">
      <c r="A1326" s="1596" t="s">
        <v>955</v>
      </c>
      <c r="B1326" s="1632">
        <v>5816.0</v>
      </c>
      <c r="C1326" s="1610">
        <v>180.0</v>
      </c>
      <c r="D1326" s="1599">
        <v>25.0</v>
      </c>
      <c r="E1326" s="160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609">
        <v>240.0</v>
      </c>
      <c r="L1326" s="1602">
        <v>40798.0</v>
      </c>
    </row>
    <row r="1327">
      <c r="A1327" s="1596" t="s">
        <v>376</v>
      </c>
      <c r="B1327" s="1632">
        <v>22891.0</v>
      </c>
      <c r="C1327" s="1598">
        <v>1247.0</v>
      </c>
      <c r="D1327" s="1599">
        <v>25.2</v>
      </c>
      <c r="E1327" s="160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609">
        <v>1007.0</v>
      </c>
      <c r="L1327" s="1602">
        <v>45607.0</v>
      </c>
    </row>
    <row r="1328">
      <c r="A1328" s="1596" t="s">
        <v>956</v>
      </c>
      <c r="B1328" s="1632">
        <v>8219.0</v>
      </c>
      <c r="C1328" s="1610">
        <v>446.0</v>
      </c>
      <c r="D1328" s="1599">
        <v>28.2</v>
      </c>
      <c r="E1328" s="160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609">
        <v>392.0</v>
      </c>
      <c r="L1328" s="1602">
        <v>38927.0</v>
      </c>
    </row>
    <row r="1329">
      <c r="A1329" s="1596" t="s">
        <v>957</v>
      </c>
      <c r="B1329" s="1632">
        <v>25091.0</v>
      </c>
      <c r="C1329" s="1610">
        <v>827.0</v>
      </c>
      <c r="D1329" s="1599">
        <v>16.3</v>
      </c>
      <c r="E1329" s="160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609">
        <v>1279.0</v>
      </c>
      <c r="L1329" s="1606">
        <v>51292.0</v>
      </c>
    </row>
    <row r="1330">
      <c r="A1330" s="1596" t="s">
        <v>729</v>
      </c>
      <c r="B1330" s="1632">
        <v>296200.0</v>
      </c>
      <c r="C1330" s="1598">
        <v>3896.0</v>
      </c>
      <c r="D1330" s="1599">
        <v>5.7</v>
      </c>
      <c r="E1330" s="160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609">
        <v>20342.0</v>
      </c>
      <c r="L1330" s="1602">
        <v>70420.0</v>
      </c>
    </row>
    <row r="1331">
      <c r="A1331" s="1596" t="s">
        <v>958</v>
      </c>
      <c r="B1331" s="1632">
        <v>12982.0</v>
      </c>
      <c r="C1331" s="1610">
        <v>463.0</v>
      </c>
      <c r="D1331" s="1599">
        <v>23.2</v>
      </c>
      <c r="E1331" s="160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609">
        <v>445.0</v>
      </c>
      <c r="L1331" s="1602">
        <v>45502.0</v>
      </c>
    </row>
    <row r="1332">
      <c r="A1332" s="1596" t="s">
        <v>959</v>
      </c>
      <c r="B1332" s="1632">
        <v>23459.0</v>
      </c>
      <c r="C1332" s="1598">
        <v>1138.0</v>
      </c>
      <c r="D1332" s="1599">
        <v>33.3</v>
      </c>
      <c r="E1332" s="160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609">
        <v>1024.0</v>
      </c>
      <c r="L1332" s="1606">
        <v>38613.0</v>
      </c>
    </row>
    <row r="1333">
      <c r="A1333" s="1596" t="s">
        <v>960</v>
      </c>
      <c r="B1333" s="1632">
        <v>190124.0</v>
      </c>
      <c r="C1333" s="1598">
        <v>9508.0</v>
      </c>
      <c r="D1333" s="1599">
        <v>23.9</v>
      </c>
      <c r="E1333" s="160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609">
        <v>12692.0</v>
      </c>
      <c r="L1333" s="1606">
        <v>48805.0</v>
      </c>
    </row>
    <row r="1334">
      <c r="A1334" s="1596" t="s">
        <v>2115</v>
      </c>
      <c r="B1334" s="1632">
        <v>160383.0</v>
      </c>
      <c r="C1334" s="1598">
        <v>6338.0</v>
      </c>
      <c r="D1334" s="1599">
        <v>19.6</v>
      </c>
      <c r="E1334" s="160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609">
        <v>8945.0</v>
      </c>
      <c r="L1334" s="1602">
        <v>56557.0</v>
      </c>
    </row>
    <row r="1335">
      <c r="A1335" s="1596" t="s">
        <v>2635</v>
      </c>
      <c r="B1335" s="1632">
        <v>60939.0</v>
      </c>
      <c r="C1335" s="1598">
        <v>2591.0</v>
      </c>
      <c r="D1335" s="1599">
        <v>17.9</v>
      </c>
      <c r="E1335" s="160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609">
        <v>4144.0</v>
      </c>
      <c r="L1335" s="1602">
        <v>52689.0</v>
      </c>
    </row>
    <row r="1336">
      <c r="A1336" s="1596" t="s">
        <v>961</v>
      </c>
      <c r="B1336" s="1632">
        <v>40611.0</v>
      </c>
      <c r="C1336" s="1598">
        <v>1899.0</v>
      </c>
      <c r="D1336" s="1599">
        <v>22.0</v>
      </c>
      <c r="E1336" s="160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609">
        <v>1884.0</v>
      </c>
      <c r="L1336" s="1602">
        <v>46184.0</v>
      </c>
    </row>
    <row r="1337">
      <c r="A1337" s="1596" t="s">
        <v>962</v>
      </c>
      <c r="B1337" s="1632">
        <v>8047.0</v>
      </c>
      <c r="C1337" s="1610">
        <v>293.0</v>
      </c>
      <c r="D1337" s="1599">
        <v>22.0</v>
      </c>
      <c r="E1337" s="160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609">
        <v>553.0</v>
      </c>
      <c r="L1337" s="1606">
        <v>44887.0</v>
      </c>
    </row>
    <row r="1338">
      <c r="A1338" s="1596" t="s">
        <v>963</v>
      </c>
      <c r="B1338" s="1632">
        <v>68094.0</v>
      </c>
      <c r="C1338" s="1598">
        <v>2146.0</v>
      </c>
      <c r="D1338" s="1599">
        <v>15.3</v>
      </c>
      <c r="E1338" s="160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609">
        <v>3556.0</v>
      </c>
      <c r="L1338" s="1602">
        <v>54149.0</v>
      </c>
    </row>
    <row r="1339">
      <c r="A1339" s="1596" t="s">
        <v>964</v>
      </c>
      <c r="B1339" s="1632">
        <v>53323.0</v>
      </c>
      <c r="C1339" s="1598">
        <v>1824.0</v>
      </c>
      <c r="D1339" s="1599">
        <v>17.8</v>
      </c>
      <c r="E1339" s="160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609">
        <v>2673.0</v>
      </c>
      <c r="L1339" s="1606">
        <v>51113.0</v>
      </c>
    </row>
    <row r="1340">
      <c r="A1340" s="1596" t="s">
        <v>200</v>
      </c>
      <c r="B1340" s="1632">
        <v>75587.0</v>
      </c>
      <c r="C1340" s="1598">
        <v>3965.0</v>
      </c>
      <c r="D1340" s="1599">
        <v>23.2</v>
      </c>
      <c r="E1340" s="160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609">
        <v>6172.0</v>
      </c>
      <c r="L1340" s="1606">
        <v>57363.0</v>
      </c>
    </row>
    <row r="1341">
      <c r="A1341" s="1596" t="s">
        <v>965</v>
      </c>
      <c r="B1341" s="1632">
        <v>372258.0</v>
      </c>
      <c r="C1341" s="1598">
        <v>8599.0</v>
      </c>
      <c r="D1341" s="1599">
        <v>12.6</v>
      </c>
      <c r="E1341" s="160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609">
        <v>29299.0</v>
      </c>
      <c r="L1341" s="1606">
        <v>72267.0</v>
      </c>
    </row>
    <row r="1342">
      <c r="A1342" s="1596" t="s">
        <v>494</v>
      </c>
      <c r="B1342" s="1632">
        <v>1793561.0</v>
      </c>
      <c r="C1342" s="1598">
        <v>132037.0</v>
      </c>
      <c r="D1342" s="1599">
        <v>32.4</v>
      </c>
      <c r="E1342" s="160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609">
        <v>110725.0</v>
      </c>
      <c r="L1342" s="1658">
        <v>46440.0</v>
      </c>
    </row>
    <row r="1343">
      <c r="A1343" s="1581" t="s">
        <v>966</v>
      </c>
      <c r="B1343" s="1640">
        <v>33673.0</v>
      </c>
      <c r="C1343" s="1583">
        <v>1479.0</v>
      </c>
      <c r="D1343" s="1612">
        <v>19.7</v>
      </c>
      <c r="E1343" s="1585">
        <v>31124.0</v>
      </c>
      <c r="F1343" s="1586">
        <v>193.0</v>
      </c>
      <c r="G1343" s="1586">
        <v>178.0</v>
      </c>
      <c r="H1343" s="1586">
        <v>186.0</v>
      </c>
      <c r="I1343" s="1586">
        <v>1.0</v>
      </c>
      <c r="J1343" s="1586">
        <v>230.0</v>
      </c>
      <c r="K1343" s="1659">
        <v>1761.0</v>
      </c>
      <c r="L1343" s="1660">
        <v>46396.0</v>
      </c>
    </row>
    <row r="1344">
      <c r="A1344" s="1590" t="s">
        <v>967</v>
      </c>
      <c r="B1344" s="1641">
        <v>5706494.0</v>
      </c>
      <c r="C1344" s="1591">
        <v>147732.0</v>
      </c>
      <c r="D1344" s="1616">
        <v>11.5</v>
      </c>
      <c r="E1344" s="1617">
        <v>4423146.0</v>
      </c>
      <c r="F1344" s="1593">
        <v>398434.0</v>
      </c>
      <c r="G1344" s="1593">
        <v>68641.0</v>
      </c>
      <c r="H1344" s="1593">
        <v>299190.0</v>
      </c>
      <c r="I1344" s="1593">
        <v>2918.0</v>
      </c>
      <c r="J1344" s="1593">
        <v>168444.0</v>
      </c>
      <c r="K1344" s="1594">
        <v>345721.0</v>
      </c>
      <c r="L1344" s="1595">
        <v>70295.0</v>
      </c>
    </row>
    <row r="1345">
      <c r="A1345" s="1596" t="s">
        <v>969</v>
      </c>
      <c r="B1345" s="1631">
        <v>15697.0</v>
      </c>
      <c r="C1345" s="1610">
        <v>522.0</v>
      </c>
      <c r="D1345" s="1599">
        <v>20.1</v>
      </c>
      <c r="E1345" s="160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609">
        <v>599.0</v>
      </c>
      <c r="L1345" s="1606">
        <v>44016.0</v>
      </c>
    </row>
    <row r="1346">
      <c r="A1346" s="1596" t="s">
        <v>970</v>
      </c>
      <c r="B1346" s="1632">
        <v>363887.0</v>
      </c>
      <c r="C1346" s="1598">
        <v>6117.0</v>
      </c>
      <c r="D1346" s="1599">
        <v>7.4</v>
      </c>
      <c r="E1346" s="160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609">
        <v>23569.0</v>
      </c>
      <c r="L1346" s="1602">
        <v>82284.0</v>
      </c>
    </row>
    <row r="1347">
      <c r="A1347" s="1596" t="s">
        <v>971</v>
      </c>
      <c r="B1347" s="1632">
        <v>35183.0</v>
      </c>
      <c r="C1347" s="1598">
        <v>1299.0</v>
      </c>
      <c r="D1347" s="1599">
        <v>15.8</v>
      </c>
      <c r="E1347" s="160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609">
        <v>2321.0</v>
      </c>
      <c r="L1347" s="1602">
        <v>59440.0</v>
      </c>
    </row>
    <row r="1348">
      <c r="A1348" s="1596" t="s">
        <v>972</v>
      </c>
      <c r="B1348" s="1632">
        <v>46228.0</v>
      </c>
      <c r="C1348" s="1598">
        <v>2682.0</v>
      </c>
      <c r="D1348" s="1599">
        <v>23.6</v>
      </c>
      <c r="E1348" s="160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609">
        <v>2903.0</v>
      </c>
      <c r="L1348" s="1602">
        <v>47073.0</v>
      </c>
    </row>
    <row r="1349">
      <c r="A1349" s="1596" t="s">
        <v>150</v>
      </c>
      <c r="B1349" s="1632">
        <v>41379.0</v>
      </c>
      <c r="C1349" s="1598">
        <v>1208.0</v>
      </c>
      <c r="D1349" s="1599">
        <v>12.0</v>
      </c>
      <c r="E1349" s="160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609">
        <v>2010.0</v>
      </c>
      <c r="L1349" s="1602">
        <v>61341.0</v>
      </c>
    </row>
    <row r="1350">
      <c r="A1350" s="1596" t="s">
        <v>973</v>
      </c>
      <c r="B1350" s="1632">
        <v>5166.0</v>
      </c>
      <c r="C1350" s="1610">
        <v>158.0</v>
      </c>
      <c r="D1350" s="1599">
        <v>15.4</v>
      </c>
      <c r="E1350" s="160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609">
        <v>158.0</v>
      </c>
      <c r="L1350" s="1606">
        <v>51058.0</v>
      </c>
    </row>
    <row r="1351">
      <c r="A1351" s="1596" t="s">
        <v>974</v>
      </c>
      <c r="B1351" s="1632">
        <v>69112.0</v>
      </c>
      <c r="C1351" s="1598">
        <v>1424.0</v>
      </c>
      <c r="D1351" s="1599">
        <v>10.9</v>
      </c>
      <c r="E1351" s="160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609">
        <v>3523.0</v>
      </c>
      <c r="L1351" s="1602">
        <v>58132.0</v>
      </c>
    </row>
    <row r="1352">
      <c r="A1352" s="1596" t="s">
        <v>545</v>
      </c>
      <c r="B1352" s="1632">
        <v>25912.0</v>
      </c>
      <c r="C1352" s="1610">
        <v>563.0</v>
      </c>
      <c r="D1352" s="1599">
        <v>10.4</v>
      </c>
      <c r="E1352" s="160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609">
        <v>878.0</v>
      </c>
      <c r="L1352" s="1602">
        <v>60626.0</v>
      </c>
    </row>
    <row r="1353">
      <c r="A1353" s="1596" t="s">
        <v>975</v>
      </c>
      <c r="B1353" s="1632">
        <v>36207.0</v>
      </c>
      <c r="C1353" s="1610">
        <v>866.0</v>
      </c>
      <c r="D1353" s="1599">
        <v>11.0</v>
      </c>
      <c r="E1353" s="160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609">
        <v>1947.0</v>
      </c>
      <c r="L1353" s="1606">
        <v>60412.0</v>
      </c>
    </row>
    <row r="1354">
      <c r="A1354" s="1596" t="s">
        <v>976</v>
      </c>
      <c r="B1354" s="1632">
        <v>106922.0</v>
      </c>
      <c r="C1354" s="1598">
        <v>1005.0</v>
      </c>
      <c r="D1354" s="1599">
        <v>3.7</v>
      </c>
      <c r="E1354" s="160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609">
        <v>5831.0</v>
      </c>
      <c r="L1354" s="1602">
        <v>104248.0</v>
      </c>
    </row>
    <row r="1355">
      <c r="A1355" s="1596" t="s">
        <v>547</v>
      </c>
      <c r="B1355" s="1632">
        <v>30066.0</v>
      </c>
      <c r="C1355" s="1598">
        <v>1236.0</v>
      </c>
      <c r="D1355" s="1599">
        <v>20.3</v>
      </c>
      <c r="E1355" s="160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609">
        <v>1412.0</v>
      </c>
      <c r="L1355" s="1602">
        <v>48651.0</v>
      </c>
    </row>
    <row r="1356">
      <c r="A1356" s="1596" t="s">
        <v>917</v>
      </c>
      <c r="B1356" s="1632">
        <v>12598.0</v>
      </c>
      <c r="C1356" s="1610">
        <v>360.0</v>
      </c>
      <c r="D1356" s="1599">
        <v>13.0</v>
      </c>
      <c r="E1356" s="160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609">
        <v>618.0</v>
      </c>
      <c r="L1356" s="1602">
        <v>53540.0</v>
      </c>
    </row>
    <row r="1357">
      <c r="A1357" s="1596" t="s">
        <v>977</v>
      </c>
      <c r="B1357" s="1632">
        <v>56621.0</v>
      </c>
      <c r="C1357" s="1610">
        <v>922.0</v>
      </c>
      <c r="D1357" s="1599">
        <v>7.4</v>
      </c>
      <c r="E1357" s="160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609">
        <v>2771.0</v>
      </c>
      <c r="L1357" s="1602">
        <v>82814.0</v>
      </c>
    </row>
    <row r="1358">
      <c r="A1358" s="1596" t="s">
        <v>43</v>
      </c>
      <c r="B1358" s="1632">
        <v>65318.0</v>
      </c>
      <c r="C1358" s="1598">
        <v>2057.0</v>
      </c>
      <c r="D1358" s="1599">
        <v>13.2</v>
      </c>
      <c r="E1358" s="160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609">
        <v>3860.0</v>
      </c>
      <c r="L1358" s="1602">
        <v>65914.0</v>
      </c>
    </row>
    <row r="1359">
      <c r="A1359" s="1596" t="s">
        <v>523</v>
      </c>
      <c r="B1359" s="1632">
        <v>8524.0</v>
      </c>
      <c r="C1359" s="1610">
        <v>383.0</v>
      </c>
      <c r="D1359" s="1599">
        <v>17.8</v>
      </c>
      <c r="E1359" s="160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609">
        <v>488.0</v>
      </c>
      <c r="L1359" s="1602">
        <v>51475.0</v>
      </c>
    </row>
    <row r="1360">
      <c r="A1360" s="1596" t="s">
        <v>419</v>
      </c>
      <c r="B1360" s="1632">
        <v>5600.0</v>
      </c>
      <c r="C1360" s="1610">
        <v>114.0</v>
      </c>
      <c r="D1360" s="1599">
        <v>13.6</v>
      </c>
      <c r="E1360" s="160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609">
        <v>331.0</v>
      </c>
      <c r="L1360" s="1602">
        <v>54465.0</v>
      </c>
    </row>
    <row r="1361">
      <c r="A1361" s="1596" t="s">
        <v>978</v>
      </c>
      <c r="B1361" s="1632">
        <v>11517.0</v>
      </c>
      <c r="C1361" s="1610">
        <v>437.0</v>
      </c>
      <c r="D1361" s="1599">
        <v>16.1</v>
      </c>
      <c r="E1361" s="160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609">
        <v>575.0</v>
      </c>
      <c r="L1361" s="1602">
        <v>51788.0</v>
      </c>
    </row>
    <row r="1362">
      <c r="A1362" s="1596" t="s">
        <v>979</v>
      </c>
      <c r="B1362" s="1632">
        <v>66123.0</v>
      </c>
      <c r="C1362" s="1598">
        <v>2280.0</v>
      </c>
      <c r="D1362" s="1599">
        <v>16.6</v>
      </c>
      <c r="E1362" s="160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609">
        <v>2712.0</v>
      </c>
      <c r="L1362" s="1606">
        <v>53481.0</v>
      </c>
    </row>
    <row r="1363">
      <c r="A1363" s="1596" t="s">
        <v>980</v>
      </c>
      <c r="B1363" s="1632">
        <v>439882.0</v>
      </c>
      <c r="C1363" s="1598">
        <v>8033.0</v>
      </c>
      <c r="D1363" s="1599">
        <v>7.9</v>
      </c>
      <c r="E1363" s="160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609">
        <v>31919.0</v>
      </c>
      <c r="L1363" s="1602">
        <v>86403.0</v>
      </c>
    </row>
    <row r="1364">
      <c r="A1364" s="1596" t="s">
        <v>425</v>
      </c>
      <c r="B1364" s="1632">
        <v>20867.0</v>
      </c>
      <c r="C1364" s="1610">
        <v>386.0</v>
      </c>
      <c r="D1364" s="1599">
        <v>7.3</v>
      </c>
      <c r="E1364" s="160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609">
        <v>979.0</v>
      </c>
      <c r="L1364" s="1602">
        <v>75955.0</v>
      </c>
    </row>
    <row r="1365">
      <c r="A1365" s="1596" t="s">
        <v>286</v>
      </c>
      <c r="B1365" s="1632">
        <v>39006.0</v>
      </c>
      <c r="C1365" s="1610">
        <v>762.0</v>
      </c>
      <c r="D1365" s="1599">
        <v>9.5</v>
      </c>
      <c r="E1365" s="160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609">
        <v>1231.0</v>
      </c>
      <c r="L1365" s="1602">
        <v>60979.0</v>
      </c>
    </row>
    <row r="1366">
      <c r="A1366" s="1596" t="s">
        <v>981</v>
      </c>
      <c r="B1366" s="1632">
        <v>13921.0</v>
      </c>
      <c r="C1366" s="1610">
        <v>514.0</v>
      </c>
      <c r="D1366" s="1599">
        <v>17.6</v>
      </c>
      <c r="E1366" s="160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609">
        <v>594.0</v>
      </c>
      <c r="L1366" s="1602">
        <v>52560.0</v>
      </c>
    </row>
    <row r="1367">
      <c r="A1367" s="1596" t="s">
        <v>982</v>
      </c>
      <c r="B1367" s="1632">
        <v>21228.0</v>
      </c>
      <c r="C1367" s="1610">
        <v>744.0</v>
      </c>
      <c r="D1367" s="1599">
        <v>14.5</v>
      </c>
      <c r="E1367" s="160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609">
        <v>599.0</v>
      </c>
      <c r="L1367" s="1602">
        <v>58761.0</v>
      </c>
    </row>
    <row r="1368">
      <c r="A1368" s="1596" t="s">
        <v>983</v>
      </c>
      <c r="B1368" s="1632">
        <v>30895.0</v>
      </c>
      <c r="C1368" s="1610">
        <v>857.0</v>
      </c>
      <c r="D1368" s="1599">
        <v>13.2</v>
      </c>
      <c r="E1368" s="160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609">
        <v>1857.0</v>
      </c>
      <c r="L1368" s="1602">
        <v>52010.0</v>
      </c>
    </row>
    <row r="1369">
      <c r="A1369" s="1596" t="s">
        <v>984</v>
      </c>
      <c r="B1369" s="1632">
        <v>47582.0</v>
      </c>
      <c r="C1369" s="1610">
        <v>792.0</v>
      </c>
      <c r="D1369" s="1599">
        <v>7.9</v>
      </c>
      <c r="E1369" s="160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609">
        <v>2150.0</v>
      </c>
      <c r="L1369" s="1602">
        <v>67039.0</v>
      </c>
    </row>
    <row r="1370">
      <c r="A1370" s="1596" t="s">
        <v>168</v>
      </c>
      <c r="B1370" s="1632">
        <v>6074.0</v>
      </c>
      <c r="C1370" s="1610">
        <v>192.0</v>
      </c>
      <c r="D1370" s="1599">
        <v>14.4</v>
      </c>
      <c r="E1370" s="160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609">
        <v>231.0</v>
      </c>
      <c r="L1370" s="1606">
        <v>54917.0</v>
      </c>
    </row>
    <row r="1371">
      <c r="A1371" s="1596" t="s">
        <v>985</v>
      </c>
      <c r="B1371" s="1632">
        <v>1281565.0</v>
      </c>
      <c r="C1371" s="1598">
        <v>31551.0</v>
      </c>
      <c r="D1371" s="1599">
        <v>11.6</v>
      </c>
      <c r="E1371" s="160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609">
        <v>90631.0</v>
      </c>
      <c r="L1371" s="1602">
        <v>76067.0</v>
      </c>
    </row>
    <row r="1372">
      <c r="A1372" s="1596" t="s">
        <v>64</v>
      </c>
      <c r="B1372" s="1632">
        <v>18843.0</v>
      </c>
      <c r="C1372" s="1610">
        <v>365.0</v>
      </c>
      <c r="D1372" s="1599">
        <v>9.2</v>
      </c>
      <c r="E1372" s="160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609">
        <v>590.0</v>
      </c>
      <c r="L1372" s="1602">
        <v>59613.0</v>
      </c>
    </row>
    <row r="1373">
      <c r="A1373" s="1596" t="s">
        <v>986</v>
      </c>
      <c r="B1373" s="1632">
        <v>21344.0</v>
      </c>
      <c r="C1373" s="1610">
        <v>833.0</v>
      </c>
      <c r="D1373" s="1599">
        <v>18.9</v>
      </c>
      <c r="E1373" s="160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609">
        <v>1100.0</v>
      </c>
      <c r="L1373" s="1602">
        <v>55687.0</v>
      </c>
    </row>
    <row r="1374">
      <c r="A1374" s="1596" t="s">
        <v>987</v>
      </c>
      <c r="B1374" s="1632">
        <v>41135.0</v>
      </c>
      <c r="C1374" s="1610">
        <v>859.0</v>
      </c>
      <c r="D1374" s="1599">
        <v>9.4</v>
      </c>
      <c r="E1374" s="160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609">
        <v>1868.0</v>
      </c>
      <c r="L1374" s="1602">
        <v>73468.0</v>
      </c>
    </row>
    <row r="1375">
      <c r="A1375" s="1596" t="s">
        <v>988</v>
      </c>
      <c r="B1375" s="1632">
        <v>45014.0</v>
      </c>
      <c r="C1375" s="1598">
        <v>1460.0</v>
      </c>
      <c r="D1375" s="1599">
        <v>16.2</v>
      </c>
      <c r="E1375" s="160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609">
        <v>2551.0</v>
      </c>
      <c r="L1375" s="1602">
        <v>53143.0</v>
      </c>
    </row>
    <row r="1376">
      <c r="A1376" s="1596" t="s">
        <v>65</v>
      </c>
      <c r="B1376" s="1632">
        <v>9989.0</v>
      </c>
      <c r="C1376" s="1610">
        <v>256.0</v>
      </c>
      <c r="D1376" s="1599">
        <v>12.1</v>
      </c>
      <c r="E1376" s="160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609">
        <v>386.0</v>
      </c>
      <c r="L1376" s="1602">
        <v>57786.0</v>
      </c>
    </row>
    <row r="1377">
      <c r="A1377" s="1596" t="s">
        <v>989</v>
      </c>
      <c r="B1377" s="1632">
        <v>16032.0</v>
      </c>
      <c r="C1377" s="1610">
        <v>590.0</v>
      </c>
      <c r="D1377" s="1599">
        <v>17.4</v>
      </c>
      <c r="E1377" s="160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609">
        <v>625.0</v>
      </c>
      <c r="L1377" s="1602">
        <v>56950.0</v>
      </c>
    </row>
    <row r="1378">
      <c r="A1378" s="1596" t="s">
        <v>990</v>
      </c>
      <c r="B1378" s="1632">
        <v>43732.0</v>
      </c>
      <c r="C1378" s="1598">
        <v>1834.0</v>
      </c>
      <c r="D1378" s="1599">
        <v>17.9</v>
      </c>
      <c r="E1378" s="160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609">
        <v>3001.0</v>
      </c>
      <c r="L1378" s="1602">
        <v>60579.0</v>
      </c>
    </row>
    <row r="1379">
      <c r="A1379" s="1596" t="s">
        <v>991</v>
      </c>
      <c r="B1379" s="1632">
        <v>4207.0</v>
      </c>
      <c r="C1379" s="1610">
        <v>125.0</v>
      </c>
      <c r="D1379" s="1599">
        <v>13.8</v>
      </c>
      <c r="E1379" s="160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609">
        <v>134.0</v>
      </c>
      <c r="L1379" s="1602">
        <v>54438.0</v>
      </c>
    </row>
    <row r="1380">
      <c r="A1380" s="1596" t="s">
        <v>992</v>
      </c>
      <c r="B1380" s="1632">
        <v>12062.0</v>
      </c>
      <c r="C1380" s="1610">
        <v>477.0</v>
      </c>
      <c r="D1380" s="1599">
        <v>21.6</v>
      </c>
      <c r="E1380" s="160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609">
        <v>654.0</v>
      </c>
      <c r="L1380" s="1602">
        <v>46281.0</v>
      </c>
    </row>
    <row r="1381">
      <c r="A1381" s="1596" t="s">
        <v>993</v>
      </c>
      <c r="B1381" s="1632">
        <v>6719.0</v>
      </c>
      <c r="C1381" s="1610">
        <v>155.0</v>
      </c>
      <c r="D1381" s="1599">
        <v>11.8</v>
      </c>
      <c r="E1381" s="160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609">
        <v>225.0</v>
      </c>
      <c r="L1381" s="1602">
        <v>52445.0</v>
      </c>
    </row>
    <row r="1382">
      <c r="A1382" s="1596" t="s">
        <v>224</v>
      </c>
      <c r="B1382" s="1632">
        <v>10905.0</v>
      </c>
      <c r="C1382" s="1610">
        <v>227.0</v>
      </c>
      <c r="D1382" s="1599">
        <v>11.6</v>
      </c>
      <c r="E1382" s="160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609">
        <v>417.0</v>
      </c>
      <c r="L1382" s="1602">
        <v>61015.0</v>
      </c>
    </row>
    <row r="1383">
      <c r="A1383" s="1596" t="s">
        <v>4329</v>
      </c>
      <c r="B1383" s="1632">
        <v>3763.0</v>
      </c>
      <c r="C1383" s="1610">
        <v>98.0</v>
      </c>
      <c r="D1383" s="1599">
        <v>14.0</v>
      </c>
      <c r="E1383" s="160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609">
        <v>187.0</v>
      </c>
      <c r="L1383" s="1602">
        <v>52058.0</v>
      </c>
    </row>
    <row r="1384">
      <c r="A1384" s="1596" t="s">
        <v>995</v>
      </c>
      <c r="B1384" s="1632">
        <v>28674.0</v>
      </c>
      <c r="C1384" s="1610">
        <v>585.0</v>
      </c>
      <c r="D1384" s="1599">
        <v>8.7</v>
      </c>
      <c r="E1384" s="160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609">
        <v>1463.0</v>
      </c>
      <c r="L1384" s="1602">
        <v>67269.0</v>
      </c>
    </row>
    <row r="1385">
      <c r="A1385" s="1596" t="s">
        <v>176</v>
      </c>
      <c r="B1385" s="1632">
        <v>5640.0</v>
      </c>
      <c r="C1385" s="1610">
        <v>155.0</v>
      </c>
      <c r="D1385" s="1599">
        <v>11.8</v>
      </c>
      <c r="E1385" s="160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609">
        <v>148.0</v>
      </c>
      <c r="L1385" s="1602">
        <v>51305.0</v>
      </c>
    </row>
    <row r="1386">
      <c r="A1386" s="1596" t="s">
        <v>665</v>
      </c>
      <c r="B1386" s="1632">
        <v>25269.0</v>
      </c>
      <c r="C1386" s="1610">
        <v>920.0</v>
      </c>
      <c r="D1386" s="1599">
        <v>14.1</v>
      </c>
      <c r="E1386" s="160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609">
        <v>1200.0</v>
      </c>
      <c r="L1386" s="1602">
        <v>57690.0</v>
      </c>
    </row>
    <row r="1387">
      <c r="A1387" s="1596" t="s">
        <v>996</v>
      </c>
      <c r="B1387" s="1632">
        <v>36771.0</v>
      </c>
      <c r="C1387" s="1610">
        <v>735.0</v>
      </c>
      <c r="D1387" s="1599">
        <v>9.1</v>
      </c>
      <c r="E1387" s="160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609">
        <v>1979.0</v>
      </c>
      <c r="L1387" s="1602">
        <v>61959.0</v>
      </c>
    </row>
    <row r="1388">
      <c r="A1388" s="1596" t="s">
        <v>997</v>
      </c>
      <c r="B1388" s="1632">
        <v>5411.0</v>
      </c>
      <c r="C1388" s="1610">
        <v>505.0</v>
      </c>
      <c r="D1388" s="1599">
        <v>29.7</v>
      </c>
      <c r="E1388" s="160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609">
        <v>732.0</v>
      </c>
      <c r="L1388" s="1602">
        <v>43162.0</v>
      </c>
    </row>
    <row r="1389">
      <c r="A1389" s="1596" t="s">
        <v>77</v>
      </c>
      <c r="B1389" s="1632">
        <v>9040.0</v>
      </c>
      <c r="C1389" s="1610">
        <v>205.0</v>
      </c>
      <c r="D1389" s="1599">
        <v>9.7</v>
      </c>
      <c r="E1389" s="160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609">
        <v>395.0</v>
      </c>
      <c r="L1389" s="1602">
        <v>58105.0</v>
      </c>
    </row>
    <row r="1390">
      <c r="A1390" s="1596" t="s">
        <v>371</v>
      </c>
      <c r="B1390" s="1632">
        <v>20025.0</v>
      </c>
      <c r="C1390" s="1610">
        <v>818.0</v>
      </c>
      <c r="D1390" s="1599">
        <v>19.4</v>
      </c>
      <c r="E1390" s="160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609">
        <v>833.0</v>
      </c>
      <c r="L1390" s="1602">
        <v>50821.0</v>
      </c>
    </row>
    <row r="1391">
      <c r="A1391" s="1596" t="s">
        <v>998</v>
      </c>
      <c r="B1391" s="1632">
        <v>23400.0</v>
      </c>
      <c r="C1391" s="1610">
        <v>523.0</v>
      </c>
      <c r="D1391" s="1599">
        <v>9.5</v>
      </c>
      <c r="E1391" s="160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609">
        <v>930.0</v>
      </c>
      <c r="L1391" s="1602">
        <v>66557.0</v>
      </c>
    </row>
    <row r="1392">
      <c r="A1392" s="1596" t="s">
        <v>999</v>
      </c>
      <c r="B1392" s="1632">
        <v>26459.0</v>
      </c>
      <c r="C1392" s="1610">
        <v>995.0</v>
      </c>
      <c r="D1392" s="1599">
        <v>16.5</v>
      </c>
      <c r="E1392" s="160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609">
        <v>1273.0</v>
      </c>
      <c r="L1392" s="1602">
        <v>53289.0</v>
      </c>
    </row>
    <row r="1393">
      <c r="A1393" s="1596" t="s">
        <v>1000</v>
      </c>
      <c r="B1393" s="1632">
        <v>34010.0</v>
      </c>
      <c r="C1393" s="1610">
        <v>907.0</v>
      </c>
      <c r="D1393" s="1599">
        <v>11.9</v>
      </c>
      <c r="E1393" s="160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609">
        <v>1087.0</v>
      </c>
      <c r="L1393" s="1602">
        <v>57471.0</v>
      </c>
    </row>
    <row r="1394">
      <c r="A1394" s="1596" t="s">
        <v>1001</v>
      </c>
      <c r="B1394" s="1632">
        <v>40029.0</v>
      </c>
      <c r="C1394" s="1598">
        <v>1317.0</v>
      </c>
      <c r="D1394" s="1599">
        <v>13.4</v>
      </c>
      <c r="E1394" s="160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609">
        <v>2547.0</v>
      </c>
      <c r="L1394" s="1602">
        <v>53387.0</v>
      </c>
    </row>
    <row r="1395">
      <c r="A1395" s="1596" t="s">
        <v>462</v>
      </c>
      <c r="B1395" s="1632">
        <v>8179.0</v>
      </c>
      <c r="C1395" s="1610">
        <v>204.0</v>
      </c>
      <c r="D1395" s="1599">
        <v>11.5</v>
      </c>
      <c r="E1395" s="160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609">
        <v>255.0</v>
      </c>
      <c r="L1395" s="1602">
        <v>59938.0</v>
      </c>
    </row>
    <row r="1396">
      <c r="A1396" s="1596" t="s">
        <v>1002</v>
      </c>
      <c r="B1396" s="1632">
        <v>34454.0</v>
      </c>
      <c r="C1396" s="1610">
        <v>665.0</v>
      </c>
      <c r="D1396" s="1599">
        <v>9.0</v>
      </c>
      <c r="E1396" s="160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609">
        <v>1526.0</v>
      </c>
      <c r="L1396" s="1602">
        <v>66209.0</v>
      </c>
    </row>
    <row r="1397">
      <c r="A1397" s="1596" t="s">
        <v>1003</v>
      </c>
      <c r="B1397" s="1632">
        <v>22290.0</v>
      </c>
      <c r="C1397" s="1610">
        <v>838.0</v>
      </c>
      <c r="D1397" s="1599">
        <v>14.3</v>
      </c>
      <c r="E1397" s="160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609">
        <v>1968.0</v>
      </c>
      <c r="L1397" s="1602">
        <v>55766.0</v>
      </c>
    </row>
    <row r="1398">
      <c r="A1398" s="1596" t="s">
        <v>1004</v>
      </c>
      <c r="B1398" s="1632">
        <v>6441.0</v>
      </c>
      <c r="C1398" s="1610">
        <v>257.0</v>
      </c>
      <c r="D1398" s="1599">
        <v>16.8</v>
      </c>
      <c r="E1398" s="160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609">
        <v>374.0</v>
      </c>
      <c r="L1398" s="1606">
        <v>48799.0</v>
      </c>
    </row>
    <row r="1399">
      <c r="A1399" s="1596" t="s">
        <v>1005</v>
      </c>
      <c r="B1399" s="1632">
        <v>162847.0</v>
      </c>
      <c r="C1399" s="1598">
        <v>3141.0</v>
      </c>
      <c r="D1399" s="1599">
        <v>8.3</v>
      </c>
      <c r="E1399" s="160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609">
        <v>9960.0</v>
      </c>
      <c r="L1399" s="1602">
        <v>76001.0</v>
      </c>
    </row>
    <row r="1400">
      <c r="A1400" s="1596" t="s">
        <v>1006</v>
      </c>
      <c r="B1400" s="1632">
        <v>60081.0</v>
      </c>
      <c r="C1400" s="1598">
        <v>1776.0</v>
      </c>
      <c r="D1400" s="1599">
        <v>14.0</v>
      </c>
      <c r="E1400" s="160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609">
        <v>2560.0</v>
      </c>
      <c r="L1400" s="1602">
        <v>53778.0</v>
      </c>
    </row>
    <row r="1401">
      <c r="A1401" s="1596" t="s">
        <v>1007</v>
      </c>
      <c r="B1401" s="1632">
        <v>13992.0</v>
      </c>
      <c r="C1401" s="1610">
        <v>346.0</v>
      </c>
      <c r="D1401" s="1599">
        <v>11.0</v>
      </c>
      <c r="E1401" s="160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609">
        <v>784.0</v>
      </c>
      <c r="L1401" s="1602">
        <v>57494.0</v>
      </c>
    </row>
    <row r="1402">
      <c r="A1402" s="1596" t="s">
        <v>1008</v>
      </c>
      <c r="B1402" s="1632">
        <v>28876.0</v>
      </c>
      <c r="C1402" s="1610">
        <v>877.0</v>
      </c>
      <c r="D1402" s="1599">
        <v>15.7</v>
      </c>
      <c r="E1402" s="160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609">
        <v>1428.0</v>
      </c>
      <c r="L1402" s="1602">
        <v>50387.0</v>
      </c>
    </row>
    <row r="1403">
      <c r="A1403" s="1596" t="s">
        <v>1009</v>
      </c>
      <c r="B1403" s="1632">
        <v>9424.0</v>
      </c>
      <c r="C1403" s="1610">
        <v>345.0</v>
      </c>
      <c r="D1403" s="1599">
        <v>15.0</v>
      </c>
      <c r="E1403" s="160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609">
        <v>429.0</v>
      </c>
      <c r="L1403" s="1602">
        <v>55378.0</v>
      </c>
    </row>
    <row r="1404">
      <c r="A1404" s="1596" t="s">
        <v>187</v>
      </c>
      <c r="B1404" s="1632">
        <v>31192.0</v>
      </c>
      <c r="C1404" s="1598">
        <v>1206.0</v>
      </c>
      <c r="D1404" s="1599">
        <v>16.1</v>
      </c>
      <c r="E1404" s="160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609">
        <v>1754.0</v>
      </c>
      <c r="L1404" s="1602">
        <v>60180.0</v>
      </c>
    </row>
    <row r="1405">
      <c r="A1405" s="1596" t="s">
        <v>188</v>
      </c>
      <c r="B1405" s="1632">
        <v>11308.0</v>
      </c>
      <c r="C1405" s="1610">
        <v>227.0</v>
      </c>
      <c r="D1405" s="1599">
        <v>10.0</v>
      </c>
      <c r="E1405" s="160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609">
        <v>313.0</v>
      </c>
      <c r="L1405" s="1606">
        <v>60975.0</v>
      </c>
    </row>
    <row r="1406">
      <c r="A1406" s="1596" t="s">
        <v>1010</v>
      </c>
      <c r="B1406" s="1632">
        <v>552352.0</v>
      </c>
      <c r="C1406" s="1598">
        <v>26401.0</v>
      </c>
      <c r="D1406" s="1599">
        <v>20.9</v>
      </c>
      <c r="E1406" s="160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609">
        <v>39201.0</v>
      </c>
      <c r="L1406" s="1602">
        <v>62937.0</v>
      </c>
    </row>
    <row r="1407">
      <c r="A1407" s="1596" t="s">
        <v>1011</v>
      </c>
      <c r="B1407" s="1632">
        <v>3935.0</v>
      </c>
      <c r="C1407" s="1610">
        <v>120.0</v>
      </c>
      <c r="D1407" s="1599">
        <v>12.6</v>
      </c>
      <c r="E1407" s="160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609">
        <v>149.0</v>
      </c>
      <c r="L1407" s="1602">
        <v>54412.0</v>
      </c>
    </row>
    <row r="1408">
      <c r="A1408" s="1596" t="s">
        <v>1012</v>
      </c>
      <c r="B1408" s="1632">
        <v>15425.0</v>
      </c>
      <c r="C1408" s="1610">
        <v>535.0</v>
      </c>
      <c r="D1408" s="1599">
        <v>14.4</v>
      </c>
      <c r="E1408" s="160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609">
        <v>717.0</v>
      </c>
      <c r="L1408" s="1602">
        <v>56760.0</v>
      </c>
    </row>
    <row r="1409">
      <c r="A1409" s="1596" t="s">
        <v>1013</v>
      </c>
      <c r="B1409" s="1632">
        <v>14723.0</v>
      </c>
      <c r="C1409" s="1610">
        <v>513.0</v>
      </c>
      <c r="D1409" s="1599">
        <v>15.4</v>
      </c>
      <c r="E1409" s="160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609">
        <v>798.0</v>
      </c>
      <c r="L1409" s="1606">
        <v>59787.0</v>
      </c>
    </row>
    <row r="1410">
      <c r="A1410" s="1596" t="s">
        <v>736</v>
      </c>
      <c r="B1410" s="1632">
        <v>67097.0</v>
      </c>
      <c r="C1410" s="1598">
        <v>1661.0</v>
      </c>
      <c r="D1410" s="1599">
        <v>11.6</v>
      </c>
      <c r="E1410" s="160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609">
        <v>4201.0</v>
      </c>
      <c r="L1410" s="1602">
        <v>67024.0</v>
      </c>
    </row>
    <row r="1411">
      <c r="A1411" s="1596" t="s">
        <v>1014</v>
      </c>
      <c r="B1411" s="1632">
        <v>9704.0</v>
      </c>
      <c r="C1411" s="1610">
        <v>282.0</v>
      </c>
      <c r="D1411" s="1599">
        <v>12.0</v>
      </c>
      <c r="E1411" s="160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609">
        <v>416.0</v>
      </c>
      <c r="L1411" s="1602">
        <v>63503.0</v>
      </c>
    </row>
    <row r="1412">
      <c r="A1412" s="1596" t="s">
        <v>1015</v>
      </c>
      <c r="B1412" s="1632">
        <v>15331.0</v>
      </c>
      <c r="C1412" s="1610">
        <v>419.0</v>
      </c>
      <c r="D1412" s="1599">
        <v>11.7</v>
      </c>
      <c r="E1412" s="160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609">
        <v>705.0</v>
      </c>
      <c r="L1412" s="1606">
        <v>60239.0</v>
      </c>
    </row>
    <row r="1413">
      <c r="A1413" s="1596" t="s">
        <v>2100</v>
      </c>
      <c r="B1413" s="1632">
        <v>200231.0</v>
      </c>
      <c r="C1413" s="1598">
        <v>5327.0</v>
      </c>
      <c r="D1413" s="1599">
        <v>14.5</v>
      </c>
      <c r="E1413" s="160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609">
        <v>10952.0</v>
      </c>
      <c r="L1413" s="1606">
        <v>53833.0</v>
      </c>
    </row>
    <row r="1414">
      <c r="A1414" s="1596" t="s">
        <v>193</v>
      </c>
      <c r="B1414" s="1632">
        <v>150928.0</v>
      </c>
      <c r="C1414" s="1598">
        <v>2421.0</v>
      </c>
      <c r="D1414" s="1599">
        <v>6.1</v>
      </c>
      <c r="E1414" s="160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609">
        <v>9333.0</v>
      </c>
      <c r="L1414" s="1606">
        <v>101427.0</v>
      </c>
    </row>
    <row r="1415">
      <c r="A1415" s="1596" t="s">
        <v>1017</v>
      </c>
      <c r="B1415" s="1632">
        <v>97183.0</v>
      </c>
      <c r="C1415" s="1598">
        <v>1718.0</v>
      </c>
      <c r="D1415" s="1599">
        <v>6.9</v>
      </c>
      <c r="E1415" s="160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609">
        <v>5063.0</v>
      </c>
      <c r="L1415" s="1602">
        <v>81850.0</v>
      </c>
    </row>
    <row r="1416">
      <c r="A1416" s="1596" t="s">
        <v>1018</v>
      </c>
      <c r="B1416" s="1632">
        <v>14836.0</v>
      </c>
      <c r="C1416" s="1610">
        <v>357.0</v>
      </c>
      <c r="D1416" s="1599">
        <v>10.3</v>
      </c>
      <c r="E1416" s="160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609">
        <v>759.0</v>
      </c>
      <c r="L1416" s="1606">
        <v>66209.0</v>
      </c>
    </row>
    <row r="1417">
      <c r="A1417" s="1596" t="s">
        <v>1019</v>
      </c>
      <c r="B1417" s="1632">
        <v>158292.0</v>
      </c>
      <c r="C1417" s="1598">
        <v>4972.0</v>
      </c>
      <c r="D1417" s="1599">
        <v>13.8</v>
      </c>
      <c r="E1417" s="160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609">
        <v>6688.0</v>
      </c>
      <c r="L1417" s="1602">
        <v>60843.0</v>
      </c>
    </row>
    <row r="1418">
      <c r="A1418" s="1596" t="s">
        <v>1020</v>
      </c>
      <c r="B1418" s="1632">
        <v>37406.0</v>
      </c>
      <c r="C1418" s="1598">
        <v>1096.0</v>
      </c>
      <c r="D1418" s="1599">
        <v>12.2</v>
      </c>
      <c r="E1418" s="160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609">
        <v>1985.0</v>
      </c>
      <c r="L1418" s="1602">
        <v>65323.0</v>
      </c>
    </row>
    <row r="1419">
      <c r="A1419" s="1596" t="s">
        <v>746</v>
      </c>
      <c r="B1419" s="1632">
        <v>9671.0</v>
      </c>
      <c r="C1419" s="1610">
        <v>182.0</v>
      </c>
      <c r="D1419" s="1599">
        <v>9.0</v>
      </c>
      <c r="E1419" s="160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609">
        <v>495.0</v>
      </c>
      <c r="L1419" s="1602">
        <v>61929.0</v>
      </c>
    </row>
    <row r="1420">
      <c r="A1420" s="1596" t="s">
        <v>1021</v>
      </c>
      <c r="B1420" s="1632">
        <v>9838.0</v>
      </c>
      <c r="C1420" s="1610">
        <v>293.0</v>
      </c>
      <c r="D1420" s="1599">
        <v>13.8</v>
      </c>
      <c r="E1420" s="160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609">
        <v>412.0</v>
      </c>
      <c r="L1420" s="1602">
        <v>51552.0</v>
      </c>
    </row>
    <row r="1421">
      <c r="A1421" s="1596" t="s">
        <v>808</v>
      </c>
      <c r="B1421" s="1632">
        <v>25262.0</v>
      </c>
      <c r="C1421" s="1610">
        <v>953.0</v>
      </c>
      <c r="D1421" s="1599">
        <v>16.6</v>
      </c>
      <c r="E1421" s="160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609">
        <v>1153.0</v>
      </c>
      <c r="L1421" s="1602">
        <v>58113.0</v>
      </c>
    </row>
    <row r="1422">
      <c r="A1422" s="1596" t="s">
        <v>1022</v>
      </c>
      <c r="B1422" s="1632">
        <v>3360.0</v>
      </c>
      <c r="C1422" s="1610">
        <v>149.0</v>
      </c>
      <c r="D1422" s="1599">
        <v>22.0</v>
      </c>
      <c r="E1422" s="160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609">
        <v>164.0</v>
      </c>
      <c r="L1422" s="1602">
        <v>49773.0</v>
      </c>
    </row>
    <row r="1423">
      <c r="A1423" s="1596" t="s">
        <v>1023</v>
      </c>
      <c r="B1423" s="1632">
        <v>21387.0</v>
      </c>
      <c r="C1423" s="1610">
        <v>385.0</v>
      </c>
      <c r="D1423" s="1599">
        <v>8.3</v>
      </c>
      <c r="E1423" s="160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609">
        <v>757.0</v>
      </c>
      <c r="L1423" s="1602">
        <v>63633.0</v>
      </c>
    </row>
    <row r="1424">
      <c r="A1424" s="1596" t="s">
        <v>1024</v>
      </c>
      <c r="B1424" s="1632">
        <v>14065.0</v>
      </c>
      <c r="C1424" s="1610">
        <v>629.0</v>
      </c>
      <c r="D1424" s="1599">
        <v>18.2</v>
      </c>
      <c r="E1424" s="160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609">
        <v>573.0</v>
      </c>
      <c r="L1424" s="1602">
        <v>46312.0</v>
      </c>
    </row>
    <row r="1425">
      <c r="A1425" s="1596" t="s">
        <v>1025</v>
      </c>
      <c r="B1425" s="1632">
        <v>18968.0</v>
      </c>
      <c r="C1425" s="1610">
        <v>508.0</v>
      </c>
      <c r="D1425" s="1599">
        <v>12.0</v>
      </c>
      <c r="E1425" s="160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609">
        <v>906.0</v>
      </c>
      <c r="L1425" s="1606">
        <v>58335.0</v>
      </c>
    </row>
    <row r="1426">
      <c r="A1426" s="1596" t="s">
        <v>94</v>
      </c>
      <c r="B1426" s="1632">
        <v>267568.0</v>
      </c>
      <c r="C1426" s="1598">
        <v>2851.0</v>
      </c>
      <c r="D1426" s="1599">
        <v>4.5</v>
      </c>
      <c r="E1426" s="160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609">
        <v>16968.0</v>
      </c>
      <c r="L1426" s="1602">
        <v>95840.0</v>
      </c>
    </row>
    <row r="1427">
      <c r="A1427" s="1596" t="s">
        <v>1026</v>
      </c>
      <c r="B1427" s="1632">
        <v>11253.0</v>
      </c>
      <c r="C1427" s="1610">
        <v>376.0</v>
      </c>
      <c r="D1427" s="1599">
        <v>14.2</v>
      </c>
      <c r="E1427" s="160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609">
        <v>1056.0</v>
      </c>
      <c r="L1427" s="1602">
        <v>51962.0</v>
      </c>
    </row>
    <row r="1428">
      <c r="A1428" s="1596" t="s">
        <v>1027</v>
      </c>
      <c r="B1428" s="1632">
        <v>6506.0</v>
      </c>
      <c r="C1428" s="1610">
        <v>185.0</v>
      </c>
      <c r="D1428" s="1599">
        <v>13.6</v>
      </c>
      <c r="E1428" s="160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609">
        <v>302.0</v>
      </c>
      <c r="L1428" s="1602">
        <v>61387.0</v>
      </c>
    </row>
    <row r="1429">
      <c r="A1429" s="1596" t="s">
        <v>1028</v>
      </c>
      <c r="B1429" s="1632">
        <v>49671.0</v>
      </c>
      <c r="C1429" s="1610">
        <v>997.0</v>
      </c>
      <c r="D1429" s="1599">
        <v>11.1</v>
      </c>
      <c r="E1429" s="160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609">
        <v>2151.0</v>
      </c>
      <c r="L1429" s="1606">
        <v>56076.0</v>
      </c>
    </row>
    <row r="1430">
      <c r="A1430" s="1596" t="s">
        <v>685</v>
      </c>
      <c r="B1430" s="1632">
        <v>141337.0</v>
      </c>
      <c r="C1430" s="1598">
        <v>1771.0</v>
      </c>
      <c r="D1430" s="1599">
        <v>4.7</v>
      </c>
      <c r="E1430" s="160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609">
        <v>7013.0</v>
      </c>
      <c r="L1430" s="1658">
        <v>87377.0</v>
      </c>
    </row>
    <row r="1431">
      <c r="A1431" s="1581" t="s">
        <v>1029</v>
      </c>
      <c r="B1431" s="1640">
        <v>9528.0</v>
      </c>
      <c r="C1431" s="1627">
        <v>340.0</v>
      </c>
      <c r="D1431" s="1612">
        <v>15.0</v>
      </c>
      <c r="E1431" s="1585">
        <v>8524.0</v>
      </c>
      <c r="F1431" s="1586">
        <v>53.0</v>
      </c>
      <c r="G1431" s="1586">
        <v>291.0</v>
      </c>
      <c r="H1431" s="1586">
        <v>28.0</v>
      </c>
      <c r="I1431" s="1586">
        <v>1.0</v>
      </c>
      <c r="J1431" s="1586">
        <v>200.0</v>
      </c>
      <c r="K1431" s="1659">
        <v>431.0</v>
      </c>
      <c r="L1431" s="1660">
        <v>56528.0</v>
      </c>
    </row>
    <row r="1432">
      <c r="A1432" s="1590" t="s">
        <v>181</v>
      </c>
      <c r="B1432" s="1641">
        <v>2961279.0</v>
      </c>
      <c r="C1432" s="1591">
        <v>195794.0</v>
      </c>
      <c r="D1432" s="1616">
        <v>28.2</v>
      </c>
      <c r="E1432" s="1617">
        <v>1658893.0</v>
      </c>
      <c r="F1432" s="1593">
        <v>1084481.0</v>
      </c>
      <c r="G1432" s="1593">
        <v>16450.0</v>
      </c>
      <c r="H1432" s="1593">
        <v>32709.0</v>
      </c>
      <c r="I1432" s="1593">
        <v>1154.0</v>
      </c>
      <c r="J1432" s="1593">
        <v>56860.0</v>
      </c>
      <c r="K1432" s="1594">
        <v>110732.0</v>
      </c>
      <c r="L1432" s="1595">
        <v>44740.0</v>
      </c>
    </row>
    <row r="1433">
      <c r="A1433" s="1596" t="s">
        <v>267</v>
      </c>
      <c r="B1433" s="1631">
        <v>29538.0</v>
      </c>
      <c r="C1433" s="1598">
        <v>2493.0</v>
      </c>
      <c r="D1433" s="1599">
        <v>40.4</v>
      </c>
      <c r="E1433" s="160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609">
        <v>759.0</v>
      </c>
      <c r="L1433" s="1602">
        <v>33392.0</v>
      </c>
    </row>
    <row r="1434">
      <c r="A1434" s="1596" t="s">
        <v>1033</v>
      </c>
      <c r="B1434" s="1632">
        <v>34740.0</v>
      </c>
      <c r="C1434" s="1598">
        <v>1940.0</v>
      </c>
      <c r="D1434" s="1599">
        <v>23.4</v>
      </c>
      <c r="E1434" s="160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609">
        <v>1387.0</v>
      </c>
      <c r="L1434" s="1602">
        <v>40010.0</v>
      </c>
    </row>
    <row r="1435">
      <c r="A1435" s="1596" t="s">
        <v>1035</v>
      </c>
      <c r="B1435" s="1632">
        <v>12720.0</v>
      </c>
      <c r="C1435" s="1610">
        <v>819.0</v>
      </c>
      <c r="D1435" s="1599">
        <v>32.9</v>
      </c>
      <c r="E1435" s="160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609">
        <v>276.0</v>
      </c>
      <c r="L1435" s="1602">
        <v>38092.0</v>
      </c>
    </row>
    <row r="1436">
      <c r="A1436" s="1596" t="s">
        <v>1037</v>
      </c>
      <c r="B1436" s="1632">
        <v>17889.0</v>
      </c>
      <c r="C1436" s="1598">
        <v>1493.0</v>
      </c>
      <c r="D1436" s="1599">
        <v>32.6</v>
      </c>
      <c r="E1436" s="160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609">
        <v>395.0</v>
      </c>
      <c r="L1436" s="1602">
        <v>36761.0</v>
      </c>
    </row>
    <row r="1437">
      <c r="A1437" s="1596" t="s">
        <v>150</v>
      </c>
      <c r="B1437" s="1632">
        <v>7646.0</v>
      </c>
      <c r="C1437" s="1610">
        <v>580.0</v>
      </c>
      <c r="D1437" s="1599">
        <v>32.8</v>
      </c>
      <c r="E1437" s="160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609">
        <v>279.0</v>
      </c>
      <c r="L1437" s="1602">
        <v>35184.0</v>
      </c>
    </row>
    <row r="1438">
      <c r="A1438" s="1596" t="s">
        <v>1040</v>
      </c>
      <c r="B1438" s="1632">
        <v>30985.0</v>
      </c>
      <c r="C1438" s="1598">
        <v>2923.0</v>
      </c>
      <c r="D1438" s="1599">
        <v>38.9</v>
      </c>
      <c r="E1438" s="160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609">
        <v>801.0</v>
      </c>
      <c r="L1438" s="1602">
        <v>33116.0</v>
      </c>
    </row>
    <row r="1439">
      <c r="A1439" s="1596" t="s">
        <v>37</v>
      </c>
      <c r="B1439" s="1632">
        <v>13266.0</v>
      </c>
      <c r="C1439" s="1598">
        <v>1140.0</v>
      </c>
      <c r="D1439" s="1599">
        <v>34.2</v>
      </c>
      <c r="E1439" s="160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609">
        <v>482.0</v>
      </c>
      <c r="L1439" s="1602">
        <v>39176.0</v>
      </c>
    </row>
    <row r="1440">
      <c r="A1440" s="1596" t="s">
        <v>153</v>
      </c>
      <c r="B1440" s="1632">
        <v>9998.0</v>
      </c>
      <c r="C1440" s="1610">
        <v>437.0</v>
      </c>
      <c r="D1440" s="1599">
        <v>24.0</v>
      </c>
      <c r="E1440" s="160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609">
        <v>251.0</v>
      </c>
      <c r="L1440" s="1602">
        <v>42588.0</v>
      </c>
    </row>
    <row r="1441">
      <c r="A1441" s="1596" t="s">
        <v>652</v>
      </c>
      <c r="B1441" s="1632">
        <v>17106.0</v>
      </c>
      <c r="C1441" s="1598">
        <v>1140.0</v>
      </c>
      <c r="D1441" s="1599">
        <v>27.1</v>
      </c>
      <c r="E1441" s="160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609">
        <v>507.0</v>
      </c>
      <c r="L1441" s="1602">
        <v>37429.0</v>
      </c>
    </row>
    <row r="1442">
      <c r="A1442" s="1596" t="s">
        <v>41</v>
      </c>
      <c r="B1442" s="1632">
        <v>8246.0</v>
      </c>
      <c r="C1442" s="1610">
        <v>505.0</v>
      </c>
      <c r="D1442" s="1599">
        <v>28.6</v>
      </c>
      <c r="E1442" s="160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609">
        <v>268.0</v>
      </c>
      <c r="L1442" s="1602">
        <v>38479.0</v>
      </c>
    </row>
    <row r="1443">
      <c r="A1443" s="1596" t="s">
        <v>825</v>
      </c>
      <c r="B1443" s="1632">
        <v>9135.0</v>
      </c>
      <c r="C1443" s="1610">
        <v>858.0</v>
      </c>
      <c r="D1443" s="1599">
        <v>45.9</v>
      </c>
      <c r="E1443" s="160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609">
        <v>143.0</v>
      </c>
      <c r="L1443" s="1602">
        <v>29631.0</v>
      </c>
    </row>
    <row r="1444">
      <c r="A1444" s="1596" t="s">
        <v>42</v>
      </c>
      <c r="B1444" s="1632">
        <v>15615.0</v>
      </c>
      <c r="C1444" s="1598">
        <v>1112.0</v>
      </c>
      <c r="D1444" s="1599">
        <v>32.8</v>
      </c>
      <c r="E1444" s="160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609">
        <v>412.0</v>
      </c>
      <c r="L1444" s="1602">
        <v>41495.0</v>
      </c>
    </row>
    <row r="1445">
      <c r="A1445" s="1596" t="s">
        <v>43</v>
      </c>
      <c r="B1445" s="1632">
        <v>18636.0</v>
      </c>
      <c r="C1445" s="1598">
        <v>1541.0</v>
      </c>
      <c r="D1445" s="1599">
        <v>35.6</v>
      </c>
      <c r="E1445" s="160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609">
        <v>388.0</v>
      </c>
      <c r="L1445" s="1602">
        <v>38121.0</v>
      </c>
    </row>
    <row r="1446">
      <c r="A1446" s="1596" t="s">
        <v>1046</v>
      </c>
      <c r="B1446" s="1632">
        <v>21390.0</v>
      </c>
      <c r="C1446" s="1598">
        <v>3021.0</v>
      </c>
      <c r="D1446" s="1599">
        <v>50.3</v>
      </c>
      <c r="E1446" s="160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609">
        <v>426.0</v>
      </c>
      <c r="L1446" s="1602">
        <v>29380.0</v>
      </c>
    </row>
    <row r="1447">
      <c r="A1447" s="1596" t="s">
        <v>1048</v>
      </c>
      <c r="B1447" s="1632">
        <v>28368.0</v>
      </c>
      <c r="C1447" s="1598">
        <v>2336.0</v>
      </c>
      <c r="D1447" s="1599">
        <v>36.1</v>
      </c>
      <c r="E1447" s="160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609">
        <v>815.0</v>
      </c>
      <c r="L1447" s="1602">
        <v>38664.0</v>
      </c>
    </row>
    <row r="1448">
      <c r="A1448" s="1596" t="s">
        <v>49</v>
      </c>
      <c r="B1448" s="1632">
        <v>18340.0</v>
      </c>
      <c r="C1448" s="1598">
        <v>1644.0</v>
      </c>
      <c r="D1448" s="1599">
        <v>36.0</v>
      </c>
      <c r="E1448" s="160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609">
        <v>431.0</v>
      </c>
      <c r="L1448" s="1606">
        <v>36083.0</v>
      </c>
    </row>
    <row r="1449">
      <c r="A1449" s="1596" t="s">
        <v>351</v>
      </c>
      <c r="B1449" s="1632">
        <v>185314.0</v>
      </c>
      <c r="C1449" s="1598">
        <v>5799.0</v>
      </c>
      <c r="D1449" s="1599">
        <v>12.6</v>
      </c>
      <c r="E1449" s="160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609">
        <v>9310.0</v>
      </c>
      <c r="L1449" s="1606">
        <v>68126.0</v>
      </c>
    </row>
    <row r="1450">
      <c r="A1450" s="1596" t="s">
        <v>1052</v>
      </c>
      <c r="B1450" s="1632">
        <v>78158.0</v>
      </c>
      <c r="C1450" s="1598">
        <v>5339.0</v>
      </c>
      <c r="D1450" s="1599">
        <v>31.2</v>
      </c>
      <c r="E1450" s="160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609">
        <v>3049.0</v>
      </c>
      <c r="L1450" s="1602">
        <v>39061.0</v>
      </c>
    </row>
    <row r="1451">
      <c r="A1451" s="1596" t="s">
        <v>59</v>
      </c>
      <c r="B1451" s="1632">
        <v>7675.0</v>
      </c>
      <c r="C1451" s="1610">
        <v>495.0</v>
      </c>
      <c r="D1451" s="1599">
        <v>27.6</v>
      </c>
      <c r="E1451" s="160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609">
        <v>136.0</v>
      </c>
      <c r="L1451" s="1602">
        <v>39508.0</v>
      </c>
    </row>
    <row r="1452">
      <c r="A1452" s="1596" t="s">
        <v>1053</v>
      </c>
      <c r="B1452" s="1632">
        <v>24350.0</v>
      </c>
      <c r="C1452" s="1598">
        <v>1490.0</v>
      </c>
      <c r="D1452" s="1599">
        <v>23.6</v>
      </c>
      <c r="E1452" s="160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609">
        <v>917.0</v>
      </c>
      <c r="L1452" s="1602">
        <v>47246.0</v>
      </c>
    </row>
    <row r="1453">
      <c r="A1453" s="1596" t="s">
        <v>61</v>
      </c>
      <c r="B1453" s="1632">
        <v>13530.0</v>
      </c>
      <c r="C1453" s="1610">
        <v>657.0</v>
      </c>
      <c r="D1453" s="1599">
        <v>25.0</v>
      </c>
      <c r="E1453" s="160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609">
        <v>361.0</v>
      </c>
      <c r="L1453" s="1602">
        <v>42022.0</v>
      </c>
    </row>
    <row r="1454">
      <c r="A1454" s="1596" t="s">
        <v>1055</v>
      </c>
      <c r="B1454" s="1632">
        <v>21629.0</v>
      </c>
      <c r="C1454" s="1598">
        <v>1682.0</v>
      </c>
      <c r="D1454" s="1599">
        <v>33.8</v>
      </c>
      <c r="E1454" s="160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609">
        <v>652.0</v>
      </c>
      <c r="L1454" s="1602">
        <v>39633.0</v>
      </c>
    </row>
    <row r="1455">
      <c r="A1455" s="1596" t="s">
        <v>444</v>
      </c>
      <c r="B1455" s="1632">
        <v>46053.0</v>
      </c>
      <c r="C1455" s="1598">
        <v>2485.0</v>
      </c>
      <c r="D1455" s="1599">
        <v>26.2</v>
      </c>
      <c r="E1455" s="160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609">
        <v>2941.0</v>
      </c>
      <c r="L1455" s="1606">
        <v>49843.0</v>
      </c>
    </row>
    <row r="1456">
      <c r="A1456" s="1596" t="s">
        <v>608</v>
      </c>
      <c r="B1456" s="1632">
        <v>208621.0</v>
      </c>
      <c r="C1456" s="1598">
        <v>14063.0</v>
      </c>
      <c r="D1456" s="1599">
        <v>29.0</v>
      </c>
      <c r="E1456" s="160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609">
        <v>15459.0</v>
      </c>
      <c r="L1456" s="1606">
        <v>45355.0</v>
      </c>
    </row>
    <row r="1457">
      <c r="A1457" s="1596" t="s">
        <v>1058</v>
      </c>
      <c r="B1457" s="1632">
        <v>227742.0</v>
      </c>
      <c r="C1457" s="1598">
        <v>17022.0</v>
      </c>
      <c r="D1457" s="1599">
        <v>30.4</v>
      </c>
      <c r="E1457" s="160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609">
        <v>5706.0</v>
      </c>
      <c r="L1457" s="1602">
        <v>44776.0</v>
      </c>
    </row>
    <row r="1458">
      <c r="A1458" s="1596" t="s">
        <v>365</v>
      </c>
      <c r="B1458" s="1632">
        <v>17000.0</v>
      </c>
      <c r="C1458" s="1598">
        <v>2015.0</v>
      </c>
      <c r="D1458" s="1599">
        <v>45.5</v>
      </c>
      <c r="E1458" s="160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609">
        <v>280.0</v>
      </c>
      <c r="L1458" s="1602">
        <v>26449.0</v>
      </c>
    </row>
    <row r="1459">
      <c r="A1459" s="1596" t="s">
        <v>1060</v>
      </c>
      <c r="B1459" s="1632">
        <v>7785.0</v>
      </c>
      <c r="C1459" s="1598">
        <v>1193.0</v>
      </c>
      <c r="D1459" s="1599">
        <v>56.3</v>
      </c>
      <c r="E1459" s="160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609">
        <v>178.0</v>
      </c>
      <c r="L1459" s="1602">
        <v>28542.0</v>
      </c>
    </row>
    <row r="1460">
      <c r="A1460" s="1596" t="s">
        <v>1062</v>
      </c>
      <c r="B1460" s="1632">
        <v>1338.0</v>
      </c>
      <c r="C1460" s="1610">
        <v>66.0</v>
      </c>
      <c r="D1460" s="1599">
        <v>50.8</v>
      </c>
      <c r="E1460" s="160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609">
        <v>31.0</v>
      </c>
      <c r="L1460" s="1602">
        <v>26936.0</v>
      </c>
    </row>
    <row r="1461">
      <c r="A1461" s="1596" t="s">
        <v>1063</v>
      </c>
      <c r="B1461" s="1632">
        <v>23863.0</v>
      </c>
      <c r="C1461" s="1610">
        <v>880.0</v>
      </c>
      <c r="D1461" s="1599">
        <v>17.5</v>
      </c>
      <c r="E1461" s="160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609">
        <v>719.0</v>
      </c>
      <c r="L1461" s="1606">
        <v>45720.0</v>
      </c>
    </row>
    <row r="1462">
      <c r="A1462" s="1596" t="s">
        <v>65</v>
      </c>
      <c r="B1462" s="1632">
        <v>143252.0</v>
      </c>
      <c r="C1462" s="1598">
        <v>8720.0</v>
      </c>
      <c r="D1462" s="1599">
        <v>26.5</v>
      </c>
      <c r="E1462" s="160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609">
        <v>9656.0</v>
      </c>
      <c r="L1462" s="1602">
        <v>51771.0</v>
      </c>
    </row>
    <row r="1463">
      <c r="A1463" s="1596" t="s">
        <v>450</v>
      </c>
      <c r="B1463" s="1632">
        <v>16367.0</v>
      </c>
      <c r="C1463" s="1598">
        <v>1036.0</v>
      </c>
      <c r="D1463" s="1599">
        <v>28.2</v>
      </c>
      <c r="E1463" s="160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609">
        <v>323.0</v>
      </c>
      <c r="L1463" s="1602">
        <v>36987.0</v>
      </c>
    </row>
    <row r="1464">
      <c r="A1464" s="1596" t="s">
        <v>66</v>
      </c>
      <c r="B1464" s="1632">
        <v>7260.0</v>
      </c>
      <c r="C1464" s="1610">
        <v>806.0</v>
      </c>
      <c r="D1464" s="1599">
        <v>50.8</v>
      </c>
      <c r="E1464" s="160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609">
        <v>134.0</v>
      </c>
      <c r="L1464" s="1602">
        <v>28024.0</v>
      </c>
    </row>
    <row r="1465">
      <c r="A1465" s="1596" t="s">
        <v>833</v>
      </c>
      <c r="B1465" s="1632">
        <v>11321.0</v>
      </c>
      <c r="C1465" s="1610">
        <v>819.0</v>
      </c>
      <c r="D1465" s="1599">
        <v>37.6</v>
      </c>
      <c r="E1465" s="160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609">
        <v>247.0</v>
      </c>
      <c r="L1465" s="1606">
        <v>31739.0</v>
      </c>
    </row>
    <row r="1466">
      <c r="A1466" s="1596" t="s">
        <v>453</v>
      </c>
      <c r="B1466" s="1632">
        <v>67246.0</v>
      </c>
      <c r="C1466" s="1598">
        <v>4811.0</v>
      </c>
      <c r="D1466" s="1599">
        <v>28.6</v>
      </c>
      <c r="E1466" s="160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609">
        <v>2139.0</v>
      </c>
      <c r="L1466" s="1602">
        <v>42435.0</v>
      </c>
    </row>
    <row r="1467">
      <c r="A1467" s="1596" t="s">
        <v>1068</v>
      </c>
      <c r="B1467" s="1632">
        <v>8988.0</v>
      </c>
      <c r="C1467" s="1610">
        <v>712.0</v>
      </c>
      <c r="D1467" s="1599">
        <v>39.4</v>
      </c>
      <c r="E1467" s="160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609">
        <v>167.0</v>
      </c>
      <c r="L1467" s="1602">
        <v>33437.0</v>
      </c>
    </row>
    <row r="1468">
      <c r="A1468" s="1596" t="s">
        <v>175</v>
      </c>
      <c r="B1468" s="1632">
        <v>55813.0</v>
      </c>
      <c r="C1468" s="1598">
        <v>1585.0</v>
      </c>
      <c r="D1468" s="1599">
        <v>16.2</v>
      </c>
      <c r="E1468" s="160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609">
        <v>2435.0</v>
      </c>
      <c r="L1468" s="1602">
        <v>49381.0</v>
      </c>
    </row>
    <row r="1469">
      <c r="A1469" s="1596" t="s">
        <v>67</v>
      </c>
      <c r="B1469" s="1632">
        <v>64222.0</v>
      </c>
      <c r="C1469" s="1598">
        <v>2793.0</v>
      </c>
      <c r="D1469" s="1599">
        <v>18.3</v>
      </c>
      <c r="E1469" s="160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609">
        <v>2902.0</v>
      </c>
      <c r="L1469" s="1606">
        <v>58377.0</v>
      </c>
    </row>
    <row r="1470">
      <c r="A1470" s="1596" t="s">
        <v>68</v>
      </c>
      <c r="B1470" s="1632">
        <v>72984.0</v>
      </c>
      <c r="C1470" s="1598">
        <v>5864.0</v>
      </c>
      <c r="D1470" s="1599">
        <v>33.9</v>
      </c>
      <c r="E1470" s="160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609">
        <v>2176.0</v>
      </c>
      <c r="L1470" s="1602">
        <v>40077.0</v>
      </c>
    </row>
    <row r="1471">
      <c r="A1471" s="1596" t="s">
        <v>69</v>
      </c>
      <c r="B1471" s="1632">
        <v>12016.0</v>
      </c>
      <c r="C1471" s="1610">
        <v>821.0</v>
      </c>
      <c r="D1471" s="1599">
        <v>27.2</v>
      </c>
      <c r="E1471" s="160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609">
        <v>319.0</v>
      </c>
      <c r="L1471" s="1602">
        <v>40510.0</v>
      </c>
    </row>
    <row r="1472">
      <c r="A1472" s="1596" t="s">
        <v>1072</v>
      </c>
      <c r="B1472" s="1632">
        <v>21275.0</v>
      </c>
      <c r="C1472" s="1598">
        <v>1920.0</v>
      </c>
      <c r="D1472" s="1599">
        <v>39.7</v>
      </c>
      <c r="E1472" s="160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609">
        <v>496.0</v>
      </c>
      <c r="L1472" s="1606">
        <v>37212.0</v>
      </c>
    </row>
    <row r="1473">
      <c r="A1473" s="1596" t="s">
        <v>70</v>
      </c>
      <c r="B1473" s="1632">
        <v>83343.0</v>
      </c>
      <c r="C1473" s="1598">
        <v>4218.0</v>
      </c>
      <c r="D1473" s="1599">
        <v>19.9</v>
      </c>
      <c r="E1473" s="160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609">
        <v>2943.0</v>
      </c>
      <c r="L1473" s="1602">
        <v>51088.0</v>
      </c>
    </row>
    <row r="1474">
      <c r="A1474" s="1596" t="s">
        <v>1073</v>
      </c>
      <c r="B1474" s="1632">
        <v>28339.0</v>
      </c>
      <c r="C1474" s="1598">
        <v>3862.0</v>
      </c>
      <c r="D1474" s="1599">
        <v>49.0</v>
      </c>
      <c r="E1474" s="160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609">
        <v>585.0</v>
      </c>
      <c r="L1474" s="1602">
        <v>29244.0</v>
      </c>
    </row>
    <row r="1475">
      <c r="A1475" s="1596" t="s">
        <v>176</v>
      </c>
      <c r="B1475" s="1632">
        <v>34907.0</v>
      </c>
      <c r="C1475" s="1598">
        <v>1961.0</v>
      </c>
      <c r="D1475" s="1599">
        <v>24.8</v>
      </c>
      <c r="E1475" s="160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609">
        <v>834.0</v>
      </c>
      <c r="L1475" s="1602">
        <v>43478.0</v>
      </c>
    </row>
    <row r="1476">
      <c r="A1476" s="1596" t="s">
        <v>72</v>
      </c>
      <c r="B1476" s="1632">
        <v>58879.0</v>
      </c>
      <c r="C1476" s="1598">
        <v>4355.0</v>
      </c>
      <c r="D1476" s="1599">
        <v>31.8</v>
      </c>
      <c r="E1476" s="160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609">
        <v>1916.0</v>
      </c>
      <c r="L1476" s="1606">
        <v>44348.0</v>
      </c>
    </row>
    <row r="1477">
      <c r="A1477" s="1596" t="s">
        <v>74</v>
      </c>
      <c r="B1477" s="1632">
        <v>109145.0</v>
      </c>
      <c r="C1477" s="1598">
        <v>3557.0</v>
      </c>
      <c r="D1477" s="1599">
        <v>13.6</v>
      </c>
      <c r="E1477" s="160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609">
        <v>3582.0</v>
      </c>
      <c r="L1477" s="1602">
        <v>75740.0</v>
      </c>
    </row>
    <row r="1478">
      <c r="A1478" s="1596" t="s">
        <v>76</v>
      </c>
      <c r="B1478" s="1632">
        <v>24441.0</v>
      </c>
      <c r="C1478" s="1598">
        <v>2009.0</v>
      </c>
      <c r="D1478" s="1599">
        <v>35.7</v>
      </c>
      <c r="E1478" s="160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609">
        <v>657.0</v>
      </c>
      <c r="L1478" s="1602">
        <v>36408.0</v>
      </c>
    </row>
    <row r="1479">
      <c r="A1479" s="1596" t="s">
        <v>77</v>
      </c>
      <c r="B1479" s="1632">
        <v>33752.0</v>
      </c>
      <c r="C1479" s="1598">
        <v>2448.0</v>
      </c>
      <c r="D1479" s="1599">
        <v>33.3</v>
      </c>
      <c r="E1479" s="160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609">
        <v>1073.0</v>
      </c>
      <c r="L1479" s="1602">
        <v>40285.0</v>
      </c>
    </row>
    <row r="1480">
      <c r="A1480" s="1596" t="s">
        <v>79</v>
      </c>
      <c r="B1480" s="1632">
        <v>34180.0</v>
      </c>
      <c r="C1480" s="1598">
        <v>1949.0</v>
      </c>
      <c r="D1480" s="1599">
        <v>24.5</v>
      </c>
      <c r="E1480" s="160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609">
        <v>883.0</v>
      </c>
      <c r="L1480" s="1602">
        <v>44681.0</v>
      </c>
    </row>
    <row r="1481">
      <c r="A1481" s="1596" t="s">
        <v>80</v>
      </c>
      <c r="B1481" s="1632">
        <v>9822.0</v>
      </c>
      <c r="C1481" s="1610">
        <v>810.0</v>
      </c>
      <c r="D1481" s="1599">
        <v>36.0</v>
      </c>
      <c r="E1481" s="160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609">
        <v>240.0</v>
      </c>
      <c r="L1481" s="1602">
        <v>36311.0</v>
      </c>
    </row>
    <row r="1482">
      <c r="A1482" s="1596" t="s">
        <v>1077</v>
      </c>
      <c r="B1482" s="1632">
        <v>29087.0</v>
      </c>
      <c r="C1482" s="1598">
        <v>3015.0</v>
      </c>
      <c r="D1482" s="1599">
        <v>37.6</v>
      </c>
      <c r="E1482" s="160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609">
        <v>852.0</v>
      </c>
      <c r="L1482" s="1602">
        <v>36236.0</v>
      </c>
    </row>
    <row r="1483">
      <c r="A1483" s="1596" t="s">
        <v>183</v>
      </c>
      <c r="B1483" s="1632">
        <v>21291.0</v>
      </c>
      <c r="C1483" s="1598">
        <v>1666.0</v>
      </c>
      <c r="D1483" s="1599">
        <v>31.1</v>
      </c>
      <c r="E1483" s="160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609">
        <v>539.0</v>
      </c>
      <c r="L1483" s="1602">
        <v>40792.0</v>
      </c>
    </row>
    <row r="1484">
      <c r="A1484" s="1596" t="s">
        <v>1078</v>
      </c>
      <c r="B1484" s="1632">
        <v>10285.0</v>
      </c>
      <c r="C1484" s="1598">
        <v>1044.0</v>
      </c>
      <c r="D1484" s="1599">
        <v>40.8</v>
      </c>
      <c r="E1484" s="160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609">
        <v>285.0</v>
      </c>
      <c r="L1484" s="1602">
        <v>32167.0</v>
      </c>
    </row>
    <row r="1485">
      <c r="A1485" s="1596" t="s">
        <v>1079</v>
      </c>
      <c r="B1485" s="1632">
        <v>51788.0</v>
      </c>
      <c r="C1485" s="1598">
        <v>2330.0</v>
      </c>
      <c r="D1485" s="1599">
        <v>26.7</v>
      </c>
      <c r="E1485" s="160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609">
        <v>1602.0</v>
      </c>
      <c r="L1485" s="1602">
        <v>39130.0</v>
      </c>
    </row>
    <row r="1486">
      <c r="A1486" s="1596" t="s">
        <v>1080</v>
      </c>
      <c r="B1486" s="1632">
        <v>33208.0</v>
      </c>
      <c r="C1486" s="1598">
        <v>2873.0</v>
      </c>
      <c r="D1486" s="1599">
        <v>34.4</v>
      </c>
      <c r="E1486" s="160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609">
        <v>878.0</v>
      </c>
      <c r="L1486" s="1602">
        <v>39198.0</v>
      </c>
    </row>
    <row r="1487">
      <c r="A1487" s="1596" t="s">
        <v>1082</v>
      </c>
      <c r="B1487" s="1632">
        <v>56145.0</v>
      </c>
      <c r="C1487" s="1598">
        <v>3235.0</v>
      </c>
      <c r="D1487" s="1599">
        <v>26.2</v>
      </c>
      <c r="E1487" s="160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609">
        <v>3327.0</v>
      </c>
      <c r="L1487" s="1602">
        <v>45268.0</v>
      </c>
    </row>
    <row r="1488">
      <c r="A1488" s="1596" t="s">
        <v>82</v>
      </c>
      <c r="B1488" s="1632">
        <v>11511.0</v>
      </c>
      <c r="C1488" s="1610">
        <v>906.0</v>
      </c>
      <c r="D1488" s="1599">
        <v>34.3</v>
      </c>
      <c r="E1488" s="160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609">
        <v>337.0</v>
      </c>
      <c r="L1488" s="1602">
        <v>39687.0</v>
      </c>
    </row>
    <row r="1489">
      <c r="A1489" s="1596" t="s">
        <v>84</v>
      </c>
      <c r="B1489" s="1632">
        <v>40324.0</v>
      </c>
      <c r="C1489" s="1598">
        <v>4679.0</v>
      </c>
      <c r="D1489" s="1599">
        <v>46.2</v>
      </c>
      <c r="E1489" s="160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609">
        <v>1149.0</v>
      </c>
      <c r="L1489" s="1602">
        <v>33983.0</v>
      </c>
    </row>
    <row r="1490">
      <c r="A1490" s="1596" t="s">
        <v>1085</v>
      </c>
      <c r="B1490" s="1632">
        <v>31184.0</v>
      </c>
      <c r="C1490" s="1598">
        <v>2164.0</v>
      </c>
      <c r="D1490" s="1599">
        <v>26.2</v>
      </c>
      <c r="E1490" s="160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609">
        <v>1238.0</v>
      </c>
      <c r="L1490" s="1602">
        <v>44297.0</v>
      </c>
    </row>
    <row r="1491">
      <c r="A1491" s="1596" t="s">
        <v>1087</v>
      </c>
      <c r="B1491" s="1632">
        <v>25008.0</v>
      </c>
      <c r="C1491" s="1598">
        <v>1544.0</v>
      </c>
      <c r="D1491" s="1599">
        <v>28.1</v>
      </c>
      <c r="E1491" s="160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609">
        <v>790.0</v>
      </c>
      <c r="L1491" s="1602">
        <v>41281.0</v>
      </c>
    </row>
    <row r="1492">
      <c r="A1492" s="1596" t="s">
        <v>469</v>
      </c>
      <c r="B1492" s="1632">
        <v>6176.0</v>
      </c>
      <c r="C1492" s="1610">
        <v>876.0</v>
      </c>
      <c r="D1492" s="1599">
        <v>55.0</v>
      </c>
      <c r="E1492" s="160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609">
        <v>116.0</v>
      </c>
      <c r="L1492" s="1606">
        <v>27767.0</v>
      </c>
    </row>
    <row r="1493">
      <c r="A1493" s="1596" t="s">
        <v>1088</v>
      </c>
      <c r="B1493" s="1632">
        <v>157031.0</v>
      </c>
      <c r="C1493" s="1598">
        <v>4216.0</v>
      </c>
      <c r="D1493" s="1599">
        <v>12.0</v>
      </c>
      <c r="E1493" s="160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609">
        <v>6092.0</v>
      </c>
      <c r="L1493" s="1606">
        <v>66296.0</v>
      </c>
    </row>
    <row r="1494">
      <c r="A1494" s="1596" t="s">
        <v>193</v>
      </c>
      <c r="B1494" s="1632">
        <v>27990.0</v>
      </c>
      <c r="C1494" s="1598">
        <v>2733.0</v>
      </c>
      <c r="D1494" s="1599">
        <v>36.8</v>
      </c>
      <c r="E1494" s="160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609">
        <v>1141.0</v>
      </c>
      <c r="L1494" s="1606">
        <v>38034.0</v>
      </c>
    </row>
    <row r="1495">
      <c r="A1495" s="1596" t="s">
        <v>1089</v>
      </c>
      <c r="B1495" s="1632">
        <v>3800.0</v>
      </c>
      <c r="C1495" s="1610">
        <v>516.0</v>
      </c>
      <c r="D1495" s="1599">
        <v>49.1</v>
      </c>
      <c r="E1495" s="160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609">
        <v>102.0</v>
      </c>
      <c r="L1495" s="1606">
        <v>28887.0</v>
      </c>
    </row>
    <row r="1496">
      <c r="A1496" s="1596" t="s">
        <v>807</v>
      </c>
      <c r="B1496" s="1632">
        <v>25949.0</v>
      </c>
      <c r="C1496" s="1598">
        <v>1856.0</v>
      </c>
      <c r="D1496" s="1599">
        <v>30.6</v>
      </c>
      <c r="E1496" s="160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609">
        <v>763.0</v>
      </c>
      <c r="L1496" s="1606">
        <v>38173.0</v>
      </c>
    </row>
    <row r="1497">
      <c r="A1497" s="1596" t="s">
        <v>743</v>
      </c>
      <c r="B1497" s="1632">
        <v>14209.0</v>
      </c>
      <c r="C1497" s="1610">
        <v>908.0</v>
      </c>
      <c r="D1497" s="1599">
        <v>24.8</v>
      </c>
      <c r="E1497" s="160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609">
        <v>328.0</v>
      </c>
      <c r="L1497" s="1606">
        <v>46764.0</v>
      </c>
    </row>
    <row r="1498">
      <c r="A1498" s="1596" t="s">
        <v>198</v>
      </c>
      <c r="B1498" s="1632">
        <v>18333.0</v>
      </c>
      <c r="C1498" s="1598">
        <v>1082.0</v>
      </c>
      <c r="D1498" s="1599">
        <v>27.9</v>
      </c>
      <c r="E1498" s="160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609">
        <v>697.0</v>
      </c>
      <c r="L1498" s="1606">
        <v>44622.0</v>
      </c>
    </row>
    <row r="1499">
      <c r="A1499" s="1596" t="s">
        <v>1091</v>
      </c>
      <c r="B1499" s="1632">
        <v>25971.0</v>
      </c>
      <c r="C1499" s="1598">
        <v>2378.0</v>
      </c>
      <c r="D1499" s="1599">
        <v>42.3</v>
      </c>
      <c r="E1499" s="160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609">
        <v>438.0</v>
      </c>
      <c r="L1499" s="1606">
        <v>31329.0</v>
      </c>
    </row>
    <row r="1500">
      <c r="A1500" s="1596" t="s">
        <v>1092</v>
      </c>
      <c r="B1500" s="1632">
        <v>12715.0</v>
      </c>
      <c r="C1500" s="1598">
        <v>1098.0</v>
      </c>
      <c r="D1500" s="1599">
        <v>40.5</v>
      </c>
      <c r="E1500" s="160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609">
        <v>185.0</v>
      </c>
      <c r="L1500" s="1606">
        <v>32692.0</v>
      </c>
    </row>
    <row r="1501">
      <c r="A1501" s="1596" t="s">
        <v>1093</v>
      </c>
      <c r="B1501" s="1632">
        <v>28064.0</v>
      </c>
      <c r="C1501" s="1598">
        <v>1667.0</v>
      </c>
      <c r="D1501" s="1599">
        <v>25.9</v>
      </c>
      <c r="E1501" s="160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609">
        <v>1001.0</v>
      </c>
      <c r="L1501" s="1606">
        <v>48082.0</v>
      </c>
    </row>
    <row r="1502">
      <c r="A1502" s="1596" t="s">
        <v>1094</v>
      </c>
      <c r="B1502" s="1632">
        <v>21815.0</v>
      </c>
      <c r="C1502" s="1598">
        <v>1224.0</v>
      </c>
      <c r="D1502" s="1599">
        <v>23.1</v>
      </c>
      <c r="E1502" s="160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609">
        <v>720.0</v>
      </c>
      <c r="L1502" s="1606">
        <v>39833.0</v>
      </c>
    </row>
    <row r="1503">
      <c r="A1503" s="1596" t="s">
        <v>1095</v>
      </c>
      <c r="B1503" s="1632">
        <v>18850.0</v>
      </c>
      <c r="C1503" s="1610">
        <v>881.0</v>
      </c>
      <c r="D1503" s="1599">
        <v>21.5</v>
      </c>
      <c r="E1503" s="160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609">
        <v>717.0</v>
      </c>
      <c r="L1503" s="1606">
        <v>41455.0</v>
      </c>
    </row>
    <row r="1504">
      <c r="A1504" s="1596" t="s">
        <v>1097</v>
      </c>
      <c r="B1504" s="1632">
        <v>9782.0</v>
      </c>
      <c r="C1504" s="1598">
        <v>1253.0</v>
      </c>
      <c r="D1504" s="1599">
        <v>43.5</v>
      </c>
      <c r="E1504" s="160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609">
        <v>162.0</v>
      </c>
      <c r="L1504" s="1606">
        <v>33143.0</v>
      </c>
    </row>
    <row r="1505">
      <c r="A1505" s="1596" t="s">
        <v>199</v>
      </c>
      <c r="B1505" s="1632">
        <v>27777.0</v>
      </c>
      <c r="C1505" s="1598">
        <v>1323.0</v>
      </c>
      <c r="D1505" s="1599">
        <v>18.8</v>
      </c>
      <c r="E1505" s="160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609">
        <v>974.0</v>
      </c>
      <c r="L1505" s="1606">
        <v>46600.0</v>
      </c>
    </row>
    <row r="1506">
      <c r="A1506" s="1596" t="s">
        <v>1098</v>
      </c>
      <c r="B1506" s="1632">
        <v>13884.0</v>
      </c>
      <c r="C1506" s="1598">
        <v>1203.0</v>
      </c>
      <c r="D1506" s="1599">
        <v>36.8</v>
      </c>
      <c r="E1506" s="160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609">
        <v>333.0</v>
      </c>
      <c r="L1506" s="1606">
        <v>33566.0</v>
      </c>
    </row>
    <row r="1507">
      <c r="A1507" s="1596" t="s">
        <v>493</v>
      </c>
      <c r="B1507" s="1632">
        <v>44722.0</v>
      </c>
      <c r="C1507" s="1598">
        <v>3368.0</v>
      </c>
      <c r="D1507" s="1599">
        <v>31.0</v>
      </c>
      <c r="E1507" s="160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609">
        <v>1381.0</v>
      </c>
      <c r="L1507" s="1606">
        <v>46049.0</v>
      </c>
    </row>
    <row r="1508">
      <c r="A1508" s="1596" t="s">
        <v>94</v>
      </c>
      <c r="B1508" s="1632">
        <v>44922.0</v>
      </c>
      <c r="C1508" s="1598">
        <v>5952.0</v>
      </c>
      <c r="D1508" s="1599">
        <v>52.0</v>
      </c>
      <c r="E1508" s="160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609">
        <v>914.0</v>
      </c>
      <c r="L1508" s="1606">
        <v>33991.0</v>
      </c>
    </row>
    <row r="1509">
      <c r="A1509" s="1596" t="s">
        <v>494</v>
      </c>
      <c r="B1509" s="1632">
        <v>19779.0</v>
      </c>
      <c r="C1509" s="1598">
        <v>1609.0</v>
      </c>
      <c r="D1509" s="1599">
        <v>32.8</v>
      </c>
      <c r="E1509" s="160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609">
        <v>409.0</v>
      </c>
      <c r="L1509" s="1606">
        <v>37401.0</v>
      </c>
    </row>
    <row r="1510">
      <c r="A1510" s="1596" t="s">
        <v>495</v>
      </c>
      <c r="B1510" s="1632">
        <v>9926.0</v>
      </c>
      <c r="C1510" s="1610">
        <v>595.0</v>
      </c>
      <c r="D1510" s="1599">
        <v>25.9</v>
      </c>
      <c r="E1510" s="160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609">
        <v>332.0</v>
      </c>
      <c r="L1510" s="1606">
        <v>43349.0</v>
      </c>
    </row>
    <row r="1511">
      <c r="A1511" s="1596" t="s">
        <v>499</v>
      </c>
      <c r="B1511" s="1632">
        <v>8587.0</v>
      </c>
      <c r="C1511" s="1610">
        <v>716.0</v>
      </c>
      <c r="D1511" s="1599">
        <v>38.7</v>
      </c>
      <c r="E1511" s="160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609">
        <v>219.0</v>
      </c>
      <c r="L1511" s="1606">
        <v>29900.0</v>
      </c>
    </row>
    <row r="1512">
      <c r="A1512" s="1596" t="s">
        <v>96</v>
      </c>
      <c r="B1512" s="1632">
        <v>17714.0</v>
      </c>
      <c r="C1512" s="1598">
        <v>1296.0</v>
      </c>
      <c r="D1512" s="1599">
        <v>32.1</v>
      </c>
      <c r="E1512" s="160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609">
        <v>369.0</v>
      </c>
      <c r="L1512" s="1606">
        <v>39498.0</v>
      </c>
    </row>
    <row r="1513">
      <c r="A1513" s="1596" t="s">
        <v>1102</v>
      </c>
      <c r="B1513" s="1632">
        <v>12481.0</v>
      </c>
      <c r="C1513" s="1610">
        <v>842.0</v>
      </c>
      <c r="D1513" s="1599">
        <v>30.8</v>
      </c>
      <c r="E1513" s="160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609">
        <v>348.0</v>
      </c>
      <c r="L1513" s="1658">
        <v>39551.0</v>
      </c>
    </row>
    <row r="1514">
      <c r="A1514" s="1581" t="s">
        <v>1104</v>
      </c>
      <c r="B1514" s="1640">
        <v>26743.0</v>
      </c>
      <c r="C1514" s="1583">
        <v>2522.0</v>
      </c>
      <c r="D1514" s="1612">
        <v>41.2</v>
      </c>
      <c r="E1514" s="1585">
        <v>10009.0</v>
      </c>
      <c r="F1514" s="1586">
        <v>15931.0</v>
      </c>
      <c r="G1514" s="1586">
        <v>52.0</v>
      </c>
      <c r="H1514" s="1586">
        <v>115.0</v>
      </c>
      <c r="I1514" s="1586">
        <v>6.0</v>
      </c>
      <c r="J1514" s="1586">
        <v>102.0</v>
      </c>
      <c r="K1514" s="1659">
        <v>528.0</v>
      </c>
      <c r="L1514" s="1660">
        <v>33111.0</v>
      </c>
    </row>
    <row r="1515">
      <c r="A1515" s="1590" t="s">
        <v>1105</v>
      </c>
      <c r="B1515" s="1641">
        <v>6154913.0</v>
      </c>
      <c r="C1515" s="1591">
        <v>245703.0</v>
      </c>
      <c r="D1515" s="1616">
        <v>18.3</v>
      </c>
      <c r="E1515" s="1617">
        <v>4740335.0</v>
      </c>
      <c r="F1515" s="1593">
        <v>699840.0</v>
      </c>
      <c r="G1515" s="1593">
        <v>30518.0</v>
      </c>
      <c r="H1515" s="1593">
        <v>133377.0</v>
      </c>
      <c r="I1515" s="1593">
        <v>9730.0</v>
      </c>
      <c r="J1515" s="1593">
        <v>127942.0</v>
      </c>
      <c r="K1515" s="1594">
        <v>413171.0</v>
      </c>
      <c r="L1515" s="1595">
        <v>54412.0</v>
      </c>
    </row>
    <row r="1516">
      <c r="A1516" s="1596" t="s">
        <v>641</v>
      </c>
      <c r="B1516" s="1631">
        <v>25314.0</v>
      </c>
      <c r="C1516" s="1610">
        <v>897.0</v>
      </c>
      <c r="D1516" s="1599">
        <v>19.9</v>
      </c>
      <c r="E1516" s="160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609">
        <v>1211.0</v>
      </c>
      <c r="L1516" s="1602">
        <v>40395.0</v>
      </c>
    </row>
    <row r="1517">
      <c r="A1517" s="1596" t="s">
        <v>1107</v>
      </c>
      <c r="B1517" s="1632">
        <v>18135.0</v>
      </c>
      <c r="C1517" s="1610">
        <v>453.0</v>
      </c>
      <c r="D1517" s="1599">
        <v>11.4</v>
      </c>
      <c r="E1517" s="160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609">
        <v>847.0</v>
      </c>
      <c r="L1517" s="1602">
        <v>57459.0</v>
      </c>
    </row>
    <row r="1518">
      <c r="A1518" s="1596" t="s">
        <v>689</v>
      </c>
      <c r="B1518" s="1632">
        <v>5305.0</v>
      </c>
      <c r="C1518" s="1610">
        <v>163.0</v>
      </c>
      <c r="D1518" s="1599">
        <v>16.0</v>
      </c>
      <c r="E1518" s="160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609">
        <v>211.0</v>
      </c>
      <c r="L1518" s="1602">
        <v>49122.0</v>
      </c>
    </row>
    <row r="1519">
      <c r="A1519" s="1596" t="s">
        <v>1108</v>
      </c>
      <c r="B1519" s="1632">
        <v>24962.0</v>
      </c>
      <c r="C1519" s="1598">
        <v>1430.0</v>
      </c>
      <c r="D1519" s="1599">
        <v>25.6</v>
      </c>
      <c r="E1519" s="160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609">
        <v>1428.0</v>
      </c>
      <c r="L1519" s="1602">
        <v>44340.0</v>
      </c>
    </row>
    <row r="1520">
      <c r="A1520" s="1596" t="s">
        <v>912</v>
      </c>
      <c r="B1520" s="1632">
        <v>34534.0</v>
      </c>
      <c r="C1520" s="1598">
        <v>2143.0</v>
      </c>
      <c r="D1520" s="1599">
        <v>26.9</v>
      </c>
      <c r="E1520" s="160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609">
        <v>2743.0</v>
      </c>
      <c r="L1520" s="1602">
        <v>42457.0</v>
      </c>
    </row>
    <row r="1521">
      <c r="A1521" s="1596" t="s">
        <v>691</v>
      </c>
      <c r="B1521" s="1632">
        <v>11637.0</v>
      </c>
      <c r="C1521" s="1610">
        <v>642.0</v>
      </c>
      <c r="D1521" s="1599">
        <v>23.9</v>
      </c>
      <c r="E1521" s="160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609">
        <v>845.0</v>
      </c>
      <c r="L1521" s="1602">
        <v>41583.0</v>
      </c>
    </row>
    <row r="1522">
      <c r="A1522" s="1596" t="s">
        <v>1109</v>
      </c>
      <c r="B1522" s="1632">
        <v>16042.0</v>
      </c>
      <c r="C1522" s="1610">
        <v>748.0</v>
      </c>
      <c r="D1522" s="1599">
        <v>20.3</v>
      </c>
      <c r="E1522" s="160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609">
        <v>690.0</v>
      </c>
      <c r="L1522" s="1602">
        <v>45955.0</v>
      </c>
    </row>
    <row r="1523">
      <c r="A1523" s="1596" t="s">
        <v>150</v>
      </c>
      <c r="B1523" s="1632">
        <v>19394.0</v>
      </c>
      <c r="C1523" s="1598">
        <v>1094.0</v>
      </c>
      <c r="D1523" s="1599">
        <v>33.7</v>
      </c>
      <c r="E1523" s="160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609">
        <v>1014.0</v>
      </c>
      <c r="L1523" s="1602">
        <v>40025.0</v>
      </c>
    </row>
    <row r="1524">
      <c r="A1524" s="1596" t="s">
        <v>1110</v>
      </c>
      <c r="B1524" s="1632">
        <v>10567.0</v>
      </c>
      <c r="C1524" s="1610">
        <v>549.0</v>
      </c>
      <c r="D1524" s="1599">
        <v>21.9</v>
      </c>
      <c r="E1524" s="160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609">
        <v>500.0</v>
      </c>
      <c r="L1524" s="1606">
        <v>44233.0</v>
      </c>
    </row>
    <row r="1525">
      <c r="A1525" s="1596" t="s">
        <v>151</v>
      </c>
      <c r="B1525" s="1632">
        <v>183610.0</v>
      </c>
      <c r="C1525" s="1598">
        <v>4720.0</v>
      </c>
      <c r="D1525" s="1599">
        <v>13.2</v>
      </c>
      <c r="E1525" s="160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609">
        <v>13373.0</v>
      </c>
      <c r="L1525" s="1606">
        <v>55136.0</v>
      </c>
    </row>
    <row r="1526">
      <c r="A1526" s="1596" t="s">
        <v>648</v>
      </c>
      <c r="B1526" s="1632">
        <v>84793.0</v>
      </c>
      <c r="C1526" s="1598">
        <v>4325.0</v>
      </c>
      <c r="D1526" s="1599">
        <v>22.4</v>
      </c>
      <c r="E1526" s="160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609">
        <v>6410.0</v>
      </c>
      <c r="L1526" s="1602">
        <v>52506.0</v>
      </c>
    </row>
    <row r="1527">
      <c r="A1527" s="1596" t="s">
        <v>36</v>
      </c>
      <c r="B1527" s="1632">
        <v>42130.0</v>
      </c>
      <c r="C1527" s="1598">
        <v>2932.0</v>
      </c>
      <c r="D1527" s="1599">
        <v>30.2</v>
      </c>
      <c r="E1527" s="160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609">
        <v>2732.0</v>
      </c>
      <c r="L1527" s="1602">
        <v>38067.0</v>
      </c>
    </row>
    <row r="1528">
      <c r="A1528" s="1596" t="s">
        <v>767</v>
      </c>
      <c r="B1528" s="1632">
        <v>8815.0</v>
      </c>
      <c r="C1528" s="1610">
        <v>417.0</v>
      </c>
      <c r="D1528" s="1599">
        <v>19.6</v>
      </c>
      <c r="E1528" s="160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609">
        <v>375.0</v>
      </c>
      <c r="L1528" s="1602">
        <v>47591.0</v>
      </c>
    </row>
    <row r="1529">
      <c r="A1529" s="1596" t="s">
        <v>1111</v>
      </c>
      <c r="B1529" s="1632">
        <v>44283.0</v>
      </c>
      <c r="C1529" s="1598">
        <v>1567.0</v>
      </c>
      <c r="D1529" s="1599">
        <v>17.5</v>
      </c>
      <c r="E1529" s="160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609">
        <v>2722.0</v>
      </c>
      <c r="L1529" s="1602">
        <v>53970.0</v>
      </c>
    </row>
    <row r="1530">
      <c r="A1530" s="1596" t="s">
        <v>408</v>
      </c>
      <c r="B1530" s="1632">
        <v>42745.0</v>
      </c>
      <c r="C1530" s="1598">
        <v>1781.0</v>
      </c>
      <c r="D1530" s="1599">
        <v>22.9</v>
      </c>
      <c r="E1530" s="160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609">
        <v>2411.0</v>
      </c>
      <c r="L1530" s="1606">
        <v>48580.0</v>
      </c>
    </row>
    <row r="1531">
      <c r="A1531" s="1596" t="s">
        <v>1112</v>
      </c>
      <c r="B1531" s="1632">
        <v>81710.0</v>
      </c>
      <c r="C1531" s="1598">
        <v>2816.0</v>
      </c>
      <c r="D1531" s="1599">
        <v>17.2</v>
      </c>
      <c r="E1531" s="160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609">
        <v>4758.0</v>
      </c>
      <c r="L1531" s="1602">
        <v>51962.0</v>
      </c>
    </row>
    <row r="1532">
      <c r="A1532" s="1596" t="s">
        <v>153</v>
      </c>
      <c r="B1532" s="1632">
        <v>8495.0</v>
      </c>
      <c r="C1532" s="1610">
        <v>409.0</v>
      </c>
      <c r="D1532" s="1599">
        <v>20.8</v>
      </c>
      <c r="E1532" s="160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609">
        <v>378.0</v>
      </c>
      <c r="L1532" s="1602">
        <v>47049.0</v>
      </c>
    </row>
    <row r="1533">
      <c r="A1533" s="1596" t="s">
        <v>771</v>
      </c>
      <c r="B1533" s="1632">
        <v>5202.0</v>
      </c>
      <c r="C1533" s="1610">
        <v>495.0</v>
      </c>
      <c r="D1533" s="1599">
        <v>35.3</v>
      </c>
      <c r="E1533" s="160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609">
        <v>292.0</v>
      </c>
      <c r="L1533" s="1606">
        <v>34134.0</v>
      </c>
    </row>
    <row r="1534">
      <c r="A1534" s="1596" t="s">
        <v>547</v>
      </c>
      <c r="B1534" s="1632">
        <v>107824.0</v>
      </c>
      <c r="C1534" s="1598">
        <v>2683.0</v>
      </c>
      <c r="D1534" s="1599">
        <v>10.8</v>
      </c>
      <c r="E1534" s="160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609">
        <v>8272.0</v>
      </c>
      <c r="L1534" s="1602">
        <v>71374.0</v>
      </c>
    </row>
    <row r="1535">
      <c r="A1535" s="1596" t="s">
        <v>650</v>
      </c>
      <c r="B1535" s="1632">
        <v>14188.0</v>
      </c>
      <c r="C1535" s="1598">
        <v>1006.0</v>
      </c>
      <c r="D1535" s="1599">
        <v>30.2</v>
      </c>
      <c r="E1535" s="160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609">
        <v>877.0</v>
      </c>
      <c r="L1535" s="1602">
        <v>37288.0</v>
      </c>
    </row>
    <row r="1536">
      <c r="A1536" s="1596" t="s">
        <v>1113</v>
      </c>
      <c r="B1536" s="1632">
        <v>7408.0</v>
      </c>
      <c r="C1536" s="1610">
        <v>322.0</v>
      </c>
      <c r="D1536" s="1599">
        <v>19.3</v>
      </c>
      <c r="E1536" s="160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609">
        <v>254.0</v>
      </c>
      <c r="L1536" s="1606">
        <v>48421.0</v>
      </c>
    </row>
    <row r="1537">
      <c r="A1537" s="1596" t="s">
        <v>549</v>
      </c>
      <c r="B1537" s="1632">
        <v>88842.0</v>
      </c>
      <c r="C1537" s="1598">
        <v>2484.0</v>
      </c>
      <c r="D1537" s="1599">
        <v>11.5</v>
      </c>
      <c r="E1537" s="160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609">
        <v>6080.0</v>
      </c>
      <c r="L1537" s="1602">
        <v>58057.0</v>
      </c>
    </row>
    <row r="1538">
      <c r="A1538" s="1596" t="s">
        <v>155</v>
      </c>
      <c r="B1538" s="1632">
        <v>6634.0</v>
      </c>
      <c r="C1538" s="1610">
        <v>352.0</v>
      </c>
      <c r="D1538" s="1599">
        <v>23.2</v>
      </c>
      <c r="E1538" s="160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609">
        <v>209.0</v>
      </c>
      <c r="L1538" s="1606">
        <v>46832.0</v>
      </c>
    </row>
    <row r="1539">
      <c r="A1539" s="1596" t="s">
        <v>43</v>
      </c>
      <c r="B1539" s="1632">
        <v>253335.0</v>
      </c>
      <c r="C1539" s="1598">
        <v>5057.0</v>
      </c>
      <c r="D1539" s="1599">
        <v>8.7</v>
      </c>
      <c r="E1539" s="160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609">
        <v>21842.0</v>
      </c>
      <c r="L1539" s="1602">
        <v>68943.0</v>
      </c>
    </row>
    <row r="1540">
      <c r="A1540" s="1596" t="s">
        <v>550</v>
      </c>
      <c r="B1540" s="1632">
        <v>21184.0</v>
      </c>
      <c r="C1540" s="1610">
        <v>608.0</v>
      </c>
      <c r="D1540" s="1599">
        <v>12.9</v>
      </c>
      <c r="E1540" s="160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609">
        <v>1243.0</v>
      </c>
      <c r="L1540" s="1606">
        <v>58641.0</v>
      </c>
    </row>
    <row r="1541">
      <c r="A1541" s="1596" t="s">
        <v>1114</v>
      </c>
      <c r="B1541" s="1632">
        <v>77279.0</v>
      </c>
      <c r="C1541" s="1598">
        <v>2019.0</v>
      </c>
      <c r="D1541" s="1599">
        <v>12.0</v>
      </c>
      <c r="E1541" s="160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609">
        <v>4600.0</v>
      </c>
      <c r="L1541" s="1602">
        <v>62817.0</v>
      </c>
    </row>
    <row r="1542">
      <c r="A1542" s="1596" t="s">
        <v>1115</v>
      </c>
      <c r="B1542" s="1632">
        <v>17103.0</v>
      </c>
      <c r="C1542" s="1610">
        <v>753.0</v>
      </c>
      <c r="D1542" s="1599">
        <v>20.7</v>
      </c>
      <c r="E1542" s="160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609">
        <v>1083.0</v>
      </c>
      <c r="L1542" s="1602">
        <v>52513.0</v>
      </c>
    </row>
    <row r="1543">
      <c r="A1543" s="1596" t="s">
        <v>160</v>
      </c>
      <c r="B1543" s="1632">
        <v>23056.0</v>
      </c>
      <c r="C1543" s="1598">
        <v>1274.0</v>
      </c>
      <c r="D1543" s="1599">
        <v>24.1</v>
      </c>
      <c r="E1543" s="160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609">
        <v>1363.0</v>
      </c>
      <c r="L1543" s="1602">
        <v>42774.0</v>
      </c>
    </row>
    <row r="1544">
      <c r="A1544" s="1596" t="s">
        <v>422</v>
      </c>
      <c r="B1544" s="1632">
        <v>7569.0</v>
      </c>
      <c r="C1544" s="1610">
        <v>384.0</v>
      </c>
      <c r="D1544" s="1599">
        <v>25.2</v>
      </c>
      <c r="E1544" s="160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609">
        <v>381.0</v>
      </c>
      <c r="L1544" s="1602">
        <v>41381.0</v>
      </c>
    </row>
    <row r="1545">
      <c r="A1545" s="1596" t="s">
        <v>53</v>
      </c>
      <c r="B1545" s="1632">
        <v>17071.0</v>
      </c>
      <c r="C1545" s="1610">
        <v>993.0</v>
      </c>
      <c r="D1545" s="1599">
        <v>25.5</v>
      </c>
      <c r="E1545" s="160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609">
        <v>934.0</v>
      </c>
      <c r="L1545" s="1602">
        <v>38765.0</v>
      </c>
    </row>
    <row r="1546">
      <c r="A1546" s="1596" t="s">
        <v>602</v>
      </c>
      <c r="B1546" s="1632">
        <v>8430.0</v>
      </c>
      <c r="C1546" s="1610">
        <v>539.0</v>
      </c>
      <c r="D1546" s="1599">
        <v>26.0</v>
      </c>
      <c r="E1546" s="160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609">
        <v>339.0</v>
      </c>
      <c r="L1546" s="1602">
        <v>51255.0</v>
      </c>
    </row>
    <row r="1547">
      <c r="A1547" s="1596" t="s">
        <v>54</v>
      </c>
      <c r="B1547" s="1632">
        <v>11029.0</v>
      </c>
      <c r="C1547" s="1610">
        <v>292.0</v>
      </c>
      <c r="D1547" s="1599">
        <v>13.7</v>
      </c>
      <c r="E1547" s="160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609">
        <v>439.0</v>
      </c>
      <c r="L1547" s="1602">
        <v>48920.0</v>
      </c>
    </row>
    <row r="1548">
      <c r="A1548" s="1596" t="s">
        <v>1117</v>
      </c>
      <c r="B1548" s="1632">
        <v>14421.0</v>
      </c>
      <c r="C1548" s="1598">
        <v>1070.0</v>
      </c>
      <c r="D1548" s="1599">
        <v>31.6</v>
      </c>
      <c r="E1548" s="160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609">
        <v>828.0</v>
      </c>
      <c r="L1548" s="1602">
        <v>39392.0</v>
      </c>
    </row>
    <row r="1549">
      <c r="A1549" s="1596" t="s">
        <v>286</v>
      </c>
      <c r="B1549" s="1632">
        <v>11578.0</v>
      </c>
      <c r="C1549" s="1610">
        <v>840.0</v>
      </c>
      <c r="D1549" s="1599">
        <v>29.5</v>
      </c>
      <c r="E1549" s="160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609">
        <v>698.0</v>
      </c>
      <c r="L1549" s="1602">
        <v>36762.0</v>
      </c>
    </row>
    <row r="1550">
      <c r="A1550" s="1596" t="s">
        <v>1118</v>
      </c>
      <c r="B1550" s="1632">
        <v>28283.0</v>
      </c>
      <c r="C1550" s="1598">
        <v>2785.0</v>
      </c>
      <c r="D1550" s="1599">
        <v>38.1</v>
      </c>
      <c r="E1550" s="160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609">
        <v>1703.0</v>
      </c>
      <c r="L1550" s="1606">
        <v>37331.0</v>
      </c>
    </row>
    <row r="1551">
      <c r="A1551" s="1596" t="s">
        <v>59</v>
      </c>
      <c r="B1551" s="1632">
        <v>104682.0</v>
      </c>
      <c r="C1551" s="1598">
        <v>3074.0</v>
      </c>
      <c r="D1551" s="1599">
        <v>13.2</v>
      </c>
      <c r="E1551" s="160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609">
        <v>5638.0</v>
      </c>
      <c r="L1551" s="1602">
        <v>58738.0</v>
      </c>
    </row>
    <row r="1552">
      <c r="A1552" s="1596" t="s">
        <v>1119</v>
      </c>
      <c r="B1552" s="1632">
        <v>14794.0</v>
      </c>
      <c r="C1552" s="1610">
        <v>514.0</v>
      </c>
      <c r="D1552" s="1599">
        <v>17.4</v>
      </c>
      <c r="E1552" s="160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609">
        <v>858.0</v>
      </c>
      <c r="L1552" s="1602">
        <v>52282.0</v>
      </c>
    </row>
    <row r="1553">
      <c r="A1553" s="1596" t="s">
        <v>1120</v>
      </c>
      <c r="B1553" s="1632">
        <v>6162.0</v>
      </c>
      <c r="C1553" s="1610">
        <v>317.0</v>
      </c>
      <c r="D1553" s="1599">
        <v>19.6</v>
      </c>
      <c r="E1553" s="160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609">
        <v>210.0</v>
      </c>
      <c r="L1553" s="1606">
        <v>43731.0</v>
      </c>
    </row>
    <row r="1554">
      <c r="A1554" s="1596" t="s">
        <v>61</v>
      </c>
      <c r="B1554" s="1632">
        <v>298915.0</v>
      </c>
      <c r="C1554" s="1598">
        <v>9804.0</v>
      </c>
      <c r="D1554" s="1599">
        <v>16.5</v>
      </c>
      <c r="E1554" s="160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609">
        <v>23933.0</v>
      </c>
      <c r="L1554" s="1602">
        <v>44799.0</v>
      </c>
    </row>
    <row r="1555">
      <c r="A1555" s="1596" t="s">
        <v>559</v>
      </c>
      <c r="B1555" s="1632">
        <v>9808.0</v>
      </c>
      <c r="C1555" s="1610">
        <v>597.0</v>
      </c>
      <c r="D1555" s="1599">
        <v>25.8</v>
      </c>
      <c r="E1555" s="160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609">
        <v>339.0</v>
      </c>
      <c r="L1555" s="1602">
        <v>40315.0</v>
      </c>
    </row>
    <row r="1556">
      <c r="A1556" s="1596" t="s">
        <v>608</v>
      </c>
      <c r="B1556" s="1632">
        <v>8157.0</v>
      </c>
      <c r="C1556" s="1610">
        <v>449.0</v>
      </c>
      <c r="D1556" s="1599">
        <v>22.5</v>
      </c>
      <c r="E1556" s="160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609">
        <v>303.0</v>
      </c>
      <c r="L1556" s="1602">
        <v>40639.0</v>
      </c>
    </row>
    <row r="1557">
      <c r="A1557" s="1596" t="s">
        <v>63</v>
      </c>
      <c r="B1557" s="1632">
        <v>21946.0</v>
      </c>
      <c r="C1557" s="1598">
        <v>1108.0</v>
      </c>
      <c r="D1557" s="1599">
        <v>23.9</v>
      </c>
      <c r="E1557" s="160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609">
        <v>1349.0</v>
      </c>
      <c r="L1557" s="1602">
        <v>44978.0</v>
      </c>
    </row>
    <row r="1558">
      <c r="A1558" s="1596" t="s">
        <v>1121</v>
      </c>
      <c r="B1558" s="1632">
        <v>8279.0</v>
      </c>
      <c r="C1558" s="1610">
        <v>547.0</v>
      </c>
      <c r="D1558" s="1599">
        <v>34.5</v>
      </c>
      <c r="E1558" s="160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609">
        <v>445.0</v>
      </c>
      <c r="L1558" s="1602">
        <v>35025.0</v>
      </c>
    </row>
    <row r="1559">
      <c r="A1559" s="1596" t="s">
        <v>1122</v>
      </c>
      <c r="B1559" s="1632">
        <v>4223.0</v>
      </c>
      <c r="C1559" s="1610">
        <v>178.0</v>
      </c>
      <c r="D1559" s="1599">
        <v>19.7</v>
      </c>
      <c r="E1559" s="160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609">
        <v>143.0</v>
      </c>
      <c r="L1559" s="1602">
        <v>47191.0</v>
      </c>
    </row>
    <row r="1560">
      <c r="A1560" s="1596" t="s">
        <v>171</v>
      </c>
      <c r="B1560" s="1632">
        <v>10151.0</v>
      </c>
      <c r="C1560" s="1610">
        <v>389.0</v>
      </c>
      <c r="D1560" s="1599">
        <v>18.2</v>
      </c>
      <c r="E1560" s="160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609">
        <v>510.0</v>
      </c>
      <c r="L1560" s="1602">
        <v>45767.0</v>
      </c>
    </row>
    <row r="1561">
      <c r="A1561" s="1596" t="s">
        <v>1123</v>
      </c>
      <c r="B1561" s="1632">
        <v>39750.0</v>
      </c>
      <c r="C1561" s="1598">
        <v>2859.0</v>
      </c>
      <c r="D1561" s="1599">
        <v>30.6</v>
      </c>
      <c r="E1561" s="160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609">
        <v>2432.0</v>
      </c>
      <c r="L1561" s="1602">
        <v>36762.0</v>
      </c>
    </row>
    <row r="1562">
      <c r="A1562" s="1596" t="s">
        <v>931</v>
      </c>
      <c r="B1562" s="1632">
        <v>9537.0</v>
      </c>
      <c r="C1562" s="1610">
        <v>612.0</v>
      </c>
      <c r="D1562" s="1599">
        <v>29.8</v>
      </c>
      <c r="E1562" s="160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609">
        <v>586.0</v>
      </c>
      <c r="L1562" s="1606">
        <v>37755.0</v>
      </c>
    </row>
    <row r="1563">
      <c r="A1563" s="1596" t="s">
        <v>65</v>
      </c>
      <c r="B1563" s="1632">
        <v>717204.0</v>
      </c>
      <c r="C1563" s="1598">
        <v>30541.0</v>
      </c>
      <c r="D1563" s="1599">
        <v>19.0</v>
      </c>
      <c r="E1563" s="160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609">
        <v>65185.0</v>
      </c>
      <c r="L1563" s="1606">
        <v>55864.0</v>
      </c>
    </row>
    <row r="1564">
      <c r="A1564" s="1596" t="s">
        <v>450</v>
      </c>
      <c r="B1564" s="1632">
        <v>122761.0</v>
      </c>
      <c r="C1564" s="1598">
        <v>6616.0</v>
      </c>
      <c r="D1564" s="1599">
        <v>22.7</v>
      </c>
      <c r="E1564" s="160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609">
        <v>10921.0</v>
      </c>
      <c r="L1564" s="1606">
        <v>46596.0</v>
      </c>
    </row>
    <row r="1565">
      <c r="A1565" s="1596" t="s">
        <v>66</v>
      </c>
      <c r="B1565" s="1632">
        <v>226739.0</v>
      </c>
      <c r="C1565" s="1598">
        <v>5298.0</v>
      </c>
      <c r="D1565" s="1599">
        <v>10.4</v>
      </c>
      <c r="E1565" s="160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609">
        <v>14991.0</v>
      </c>
      <c r="L1565" s="1602">
        <v>65150.0</v>
      </c>
    </row>
    <row r="1566">
      <c r="A1566" s="1596" t="s">
        <v>174</v>
      </c>
      <c r="B1566" s="1632">
        <v>54013.0</v>
      </c>
      <c r="C1566" s="1598">
        <v>1557.0</v>
      </c>
      <c r="D1566" s="1599">
        <v>13.9</v>
      </c>
      <c r="E1566" s="160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609">
        <v>4203.0</v>
      </c>
      <c r="L1566" s="1602">
        <v>52151.0</v>
      </c>
    </row>
    <row r="1567">
      <c r="A1567" s="1596" t="s">
        <v>568</v>
      </c>
      <c r="B1567" s="1632">
        <v>3744.0</v>
      </c>
      <c r="C1567" s="1610">
        <v>247.0</v>
      </c>
      <c r="D1567" s="1599">
        <v>27.5</v>
      </c>
      <c r="E1567" s="160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609">
        <v>109.0</v>
      </c>
      <c r="L1567" s="1602">
        <v>39309.0</v>
      </c>
    </row>
    <row r="1568">
      <c r="A1568" s="1596" t="s">
        <v>1124</v>
      </c>
      <c r="B1568" s="1632">
        <v>36039.0</v>
      </c>
      <c r="C1568" s="1598">
        <v>1898.0</v>
      </c>
      <c r="D1568" s="1599">
        <v>22.2</v>
      </c>
      <c r="E1568" s="160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609">
        <v>2215.0</v>
      </c>
      <c r="L1568" s="1602">
        <v>44562.0</v>
      </c>
    </row>
    <row r="1569">
      <c r="A1569" s="1596" t="s">
        <v>175</v>
      </c>
      <c r="B1569" s="1632">
        <v>32984.0</v>
      </c>
      <c r="C1569" s="1598">
        <v>1058.0</v>
      </c>
      <c r="D1569" s="1599">
        <v>14.6</v>
      </c>
      <c r="E1569" s="160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609">
        <v>2020.0</v>
      </c>
      <c r="L1569" s="1602">
        <v>53389.0</v>
      </c>
    </row>
    <row r="1570">
      <c r="A1570" s="1596" t="s">
        <v>69</v>
      </c>
      <c r="B1570" s="1632">
        <v>38001.0</v>
      </c>
      <c r="C1570" s="1598">
        <v>2213.0</v>
      </c>
      <c r="D1570" s="1599">
        <v>23.5</v>
      </c>
      <c r="E1570" s="160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609">
        <v>2738.0</v>
      </c>
      <c r="L1570" s="1602">
        <v>45074.0</v>
      </c>
    </row>
    <row r="1571">
      <c r="A1571" s="1596" t="s">
        <v>530</v>
      </c>
      <c r="B1571" s="1632">
        <v>10032.0</v>
      </c>
      <c r="C1571" s="1610">
        <v>454.0</v>
      </c>
      <c r="D1571" s="1599">
        <v>21.5</v>
      </c>
      <c r="E1571" s="160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609">
        <v>339.0</v>
      </c>
      <c r="L1571" s="1602">
        <v>48179.0</v>
      </c>
    </row>
    <row r="1572">
      <c r="A1572" s="1596" t="s">
        <v>176</v>
      </c>
      <c r="B1572" s="1632">
        <v>59574.0</v>
      </c>
      <c r="C1572" s="1598">
        <v>2185.0</v>
      </c>
      <c r="D1572" s="1599">
        <v>15.3</v>
      </c>
      <c r="E1572" s="160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609">
        <v>3890.0</v>
      </c>
      <c r="L1572" s="1602">
        <v>62238.0</v>
      </c>
    </row>
    <row r="1573">
      <c r="A1573" s="1596" t="s">
        <v>662</v>
      </c>
      <c r="B1573" s="1632">
        <v>11874.0</v>
      </c>
      <c r="C1573" s="1610">
        <v>709.0</v>
      </c>
      <c r="D1573" s="1599">
        <v>25.7</v>
      </c>
      <c r="E1573" s="160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609">
        <v>509.0</v>
      </c>
      <c r="L1573" s="1602">
        <v>44992.0</v>
      </c>
    </row>
    <row r="1574">
      <c r="A1574" s="1596" t="s">
        <v>570</v>
      </c>
      <c r="B1574" s="1632">
        <v>14557.0</v>
      </c>
      <c r="C1574" s="1610">
        <v>640.0</v>
      </c>
      <c r="D1574" s="1599">
        <v>20.7</v>
      </c>
      <c r="E1574" s="160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609">
        <v>562.0</v>
      </c>
      <c r="L1574" s="1602">
        <v>48749.0</v>
      </c>
    </row>
    <row r="1575">
      <c r="A1575" s="1596" t="s">
        <v>3667</v>
      </c>
      <c r="B1575" s="1632">
        <v>23303.0</v>
      </c>
      <c r="C1575" s="1598">
        <v>1517.0</v>
      </c>
      <c r="D1575" s="1599">
        <v>26.2</v>
      </c>
      <c r="E1575" s="160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609">
        <v>2431.0</v>
      </c>
      <c r="L1575" s="1602">
        <v>40204.0</v>
      </c>
    </row>
    <row r="1576">
      <c r="A1576" s="1596" t="s">
        <v>73</v>
      </c>
      <c r="B1576" s="1632">
        <v>15209.0</v>
      </c>
      <c r="C1576" s="1610">
        <v>741.0</v>
      </c>
      <c r="D1576" s="1599">
        <v>21.8</v>
      </c>
      <c r="E1576" s="160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609">
        <v>835.0</v>
      </c>
      <c r="L1576" s="1602">
        <v>45440.0</v>
      </c>
    </row>
    <row r="1577">
      <c r="A1577" s="1596" t="s">
        <v>74</v>
      </c>
      <c r="B1577" s="1632">
        <v>12626.0</v>
      </c>
      <c r="C1577" s="1610">
        <v>659.0</v>
      </c>
      <c r="D1577" s="1599">
        <v>24.5</v>
      </c>
      <c r="E1577" s="160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609">
        <v>704.0</v>
      </c>
      <c r="L1577" s="1602">
        <v>40191.0</v>
      </c>
    </row>
    <row r="1578">
      <c r="A1578" s="1596" t="s">
        <v>1126</v>
      </c>
      <c r="B1578" s="1632">
        <v>8432.0</v>
      </c>
      <c r="C1578" s="1610">
        <v>339.0</v>
      </c>
      <c r="D1578" s="1599">
        <v>19.7</v>
      </c>
      <c r="E1578" s="160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609">
        <v>476.0</v>
      </c>
      <c r="L1578" s="1602">
        <v>46371.0</v>
      </c>
    </row>
    <row r="1579">
      <c r="A1579" s="1596" t="s">
        <v>76</v>
      </c>
      <c r="B1579" s="1632">
        <v>28525.0</v>
      </c>
      <c r="C1579" s="1598">
        <v>1233.0</v>
      </c>
      <c r="D1579" s="1599">
        <v>19.0</v>
      </c>
      <c r="E1579" s="160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609">
        <v>1566.0</v>
      </c>
      <c r="L1579" s="1602">
        <v>49393.0</v>
      </c>
    </row>
    <row r="1580">
      <c r="A1580" s="1596" t="s">
        <v>578</v>
      </c>
      <c r="B1580" s="1632">
        <v>3538.0</v>
      </c>
      <c r="C1580" s="1610">
        <v>168.0</v>
      </c>
      <c r="D1580" s="1599">
        <v>19.6</v>
      </c>
      <c r="E1580" s="160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609">
        <v>107.0</v>
      </c>
      <c r="L1580" s="1602">
        <v>46014.0</v>
      </c>
    </row>
    <row r="1581">
      <c r="A1581" s="1596" t="s">
        <v>180</v>
      </c>
      <c r="B1581" s="1632">
        <v>24722.0</v>
      </c>
      <c r="C1581" s="1598">
        <v>1431.0</v>
      </c>
      <c r="D1581" s="1599">
        <v>24.8</v>
      </c>
      <c r="E1581" s="160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609">
        <v>1159.0</v>
      </c>
      <c r="L1581" s="1602">
        <v>47225.0</v>
      </c>
    </row>
    <row r="1582">
      <c r="A1582" s="1596" t="s">
        <v>181</v>
      </c>
      <c r="B1582" s="1632">
        <v>12577.0</v>
      </c>
      <c r="C1582" s="1610">
        <v>968.0</v>
      </c>
      <c r="D1582" s="1599">
        <v>35.3</v>
      </c>
      <c r="E1582" s="160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609">
        <v>413.0</v>
      </c>
      <c r="L1582" s="1602">
        <v>34735.0</v>
      </c>
    </row>
    <row r="1583">
      <c r="A1583" s="1596" t="s">
        <v>1127</v>
      </c>
      <c r="B1583" s="1632">
        <v>15473.0</v>
      </c>
      <c r="C1583" s="1610">
        <v>592.0</v>
      </c>
      <c r="D1583" s="1599">
        <v>15.3</v>
      </c>
      <c r="E1583" s="160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609">
        <v>840.0</v>
      </c>
      <c r="L1583" s="1602">
        <v>57047.0</v>
      </c>
    </row>
    <row r="1584">
      <c r="A1584" s="1596" t="s">
        <v>79</v>
      </c>
      <c r="B1584" s="1632">
        <v>8666.0</v>
      </c>
      <c r="C1584" s="1610">
        <v>418.0</v>
      </c>
      <c r="D1584" s="1599">
        <v>22.5</v>
      </c>
      <c r="E1584" s="160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609">
        <v>407.0</v>
      </c>
      <c r="L1584" s="1602">
        <v>46216.0</v>
      </c>
    </row>
    <row r="1585">
      <c r="A1585" s="1596" t="s">
        <v>80</v>
      </c>
      <c r="B1585" s="1632">
        <v>11322.0</v>
      </c>
      <c r="C1585" s="1610">
        <v>524.0</v>
      </c>
      <c r="D1585" s="1599">
        <v>21.5</v>
      </c>
      <c r="E1585" s="160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609">
        <v>521.0</v>
      </c>
      <c r="L1585" s="1602">
        <v>48951.0</v>
      </c>
    </row>
    <row r="1586">
      <c r="A1586" s="1596" t="s">
        <v>81</v>
      </c>
      <c r="B1586" s="1632">
        <v>21006.0</v>
      </c>
      <c r="C1586" s="1598">
        <v>1185.0</v>
      </c>
      <c r="D1586" s="1599">
        <v>26.0</v>
      </c>
      <c r="E1586" s="160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609">
        <v>1039.0</v>
      </c>
      <c r="L1586" s="1602">
        <v>45276.0</v>
      </c>
    </row>
    <row r="1587">
      <c r="A1587" s="1596" t="s">
        <v>1128</v>
      </c>
      <c r="B1587" s="1632">
        <v>16434.0</v>
      </c>
      <c r="C1587" s="1598">
        <v>1048.0</v>
      </c>
      <c r="D1587" s="1599">
        <v>26.6</v>
      </c>
      <c r="E1587" s="160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609">
        <v>789.0</v>
      </c>
      <c r="L1587" s="1602">
        <v>38093.0</v>
      </c>
    </row>
    <row r="1588">
      <c r="A1588" s="1596" t="s">
        <v>183</v>
      </c>
      <c r="B1588" s="1632">
        <v>58648.0</v>
      </c>
      <c r="C1588" s="1598">
        <v>3029.0</v>
      </c>
      <c r="D1588" s="1599">
        <v>22.5</v>
      </c>
      <c r="E1588" s="160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609">
        <v>4808.0</v>
      </c>
      <c r="L1588" s="1602">
        <v>49220.0</v>
      </c>
    </row>
    <row r="1589">
      <c r="A1589" s="1596" t="s">
        <v>1129</v>
      </c>
      <c r="B1589" s="1632">
        <v>21241.0</v>
      </c>
      <c r="C1589" s="1610">
        <v>463.0</v>
      </c>
      <c r="D1589" s="1599">
        <v>13.8</v>
      </c>
      <c r="E1589" s="160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609">
        <v>828.0</v>
      </c>
      <c r="L1589" s="1602">
        <v>46698.0</v>
      </c>
    </row>
    <row r="1590">
      <c r="A1590" s="1596" t="s">
        <v>1130</v>
      </c>
      <c r="B1590" s="1632">
        <v>8635.0</v>
      </c>
      <c r="C1590" s="1610">
        <v>874.0</v>
      </c>
      <c r="D1590" s="1599">
        <v>37.7</v>
      </c>
      <c r="E1590" s="160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609">
        <v>457.0</v>
      </c>
      <c r="L1590" s="1602">
        <v>32720.0</v>
      </c>
    </row>
    <row r="1591">
      <c r="A1591" s="1596" t="s">
        <v>727</v>
      </c>
      <c r="B1591" s="1632">
        <v>13274.0</v>
      </c>
      <c r="C1591" s="1610">
        <v>316.0</v>
      </c>
      <c r="D1591" s="1599">
        <v>10.1</v>
      </c>
      <c r="E1591" s="160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609">
        <v>440.0</v>
      </c>
      <c r="L1591" s="1602">
        <v>58855.0</v>
      </c>
    </row>
    <row r="1592">
      <c r="A1592" s="1596" t="s">
        <v>1131</v>
      </c>
      <c r="B1592" s="1632">
        <v>8553.0</v>
      </c>
      <c r="C1592" s="1610">
        <v>548.0</v>
      </c>
      <c r="D1592" s="1599">
        <v>33.2</v>
      </c>
      <c r="E1592" s="160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609">
        <v>374.0</v>
      </c>
      <c r="L1592" s="1602">
        <v>34367.0</v>
      </c>
    </row>
    <row r="1593">
      <c r="A1593" s="1596" t="s">
        <v>1132</v>
      </c>
      <c r="B1593" s="1632">
        <v>15661.0</v>
      </c>
      <c r="C1593" s="1598">
        <v>1827.0</v>
      </c>
      <c r="D1593" s="1599">
        <v>44.5</v>
      </c>
      <c r="E1593" s="160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609">
        <v>774.0</v>
      </c>
      <c r="L1593" s="1602">
        <v>31831.0</v>
      </c>
    </row>
    <row r="1594">
      <c r="A1594" s="1596" t="s">
        <v>82</v>
      </c>
      <c r="B1594" s="1632">
        <v>18956.0</v>
      </c>
      <c r="C1594" s="1610">
        <v>648.0</v>
      </c>
      <c r="D1594" s="1599">
        <v>14.9</v>
      </c>
      <c r="E1594" s="160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609">
        <v>761.0</v>
      </c>
      <c r="L1594" s="1602">
        <v>53871.0</v>
      </c>
    </row>
    <row r="1595">
      <c r="A1595" s="1596" t="s">
        <v>1133</v>
      </c>
      <c r="B1595" s="1632">
        <v>42980.0</v>
      </c>
      <c r="C1595" s="1598">
        <v>2365.0</v>
      </c>
      <c r="D1595" s="1599">
        <v>23.3</v>
      </c>
      <c r="E1595" s="160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609">
        <v>3259.0</v>
      </c>
      <c r="L1595" s="1602">
        <v>45254.0</v>
      </c>
    </row>
    <row r="1596">
      <c r="A1596" s="1596" t="s">
        <v>1134</v>
      </c>
      <c r="B1596" s="1632">
        <v>44638.0</v>
      </c>
      <c r="C1596" s="1598">
        <v>1952.0</v>
      </c>
      <c r="D1596" s="1599">
        <v>21.8</v>
      </c>
      <c r="E1596" s="160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609">
        <v>2922.0</v>
      </c>
      <c r="L1596" s="1602">
        <v>43079.0</v>
      </c>
    </row>
    <row r="1597">
      <c r="A1597" s="1596" t="s">
        <v>84</v>
      </c>
      <c r="B1597" s="1632">
        <v>17587.0</v>
      </c>
      <c r="C1597" s="1610">
        <v>812.0</v>
      </c>
      <c r="D1597" s="1599">
        <v>20.5</v>
      </c>
      <c r="E1597" s="160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609">
        <v>855.0</v>
      </c>
      <c r="L1597" s="1606">
        <v>43591.0</v>
      </c>
    </row>
    <row r="1598">
      <c r="A1598" s="1596" t="s">
        <v>1135</v>
      </c>
      <c r="B1598" s="1632">
        <v>106718.0</v>
      </c>
      <c r="C1598" s="1598">
        <v>1780.0</v>
      </c>
      <c r="D1598" s="1599">
        <v>7.4</v>
      </c>
      <c r="E1598" s="160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609">
        <v>8731.0</v>
      </c>
      <c r="L1598" s="1602">
        <v>82567.0</v>
      </c>
    </row>
    <row r="1599">
      <c r="A1599" s="1596" t="s">
        <v>187</v>
      </c>
      <c r="B1599" s="1632">
        <v>31519.0</v>
      </c>
      <c r="C1599" s="1598">
        <v>1673.0</v>
      </c>
      <c r="D1599" s="1599">
        <v>23.8</v>
      </c>
      <c r="E1599" s="160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609">
        <v>1672.0</v>
      </c>
      <c r="L1599" s="1602">
        <v>45336.0</v>
      </c>
    </row>
    <row r="1600">
      <c r="A1600" s="1596" t="s">
        <v>190</v>
      </c>
      <c r="B1600" s="1632">
        <v>53955.0</v>
      </c>
      <c r="C1600" s="1598">
        <v>1842.0</v>
      </c>
      <c r="D1600" s="1599">
        <v>16.6</v>
      </c>
      <c r="E1600" s="160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609">
        <v>4962.0</v>
      </c>
      <c r="L1600" s="1602">
        <v>52532.0</v>
      </c>
    </row>
    <row r="1601">
      <c r="A1601" s="1596" t="s">
        <v>380</v>
      </c>
      <c r="B1601" s="1632">
        <v>4681.0</v>
      </c>
      <c r="C1601" s="1610">
        <v>233.0</v>
      </c>
      <c r="D1601" s="1599">
        <v>22.5</v>
      </c>
      <c r="E1601" s="160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609">
        <v>137.0</v>
      </c>
      <c r="L1601" s="1602">
        <v>40866.0</v>
      </c>
    </row>
    <row r="1602">
      <c r="A1602" s="1596" t="s">
        <v>1136</v>
      </c>
      <c r="B1602" s="1632">
        <v>10355.0</v>
      </c>
      <c r="C1602" s="1610">
        <v>283.0</v>
      </c>
      <c r="D1602" s="1599">
        <v>13.3</v>
      </c>
      <c r="E1602" s="160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609">
        <v>368.0</v>
      </c>
      <c r="L1602" s="1602">
        <v>57549.0</v>
      </c>
    </row>
    <row r="1603">
      <c r="A1603" s="1596" t="s">
        <v>85</v>
      </c>
      <c r="B1603" s="1632">
        <v>24716.0</v>
      </c>
      <c r="C1603" s="1598">
        <v>1365.0</v>
      </c>
      <c r="D1603" s="1599">
        <v>26.1</v>
      </c>
      <c r="E1603" s="160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609">
        <v>1447.0</v>
      </c>
      <c r="L1603" s="1602">
        <v>44975.0</v>
      </c>
    </row>
    <row r="1604">
      <c r="A1604" s="1596" t="s">
        <v>1137</v>
      </c>
      <c r="B1604" s="1632">
        <v>23158.0</v>
      </c>
      <c r="C1604" s="1610">
        <v>738.0</v>
      </c>
      <c r="D1604" s="1599">
        <v>14.6</v>
      </c>
      <c r="E1604" s="160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609">
        <v>1397.0</v>
      </c>
      <c r="L1604" s="1602">
        <v>58693.0</v>
      </c>
    </row>
    <row r="1605">
      <c r="A1605" s="1596" t="s">
        <v>1138</v>
      </c>
      <c r="B1605" s="1632">
        <v>6096.0</v>
      </c>
      <c r="C1605" s="1610">
        <v>378.0</v>
      </c>
      <c r="D1605" s="1599">
        <v>33.0</v>
      </c>
      <c r="E1605" s="160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609">
        <v>291.0</v>
      </c>
      <c r="L1605" s="1602">
        <v>36592.0</v>
      </c>
    </row>
    <row r="1606">
      <c r="A1606" s="1596" t="s">
        <v>623</v>
      </c>
      <c r="B1606" s="1632">
        <v>10679.0</v>
      </c>
      <c r="C1606" s="1598">
        <v>1009.0</v>
      </c>
      <c r="D1606" s="1599">
        <v>34.0</v>
      </c>
      <c r="E1606" s="160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609">
        <v>609.0</v>
      </c>
      <c r="L1606" s="1606">
        <v>32802.0</v>
      </c>
    </row>
    <row r="1607">
      <c r="A1607" s="1596" t="s">
        <v>2738</v>
      </c>
      <c r="B1607" s="1632">
        <v>405262.0</v>
      </c>
      <c r="C1607" s="1598">
        <v>6411.0</v>
      </c>
      <c r="D1607" s="1599">
        <v>7.0</v>
      </c>
      <c r="E1607" s="160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609">
        <v>26236.0</v>
      </c>
      <c r="L1607" s="1602">
        <v>82048.0</v>
      </c>
    </row>
    <row r="1608">
      <c r="A1608" s="1596" t="s">
        <v>2115</v>
      </c>
      <c r="B1608" s="1632">
        <v>9284.0</v>
      </c>
      <c r="C1608" s="1610">
        <v>546.0</v>
      </c>
      <c r="D1608" s="1599">
        <v>29.6</v>
      </c>
      <c r="E1608" s="160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609">
        <v>452.0</v>
      </c>
      <c r="L1608" s="1602">
        <v>37013.0</v>
      </c>
    </row>
    <row r="1609">
      <c r="A1609" s="1596" t="s">
        <v>3668</v>
      </c>
      <c r="B1609" s="1632">
        <v>18479.0</v>
      </c>
      <c r="C1609" s="1610">
        <v>526.0</v>
      </c>
      <c r="D1609" s="1599">
        <v>13.9</v>
      </c>
      <c r="E1609" s="160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609">
        <v>743.0</v>
      </c>
      <c r="L1609" s="1606">
        <v>59043.0</v>
      </c>
    </row>
    <row r="1610">
      <c r="A1610" s="1596" t="s">
        <v>3669</v>
      </c>
      <c r="B1610" s="1632">
        <v>66922.0</v>
      </c>
      <c r="C1610" s="1598">
        <v>3366.0</v>
      </c>
      <c r="D1610" s="1599">
        <v>24.6</v>
      </c>
      <c r="E1610" s="160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609">
        <v>3284.0</v>
      </c>
      <c r="L1610" s="1606">
        <v>45584.0</v>
      </c>
    </row>
    <row r="1611">
      <c r="A1611" s="1596" t="s">
        <v>2100</v>
      </c>
      <c r="B1611" s="1632">
        <v>1004125.0</v>
      </c>
      <c r="C1611" s="1598">
        <v>33839.0</v>
      </c>
      <c r="D1611" s="1599">
        <v>15.7</v>
      </c>
      <c r="E1611" s="160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609">
        <v>57583.0</v>
      </c>
      <c r="L1611" s="1602">
        <v>66992.0</v>
      </c>
    </row>
    <row r="1612">
      <c r="A1612" s="1596" t="s">
        <v>192</v>
      </c>
      <c r="B1612" s="1632">
        <v>23333.0</v>
      </c>
      <c r="C1612" s="1610">
        <v>981.0</v>
      </c>
      <c r="D1612" s="1599">
        <v>20.0</v>
      </c>
      <c r="E1612" s="160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609">
        <v>1616.0</v>
      </c>
      <c r="L1612" s="1602">
        <v>43776.0</v>
      </c>
    </row>
    <row r="1613">
      <c r="A1613" s="1596" t="s">
        <v>586</v>
      </c>
      <c r="B1613" s="1632">
        <v>4032.0</v>
      </c>
      <c r="C1613" s="1610">
        <v>306.0</v>
      </c>
      <c r="D1613" s="1599">
        <v>27.3</v>
      </c>
      <c r="E1613" s="160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609">
        <v>114.0</v>
      </c>
      <c r="L1613" s="1602">
        <v>39463.0</v>
      </c>
    </row>
    <row r="1614">
      <c r="A1614" s="1596" t="s">
        <v>1141</v>
      </c>
      <c r="B1614" s="1632">
        <v>4716.0</v>
      </c>
      <c r="C1614" s="1610">
        <v>333.0</v>
      </c>
      <c r="D1614" s="1599">
        <v>23.3</v>
      </c>
      <c r="E1614" s="160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609">
        <v>135.0</v>
      </c>
      <c r="L1614" s="1602">
        <v>42053.0</v>
      </c>
    </row>
    <row r="1615">
      <c r="A1615" s="1596" t="s">
        <v>193</v>
      </c>
      <c r="B1615" s="1632">
        <v>38059.0</v>
      </c>
      <c r="C1615" s="1598">
        <v>2412.0</v>
      </c>
      <c r="D1615" s="1599">
        <v>26.7</v>
      </c>
      <c r="E1615" s="160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609">
        <v>1999.0</v>
      </c>
      <c r="L1615" s="1602">
        <v>44261.0</v>
      </c>
    </row>
    <row r="1616">
      <c r="A1616" s="1596" t="s">
        <v>1142</v>
      </c>
      <c r="B1616" s="1632">
        <v>7031.0</v>
      </c>
      <c r="C1616" s="1610">
        <v>643.0</v>
      </c>
      <c r="D1616" s="1599">
        <v>37.4</v>
      </c>
      <c r="E1616" s="160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609">
        <v>429.0</v>
      </c>
      <c r="L1616" s="1602">
        <v>32715.0</v>
      </c>
    </row>
    <row r="1617">
      <c r="A1617" s="1596" t="s">
        <v>88</v>
      </c>
      <c r="B1617" s="1632">
        <v>6103.0</v>
      </c>
      <c r="C1617" s="1610">
        <v>287.0</v>
      </c>
      <c r="D1617" s="1599">
        <v>20.7</v>
      </c>
      <c r="E1617" s="160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609">
        <v>216.0</v>
      </c>
      <c r="L1617" s="1602">
        <v>44564.0</v>
      </c>
    </row>
    <row r="1618">
      <c r="A1618" s="1596" t="s">
        <v>1143</v>
      </c>
      <c r="B1618" s="1632">
        <v>28672.0</v>
      </c>
      <c r="C1618" s="1598">
        <v>1356.0</v>
      </c>
      <c r="D1618" s="1599">
        <v>21.9</v>
      </c>
      <c r="E1618" s="160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609">
        <v>1144.0</v>
      </c>
      <c r="L1618" s="1602">
        <v>40808.0</v>
      </c>
    </row>
    <row r="1619">
      <c r="A1619" s="1596" t="s">
        <v>198</v>
      </c>
      <c r="B1619" s="1632">
        <v>31076.0</v>
      </c>
      <c r="C1619" s="1598">
        <v>1089.0</v>
      </c>
      <c r="D1619" s="1599">
        <v>21.5</v>
      </c>
      <c r="E1619" s="160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609">
        <v>1805.0</v>
      </c>
      <c r="L1619" s="1602">
        <v>46026.0</v>
      </c>
    </row>
    <row r="1620">
      <c r="A1620" s="1596" t="s">
        <v>629</v>
      </c>
      <c r="B1620" s="1632">
        <v>5999.0</v>
      </c>
      <c r="C1620" s="1610">
        <v>291.0</v>
      </c>
      <c r="D1620" s="1599">
        <v>21.3</v>
      </c>
      <c r="E1620" s="160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609">
        <v>482.0</v>
      </c>
      <c r="L1620" s="1602">
        <v>41978.0</v>
      </c>
    </row>
    <row r="1621">
      <c r="A1621" s="1596" t="s">
        <v>1144</v>
      </c>
      <c r="B1621" s="1632">
        <v>56066.0</v>
      </c>
      <c r="C1621" s="1598">
        <v>2645.0</v>
      </c>
      <c r="D1621" s="1599">
        <v>23.0</v>
      </c>
      <c r="E1621" s="160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609">
        <v>4266.0</v>
      </c>
      <c r="L1621" s="1602">
        <v>40887.0</v>
      </c>
    </row>
    <row r="1622">
      <c r="A1622" s="1596" t="s">
        <v>1145</v>
      </c>
      <c r="B1622" s="1632">
        <v>24487.0</v>
      </c>
      <c r="C1622" s="1598">
        <v>1844.0</v>
      </c>
      <c r="D1622" s="1599">
        <v>34.8</v>
      </c>
      <c r="E1622" s="160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609">
        <v>1084.0</v>
      </c>
      <c r="L1622" s="1602">
        <v>34824.0</v>
      </c>
    </row>
    <row r="1623">
      <c r="A1623" s="1596" t="s">
        <v>855</v>
      </c>
      <c r="B1623" s="1632">
        <v>19707.0</v>
      </c>
      <c r="C1623" s="1598">
        <v>1109.0</v>
      </c>
      <c r="D1623" s="1599">
        <v>24.0</v>
      </c>
      <c r="E1623" s="160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609">
        <v>1021.0</v>
      </c>
      <c r="L1623" s="1602">
        <v>42552.0</v>
      </c>
    </row>
    <row r="1624">
      <c r="A1624" s="1596" t="s">
        <v>493</v>
      </c>
      <c r="B1624" s="1632">
        <v>35532.0</v>
      </c>
      <c r="C1624" s="1598">
        <v>1294.0</v>
      </c>
      <c r="D1624" s="1599">
        <v>16.0</v>
      </c>
      <c r="E1624" s="160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609">
        <v>2401.0</v>
      </c>
      <c r="L1624" s="1602">
        <v>62056.0</v>
      </c>
    </row>
    <row r="1625">
      <c r="A1625" s="1596" t="s">
        <v>94</v>
      </c>
      <c r="B1625" s="1632">
        <v>23514.0</v>
      </c>
      <c r="C1625" s="1598">
        <v>1546.0</v>
      </c>
      <c r="D1625" s="1599">
        <v>27.9</v>
      </c>
      <c r="E1625" s="160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609">
        <v>1216.0</v>
      </c>
      <c r="L1625" s="1602">
        <v>38591.0</v>
      </c>
    </row>
    <row r="1626">
      <c r="A1626" s="1596" t="s">
        <v>494</v>
      </c>
      <c r="B1626" s="1632">
        <v>10974.0</v>
      </c>
      <c r="C1626" s="1610">
        <v>941.0</v>
      </c>
      <c r="D1626" s="1599">
        <v>35.8</v>
      </c>
      <c r="E1626" s="160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609">
        <v>629.0</v>
      </c>
      <c r="L1626" s="1602">
        <v>33703.0</v>
      </c>
    </row>
    <row r="1627">
      <c r="A1627" s="1596" t="s">
        <v>495</v>
      </c>
      <c r="B1627" s="1632">
        <v>39085.0</v>
      </c>
      <c r="C1627" s="1598">
        <v>2597.0</v>
      </c>
      <c r="D1627" s="1599">
        <v>24.7</v>
      </c>
      <c r="E1627" s="160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609">
        <v>2006.0</v>
      </c>
      <c r="L1627" s="1602">
        <v>51141.0</v>
      </c>
    </row>
    <row r="1628">
      <c r="A1628" s="1596" t="s">
        <v>500</v>
      </c>
      <c r="B1628" s="1632">
        <v>1973.0</v>
      </c>
      <c r="C1628" s="1610">
        <v>82.0</v>
      </c>
      <c r="D1628" s="1599">
        <v>20.0</v>
      </c>
      <c r="E1628" s="160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609">
        <v>56.0</v>
      </c>
      <c r="L1628" s="1602">
        <v>43119.0</v>
      </c>
    </row>
    <row r="1629">
      <c r="A1629" s="1596" t="s">
        <v>685</v>
      </c>
      <c r="B1629" s="1632">
        <v>18188.0</v>
      </c>
      <c r="C1629" s="1598">
        <v>1832.0</v>
      </c>
      <c r="D1629" s="1599">
        <v>39.9</v>
      </c>
      <c r="E1629" s="160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609">
        <v>989.0</v>
      </c>
      <c r="L1629" s="1658">
        <v>35293.0</v>
      </c>
    </row>
    <row r="1630">
      <c r="A1630" s="1581" t="s">
        <v>3670</v>
      </c>
      <c r="B1630" s="1640">
        <v>301578.0</v>
      </c>
      <c r="C1630" s="1583">
        <v>21558.0</v>
      </c>
      <c r="D1630" s="1612">
        <v>38.4</v>
      </c>
      <c r="E1630" s="1585">
        <v>132292.0</v>
      </c>
      <c r="F1630" s="1586">
        <v>129814.0</v>
      </c>
      <c r="G1630" s="1586">
        <v>948.0</v>
      </c>
      <c r="H1630" s="1586">
        <v>12289.0</v>
      </c>
      <c r="I1630" s="1586">
        <v>102.0</v>
      </c>
      <c r="J1630" s="1586">
        <v>7760.0</v>
      </c>
      <c r="K1630" s="1659">
        <v>18373.0</v>
      </c>
      <c r="L1630" s="1666">
        <v>43263.0</v>
      </c>
    </row>
    <row r="1631">
      <c r="A1631" s="1590" t="s">
        <v>1147</v>
      </c>
      <c r="B1631" s="1641">
        <v>1084225.0</v>
      </c>
      <c r="C1631" s="1591">
        <v>36711.0</v>
      </c>
      <c r="D1631" s="1616">
        <v>16.4</v>
      </c>
      <c r="E1631" s="1617">
        <v>916524.0</v>
      </c>
      <c r="F1631" s="1593">
        <v>5484.0</v>
      </c>
      <c r="G1631" s="1593">
        <v>67612.0</v>
      </c>
      <c r="H1631" s="1593">
        <v>8300.0</v>
      </c>
      <c r="I1631" s="1593">
        <v>941.0</v>
      </c>
      <c r="J1631" s="1593">
        <v>14089.0</v>
      </c>
      <c r="K1631" s="1594">
        <v>71275.0</v>
      </c>
      <c r="L1631" s="1667">
        <v>55248.0</v>
      </c>
    </row>
    <row r="1632">
      <c r="A1632" s="1596" t="s">
        <v>1149</v>
      </c>
      <c r="B1632" s="1631">
        <v>9371.0</v>
      </c>
      <c r="C1632" s="1610">
        <v>262.0</v>
      </c>
      <c r="D1632" s="1599">
        <v>17.0</v>
      </c>
      <c r="E1632" s="160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609">
        <v>573.0</v>
      </c>
      <c r="L1632" s="1606">
        <v>47674.0</v>
      </c>
    </row>
    <row r="1633">
      <c r="A1633" s="1596" t="s">
        <v>1150</v>
      </c>
      <c r="B1633" s="1632">
        <v>13124.0</v>
      </c>
      <c r="C1633" s="1598">
        <v>1484.0</v>
      </c>
      <c r="D1633" s="1599">
        <v>33.7</v>
      </c>
      <c r="E1633" s="160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609">
        <v>647.0</v>
      </c>
      <c r="L1633" s="1606">
        <v>40425.0</v>
      </c>
    </row>
    <row r="1634">
      <c r="A1634" s="1596" t="s">
        <v>514</v>
      </c>
      <c r="B1634" s="1632">
        <v>7044.0</v>
      </c>
      <c r="C1634" s="1610">
        <v>525.0</v>
      </c>
      <c r="D1634" s="1599">
        <v>26.7</v>
      </c>
      <c r="E1634" s="160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609">
        <v>296.0</v>
      </c>
      <c r="L1634" s="1606">
        <v>39237.0</v>
      </c>
    </row>
    <row r="1635">
      <c r="A1635" s="1596" t="s">
        <v>1151</v>
      </c>
      <c r="B1635" s="1632">
        <v>6774.0</v>
      </c>
      <c r="C1635" s="1610">
        <v>186.0</v>
      </c>
      <c r="D1635" s="1599">
        <v>15.5</v>
      </c>
      <c r="E1635" s="160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609">
        <v>427.0</v>
      </c>
      <c r="L1635" s="1606">
        <v>52840.0</v>
      </c>
    </row>
    <row r="1636">
      <c r="A1636" s="1596" t="s">
        <v>1152</v>
      </c>
      <c r="B1636" s="1632">
        <v>10473.0</v>
      </c>
      <c r="C1636" s="1610">
        <v>282.0</v>
      </c>
      <c r="D1636" s="1599">
        <v>15.2</v>
      </c>
      <c r="E1636" s="160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609">
        <v>524.0</v>
      </c>
      <c r="L1636" s="1606">
        <v>53661.0</v>
      </c>
    </row>
    <row r="1637">
      <c r="A1637" s="1596" t="s">
        <v>771</v>
      </c>
      <c r="B1637" s="1632">
        <v>1415.0</v>
      </c>
      <c r="C1637" s="1610">
        <v>49.0</v>
      </c>
      <c r="D1637" s="1599">
        <v>20.1</v>
      </c>
      <c r="E1637" s="1633">
        <v>1347.0</v>
      </c>
      <c r="F1637" s="1634">
        <v>0.0</v>
      </c>
      <c r="G1637" s="1634">
        <v>7.0</v>
      </c>
      <c r="H1637" s="1634">
        <v>1.0</v>
      </c>
      <c r="I1637" s="1634">
        <v>0.0</v>
      </c>
      <c r="J1637" s="1634">
        <v>4.0</v>
      </c>
      <c r="K1637" s="1635">
        <v>56.0</v>
      </c>
      <c r="L1637" s="1606">
        <v>47985.0</v>
      </c>
    </row>
    <row r="1638">
      <c r="A1638" s="1596" t="s">
        <v>1153</v>
      </c>
      <c r="B1638" s="1632">
        <v>84414.0</v>
      </c>
      <c r="C1638" s="1598">
        <v>2859.0</v>
      </c>
      <c r="D1638" s="1599">
        <v>16.0</v>
      </c>
      <c r="E1638" s="160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609">
        <v>6735.0</v>
      </c>
      <c r="L1638" s="1602">
        <v>50054.0</v>
      </c>
    </row>
    <row r="1639">
      <c r="A1639" s="1596" t="s">
        <v>1154</v>
      </c>
      <c r="B1639" s="1632">
        <v>5895.0</v>
      </c>
      <c r="C1639" s="1610">
        <v>331.0</v>
      </c>
      <c r="D1639" s="1599">
        <v>25.2</v>
      </c>
      <c r="E1639" s="1600">
        <v>4214.0</v>
      </c>
      <c r="F1639" s="1638">
        <v>10.0</v>
      </c>
      <c r="G1639" s="1638">
        <v>1409.0</v>
      </c>
      <c r="H1639" s="1638">
        <v>18.0</v>
      </c>
      <c r="I1639" s="1638">
        <v>0.0</v>
      </c>
      <c r="J1639" s="1638">
        <v>31.0</v>
      </c>
      <c r="K1639" s="1639">
        <v>213.0</v>
      </c>
      <c r="L1639" s="1602">
        <v>44645.0</v>
      </c>
    </row>
    <row r="1640">
      <c r="A1640" s="1596" t="s">
        <v>282</v>
      </c>
      <c r="B1640" s="1632">
        <v>11867.0</v>
      </c>
      <c r="C1640" s="1610">
        <v>378.0</v>
      </c>
      <c r="D1640" s="1599">
        <v>16.2</v>
      </c>
      <c r="E1640" s="1600">
        <v>10838.0</v>
      </c>
      <c r="F1640" s="1638">
        <v>71.0</v>
      </c>
      <c r="G1640" s="1638">
        <v>207.0</v>
      </c>
      <c r="H1640" s="1638">
        <v>52.0</v>
      </c>
      <c r="I1640" s="1638">
        <v>7.0</v>
      </c>
      <c r="J1640" s="1638">
        <v>101.0</v>
      </c>
      <c r="K1640" s="1639">
        <v>591.0</v>
      </c>
      <c r="L1640" s="1602">
        <v>50525.0</v>
      </c>
    </row>
    <row r="1641">
      <c r="A1641" s="1596" t="s">
        <v>1155</v>
      </c>
      <c r="B1641" s="1632">
        <v>1661.0</v>
      </c>
      <c r="C1641" s="1610">
        <v>37.0</v>
      </c>
      <c r="D1641" s="1599">
        <v>10.1</v>
      </c>
      <c r="E1641" s="1600">
        <v>1474.0</v>
      </c>
      <c r="F1641" s="1638">
        <v>0.0</v>
      </c>
      <c r="G1641" s="1638">
        <v>40.0</v>
      </c>
      <c r="H1641" s="1638">
        <v>13.0</v>
      </c>
      <c r="I1641" s="1638">
        <v>3.0</v>
      </c>
      <c r="J1641" s="1638">
        <v>2.0</v>
      </c>
      <c r="K1641" s="1639">
        <v>129.0</v>
      </c>
      <c r="L1641" s="1602">
        <v>44659.0</v>
      </c>
    </row>
    <row r="1642">
      <c r="A1642" s="1596" t="s">
        <v>423</v>
      </c>
      <c r="B1642" s="1632">
        <v>8940.0</v>
      </c>
      <c r="C1642" s="1610">
        <v>249.0</v>
      </c>
      <c r="D1642" s="1599">
        <v>13.4</v>
      </c>
      <c r="E1642" s="1600">
        <v>8080.0</v>
      </c>
      <c r="F1642" s="1638">
        <v>42.0</v>
      </c>
      <c r="G1642" s="1638">
        <v>178.0</v>
      </c>
      <c r="H1642" s="1638">
        <v>57.0</v>
      </c>
      <c r="I1642" s="1638">
        <v>1.0</v>
      </c>
      <c r="J1642" s="1638">
        <v>100.0</v>
      </c>
      <c r="K1642" s="1639">
        <v>482.0</v>
      </c>
      <c r="L1642" s="1602">
        <v>56167.0</v>
      </c>
    </row>
    <row r="1643">
      <c r="A1643" s="1596" t="s">
        <v>1156</v>
      </c>
      <c r="B1643" s="1632">
        <v>9421.0</v>
      </c>
      <c r="C1643" s="1610">
        <v>267.0</v>
      </c>
      <c r="D1643" s="1599">
        <v>21.6</v>
      </c>
      <c r="E1643" s="1600">
        <v>8638.0</v>
      </c>
      <c r="F1643" s="1638">
        <v>23.0</v>
      </c>
      <c r="G1643" s="1638">
        <v>239.0</v>
      </c>
      <c r="H1643" s="1638">
        <v>37.0</v>
      </c>
      <c r="I1643" s="1638">
        <v>2.0</v>
      </c>
      <c r="J1643" s="1638">
        <v>48.0</v>
      </c>
      <c r="K1643" s="1639">
        <v>434.0</v>
      </c>
      <c r="L1643" s="1602">
        <v>45641.0</v>
      </c>
    </row>
    <row r="1644">
      <c r="A1644" s="1596" t="s">
        <v>1157</v>
      </c>
      <c r="B1644" s="1632">
        <v>3049.0</v>
      </c>
      <c r="C1644" s="1610">
        <v>90.0</v>
      </c>
      <c r="D1644" s="1599">
        <v>11.4</v>
      </c>
      <c r="E1644" s="1600">
        <v>2888.0</v>
      </c>
      <c r="F1644" s="1638">
        <v>5.0</v>
      </c>
      <c r="G1644" s="1638">
        <v>27.0</v>
      </c>
      <c r="H1644" s="1638">
        <v>7.0</v>
      </c>
      <c r="I1644" s="1638">
        <v>3.0</v>
      </c>
      <c r="J1644" s="1638">
        <v>11.0</v>
      </c>
      <c r="K1644" s="1639">
        <v>108.0</v>
      </c>
      <c r="L1644" s="1602">
        <v>62029.0</v>
      </c>
    </row>
    <row r="1645">
      <c r="A1645" s="1596" t="s">
        <v>1158</v>
      </c>
      <c r="B1645" s="1632">
        <v>11446.0</v>
      </c>
      <c r="C1645" s="1610">
        <v>364.0</v>
      </c>
      <c r="D1645" s="1599">
        <v>16.2</v>
      </c>
      <c r="E1645" s="1600">
        <v>10673.0</v>
      </c>
      <c r="F1645" s="1638">
        <v>21.0</v>
      </c>
      <c r="G1645" s="1638">
        <v>132.0</v>
      </c>
      <c r="H1645" s="1638">
        <v>38.0</v>
      </c>
      <c r="I1645" s="1638">
        <v>0.0</v>
      </c>
      <c r="J1645" s="1638">
        <v>60.0</v>
      </c>
      <c r="K1645" s="1639">
        <v>522.0</v>
      </c>
      <c r="L1645" s="1606">
        <v>49147.0</v>
      </c>
    </row>
    <row r="1646">
      <c r="A1646" s="1596" t="s">
        <v>1159</v>
      </c>
      <c r="B1646" s="1632">
        <v>104357.0</v>
      </c>
      <c r="C1646" s="1598">
        <v>3438.0</v>
      </c>
      <c r="D1646" s="1599">
        <v>15.5</v>
      </c>
      <c r="E1646" s="160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609">
        <v>6641.0</v>
      </c>
      <c r="L1646" s="1606">
        <v>54382.0</v>
      </c>
    </row>
    <row r="1647">
      <c r="A1647" s="1596" t="s">
        <v>558</v>
      </c>
      <c r="B1647" s="1632">
        <v>118960.0</v>
      </c>
      <c r="C1647" s="1598">
        <v>1691.0</v>
      </c>
      <c r="D1647" s="1599">
        <v>7.6</v>
      </c>
      <c r="E1647" s="160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609">
        <v>7809.0</v>
      </c>
      <c r="L1647" s="1602">
        <v>67569.0</v>
      </c>
    </row>
    <row r="1648">
      <c r="A1648" s="1596" t="s">
        <v>291</v>
      </c>
      <c r="B1648" s="1632">
        <v>1173.0</v>
      </c>
      <c r="C1648" s="1610">
        <v>77.0</v>
      </c>
      <c r="D1648" s="1599">
        <v>27.4</v>
      </c>
      <c r="E1648" s="160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609">
        <v>28.0</v>
      </c>
      <c r="L1648" s="1602">
        <v>44580.0</v>
      </c>
    </row>
    <row r="1649">
      <c r="A1649" s="1596" t="s">
        <v>1160</v>
      </c>
      <c r="B1649" s="1632">
        <v>13778.0</v>
      </c>
      <c r="C1649" s="1598">
        <v>1449.0</v>
      </c>
      <c r="D1649" s="1599">
        <v>35.4</v>
      </c>
      <c r="E1649" s="160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609">
        <v>890.0</v>
      </c>
      <c r="L1649" s="1602">
        <v>37719.0</v>
      </c>
    </row>
    <row r="1650">
      <c r="A1650" s="1596" t="s">
        <v>1161</v>
      </c>
      <c r="B1650" s="1632">
        <v>823.0</v>
      </c>
      <c r="C1650" s="1610">
        <v>47.0</v>
      </c>
      <c r="D1650" s="1599">
        <v>32.6</v>
      </c>
      <c r="E1650" s="160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609">
        <v>62.0</v>
      </c>
      <c r="L1650" s="1602">
        <v>38782.0</v>
      </c>
    </row>
    <row r="1651">
      <c r="A1651" s="1596" t="s">
        <v>1162</v>
      </c>
      <c r="B1651" s="1632">
        <v>3309.0</v>
      </c>
      <c r="C1651" s="1610">
        <v>103.0</v>
      </c>
      <c r="D1651" s="1599">
        <v>20.1</v>
      </c>
      <c r="E1651" s="160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609">
        <v>148.0</v>
      </c>
      <c r="L1651" s="1602">
        <v>48410.0</v>
      </c>
    </row>
    <row r="1652">
      <c r="A1652" s="1596" t="s">
        <v>1163</v>
      </c>
      <c r="B1652" s="1632">
        <v>16309.0</v>
      </c>
      <c r="C1652" s="1610">
        <v>774.0</v>
      </c>
      <c r="D1652" s="1599">
        <v>17.6</v>
      </c>
      <c r="E1652" s="160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609">
        <v>1137.0</v>
      </c>
      <c r="L1652" s="1602">
        <v>50136.0</v>
      </c>
    </row>
    <row r="1653">
      <c r="A1653" s="1596" t="s">
        <v>66</v>
      </c>
      <c r="B1653" s="1632">
        <v>12085.0</v>
      </c>
      <c r="C1653" s="1610">
        <v>251.0</v>
      </c>
      <c r="D1653" s="1599">
        <v>10.4</v>
      </c>
      <c r="E1653" s="160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609">
        <v>748.0</v>
      </c>
      <c r="L1653" s="1602">
        <v>68381.0</v>
      </c>
    </row>
    <row r="1654">
      <c r="A1654" s="1596" t="s">
        <v>1164</v>
      </c>
      <c r="B1654" s="1632">
        <v>2023.0</v>
      </c>
      <c r="C1654" s="1610">
        <v>63.0</v>
      </c>
      <c r="D1654" s="1599">
        <v>16.8</v>
      </c>
      <c r="E1654" s="160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609">
        <v>92.0</v>
      </c>
      <c r="L1654" s="1602">
        <v>50197.0</v>
      </c>
    </row>
    <row r="1655">
      <c r="A1655" s="1596" t="s">
        <v>224</v>
      </c>
      <c r="B1655" s="1632">
        <v>31134.0</v>
      </c>
      <c r="C1655" s="1598">
        <v>1816.0</v>
      </c>
      <c r="D1655" s="1599">
        <v>26.2</v>
      </c>
      <c r="E1655" s="160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609">
        <v>3062.0</v>
      </c>
      <c r="L1655" s="1606">
        <v>44833.0</v>
      </c>
    </row>
    <row r="1656">
      <c r="A1656" s="1596" t="s">
        <v>1165</v>
      </c>
      <c r="B1656" s="1632">
        <v>70973.0</v>
      </c>
      <c r="C1656" s="1598">
        <v>1931.0</v>
      </c>
      <c r="D1656" s="1599">
        <v>13.4</v>
      </c>
      <c r="E1656" s="160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609">
        <v>5005.0</v>
      </c>
      <c r="L1656" s="1602">
        <v>63860.0</v>
      </c>
    </row>
    <row r="1657">
      <c r="A1657" s="1596" t="s">
        <v>369</v>
      </c>
      <c r="B1657" s="1632">
        <v>1959.0</v>
      </c>
      <c r="C1657" s="1610">
        <v>118.0</v>
      </c>
      <c r="D1657" s="1599">
        <v>26.9</v>
      </c>
      <c r="E1657" s="160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609">
        <v>78.0</v>
      </c>
      <c r="L1657" s="1602">
        <v>42742.0</v>
      </c>
    </row>
    <row r="1658">
      <c r="A1658" s="1596" t="s">
        <v>176</v>
      </c>
      <c r="B1658" s="1632">
        <v>19677.0</v>
      </c>
      <c r="C1658" s="1598">
        <v>1180.0</v>
      </c>
      <c r="D1658" s="1599">
        <v>33.7</v>
      </c>
      <c r="E1658" s="160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609">
        <v>1168.0</v>
      </c>
      <c r="L1658" s="1602">
        <v>40602.0</v>
      </c>
    </row>
    <row r="1659">
      <c r="A1659" s="1596" t="s">
        <v>1166</v>
      </c>
      <c r="B1659" s="1632">
        <v>1729.0</v>
      </c>
      <c r="C1659" s="1610">
        <v>60.0</v>
      </c>
      <c r="D1659" s="1599">
        <v>17.9</v>
      </c>
      <c r="E1659" s="160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609">
        <v>74.0</v>
      </c>
      <c r="L1659" s="1602">
        <v>43650.0</v>
      </c>
    </row>
    <row r="1660">
      <c r="A1660" s="1596" t="s">
        <v>74</v>
      </c>
      <c r="B1660" s="1632">
        <v>8623.0</v>
      </c>
      <c r="C1660" s="1610">
        <v>198.0</v>
      </c>
      <c r="D1660" s="1599">
        <v>14.6</v>
      </c>
      <c r="E1660" s="160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609">
        <v>432.0</v>
      </c>
      <c r="L1660" s="1602">
        <v>53031.0</v>
      </c>
    </row>
    <row r="1661">
      <c r="A1661" s="1596" t="s">
        <v>1167</v>
      </c>
      <c r="B1661" s="1632">
        <v>1927.0</v>
      </c>
      <c r="C1661" s="1610">
        <v>97.0</v>
      </c>
      <c r="D1661" s="1599">
        <v>31.3</v>
      </c>
      <c r="E1661" s="160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609">
        <v>108.0</v>
      </c>
      <c r="L1661" s="1602">
        <v>44572.0</v>
      </c>
    </row>
    <row r="1662">
      <c r="A1662" s="1596" t="s">
        <v>303</v>
      </c>
      <c r="B1662" s="1632">
        <v>4535.0</v>
      </c>
      <c r="C1662" s="1610">
        <v>190.0</v>
      </c>
      <c r="D1662" s="1599">
        <v>24.9</v>
      </c>
      <c r="E1662" s="160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609">
        <v>291.0</v>
      </c>
      <c r="L1662" s="1606">
        <v>43458.0</v>
      </c>
    </row>
    <row r="1663">
      <c r="A1663" s="1596" t="s">
        <v>1168</v>
      </c>
      <c r="B1663" s="1632">
        <v>117922.0</v>
      </c>
      <c r="C1663" s="1598">
        <v>2904.0</v>
      </c>
      <c r="D1663" s="1599">
        <v>13.2</v>
      </c>
      <c r="E1663" s="160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609">
        <v>8121.0</v>
      </c>
      <c r="L1663" s="1602">
        <v>56207.0</v>
      </c>
    </row>
    <row r="1664">
      <c r="A1664" s="1596" t="s">
        <v>1169</v>
      </c>
      <c r="B1664" s="1632">
        <v>4730.0</v>
      </c>
      <c r="C1664" s="1610">
        <v>227.0</v>
      </c>
      <c r="D1664" s="1599">
        <v>27.2</v>
      </c>
      <c r="E1664" s="160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609">
        <v>214.0</v>
      </c>
      <c r="L1664" s="1602">
        <v>43371.0</v>
      </c>
    </row>
    <row r="1665">
      <c r="A1665" s="1596" t="s">
        <v>309</v>
      </c>
      <c r="B1665" s="1632">
        <v>17191.0</v>
      </c>
      <c r="C1665" s="1610">
        <v>386.0</v>
      </c>
      <c r="D1665" s="1599">
        <v>13.4</v>
      </c>
      <c r="E1665" s="160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609">
        <v>915.0</v>
      </c>
      <c r="L1665" s="1602">
        <v>61044.0</v>
      </c>
    </row>
    <row r="1666">
      <c r="A1666" s="1596" t="s">
        <v>1170</v>
      </c>
      <c r="B1666" s="1664">
        <v>496.0</v>
      </c>
      <c r="C1666" s="1610">
        <v>29.0</v>
      </c>
      <c r="D1666" s="1599">
        <v>31.5</v>
      </c>
      <c r="E1666" s="160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609">
        <v>29.0</v>
      </c>
      <c r="L1666" s="1602">
        <v>41009.0</v>
      </c>
    </row>
    <row r="1667">
      <c r="A1667" s="1596" t="s">
        <v>185</v>
      </c>
      <c r="B1667" s="1632">
        <v>4217.0</v>
      </c>
      <c r="C1667" s="1610">
        <v>211.0</v>
      </c>
      <c r="D1667" s="1599">
        <v>22.4</v>
      </c>
      <c r="E1667" s="160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609">
        <v>282.0</v>
      </c>
      <c r="L1667" s="1602">
        <v>44730.0</v>
      </c>
    </row>
    <row r="1668">
      <c r="A1668" s="1596" t="s">
        <v>1171</v>
      </c>
      <c r="B1668" s="1632">
        <v>5898.0</v>
      </c>
      <c r="C1668" s="1610">
        <v>346.0</v>
      </c>
      <c r="D1668" s="1599">
        <v>26.8</v>
      </c>
      <c r="E1668" s="160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609">
        <v>257.0</v>
      </c>
      <c r="L1668" s="1602">
        <v>42890.0</v>
      </c>
    </row>
    <row r="1669">
      <c r="A1669" s="1596" t="s">
        <v>1172</v>
      </c>
      <c r="B1669" s="1632">
        <v>1694.0</v>
      </c>
      <c r="C1669" s="1610">
        <v>46.0</v>
      </c>
      <c r="D1669" s="1599">
        <v>16.4</v>
      </c>
      <c r="E1669" s="160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609">
        <v>99.0</v>
      </c>
      <c r="L1669" s="1602">
        <v>47378.0</v>
      </c>
    </row>
    <row r="1670">
      <c r="A1670" s="1596" t="s">
        <v>803</v>
      </c>
      <c r="B1670" s="1632">
        <v>6946.0</v>
      </c>
      <c r="C1670" s="1610">
        <v>210.0</v>
      </c>
      <c r="D1670" s="1599">
        <v>20.8</v>
      </c>
      <c r="E1670" s="160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609">
        <v>331.0</v>
      </c>
      <c r="L1670" s="1602">
        <v>48966.0</v>
      </c>
    </row>
    <row r="1671">
      <c r="A1671" s="1596" t="s">
        <v>189</v>
      </c>
      <c r="B1671" s="1632">
        <v>1088.0</v>
      </c>
      <c r="C1671" s="1610">
        <v>44.0</v>
      </c>
      <c r="D1671" s="1599">
        <v>23.9</v>
      </c>
      <c r="E1671" s="160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609">
        <v>62.0</v>
      </c>
      <c r="L1671" s="1602">
        <v>42754.0</v>
      </c>
    </row>
    <row r="1672">
      <c r="A1672" s="1596" t="s">
        <v>1173</v>
      </c>
      <c r="B1672" s="1632">
        <v>44174.0</v>
      </c>
      <c r="C1672" s="1598">
        <v>1875.0</v>
      </c>
      <c r="D1672" s="1599">
        <v>23.0</v>
      </c>
      <c r="E1672" s="160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609">
        <v>2533.0</v>
      </c>
      <c r="L1672" s="1602">
        <v>50055.0</v>
      </c>
    </row>
    <row r="1673">
      <c r="A1673" s="1596" t="s">
        <v>583</v>
      </c>
      <c r="B1673" s="1632">
        <v>11491.0</v>
      </c>
      <c r="C1673" s="1610">
        <v>280.0</v>
      </c>
      <c r="D1673" s="1599">
        <v>10.3</v>
      </c>
      <c r="E1673" s="160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609">
        <v>800.0</v>
      </c>
      <c r="L1673" s="1602">
        <v>67242.0</v>
      </c>
    </row>
    <row r="1674">
      <c r="A1674" s="1596" t="s">
        <v>1174</v>
      </c>
      <c r="B1674" s="1632">
        <v>10794.0</v>
      </c>
      <c r="C1674" s="1598">
        <v>1065.0</v>
      </c>
      <c r="D1674" s="1599">
        <v>29.2</v>
      </c>
      <c r="E1674" s="160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609">
        <v>776.0</v>
      </c>
      <c r="L1674" s="1602">
        <v>40179.0</v>
      </c>
    </row>
    <row r="1675">
      <c r="A1675" s="1596" t="s">
        <v>1175</v>
      </c>
      <c r="B1675" s="1632">
        <v>8329.0</v>
      </c>
      <c r="C1675" s="1610">
        <v>570.0</v>
      </c>
      <c r="D1675" s="1599">
        <v>22.0</v>
      </c>
      <c r="E1675" s="160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609">
        <v>427.0</v>
      </c>
      <c r="L1675" s="1602">
        <v>57674.0</v>
      </c>
    </row>
    <row r="1676">
      <c r="A1676" s="1596" t="s">
        <v>1176</v>
      </c>
      <c r="B1676" s="1632">
        <v>12400.0</v>
      </c>
      <c r="C1676" s="1610">
        <v>499.0</v>
      </c>
      <c r="D1676" s="1599">
        <v>24.8</v>
      </c>
      <c r="E1676" s="160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609">
        <v>824.0</v>
      </c>
      <c r="L1676" s="1602">
        <v>39861.0</v>
      </c>
    </row>
    <row r="1677">
      <c r="A1677" s="1596" t="s">
        <v>741</v>
      </c>
      <c r="B1677" s="1632">
        <v>3539.0</v>
      </c>
      <c r="C1677" s="1610">
        <v>91.0</v>
      </c>
      <c r="D1677" s="1599">
        <v>13.2</v>
      </c>
      <c r="E1677" s="160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609">
        <v>224.0</v>
      </c>
      <c r="L1677" s="1602">
        <v>51690.0</v>
      </c>
    </row>
    <row r="1678">
      <c r="A1678" s="1596" t="s">
        <v>1177</v>
      </c>
      <c r="B1678" s="1632">
        <v>35133.0</v>
      </c>
      <c r="C1678" s="1598">
        <v>1399.0</v>
      </c>
      <c r="D1678" s="1599">
        <v>20.1</v>
      </c>
      <c r="E1678" s="160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609">
        <v>2060.0</v>
      </c>
      <c r="L1678" s="1602">
        <v>47302.0</v>
      </c>
    </row>
    <row r="1679">
      <c r="A1679" s="1596" t="s">
        <v>1178</v>
      </c>
      <c r="B1679" s="1632">
        <v>8963.0</v>
      </c>
      <c r="C1679" s="1610">
        <v>224.0</v>
      </c>
      <c r="D1679" s="1599">
        <v>10.9</v>
      </c>
      <c r="E1679" s="160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609">
        <v>533.0</v>
      </c>
      <c r="L1679" s="1602">
        <v>66226.0</v>
      </c>
    </row>
    <row r="1680">
      <c r="A1680" s="1596" t="s">
        <v>1179</v>
      </c>
      <c r="B1680" s="1632">
        <v>3678.0</v>
      </c>
      <c r="C1680" s="1610">
        <v>90.0</v>
      </c>
      <c r="D1680" s="1599">
        <v>12.4</v>
      </c>
      <c r="E1680" s="160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609">
        <v>228.0</v>
      </c>
      <c r="L1680" s="1602">
        <v>52747.0</v>
      </c>
    </row>
    <row r="1681">
      <c r="A1681" s="1596" t="s">
        <v>538</v>
      </c>
      <c r="B1681" s="1632">
        <v>6226.0</v>
      </c>
      <c r="C1681" s="1610">
        <v>289.0</v>
      </c>
      <c r="D1681" s="1599">
        <v>21.5</v>
      </c>
      <c r="E1681" s="160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609">
        <v>349.0</v>
      </c>
      <c r="L1681" s="1602">
        <v>48368.0</v>
      </c>
    </row>
    <row r="1682">
      <c r="A1682" s="1596" t="s">
        <v>1180</v>
      </c>
      <c r="B1682" s="1632">
        <v>4971.0</v>
      </c>
      <c r="C1682" s="1610">
        <v>170.0</v>
      </c>
      <c r="D1682" s="1599">
        <v>17.9</v>
      </c>
      <c r="E1682" s="160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609">
        <v>241.0</v>
      </c>
      <c r="L1682" s="1602">
        <v>46326.0</v>
      </c>
    </row>
    <row r="1683">
      <c r="A1683" s="1596" t="s">
        <v>1181</v>
      </c>
      <c r="B1683" s="1664">
        <v>762.0</v>
      </c>
      <c r="C1683" s="1610">
        <v>31.0</v>
      </c>
      <c r="D1683" s="1599">
        <v>22.0</v>
      </c>
      <c r="E1683" s="160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609">
        <v>33.0</v>
      </c>
      <c r="L1683" s="1602">
        <v>50774.0</v>
      </c>
    </row>
    <row r="1684">
      <c r="A1684" s="1596" t="s">
        <v>540</v>
      </c>
      <c r="B1684" s="1632">
        <v>7578.0</v>
      </c>
      <c r="C1684" s="1610">
        <v>281.0</v>
      </c>
      <c r="D1684" s="1599">
        <v>16.8</v>
      </c>
      <c r="E1684" s="160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609">
        <v>387.0</v>
      </c>
      <c r="L1684" s="1602">
        <v>48390.0</v>
      </c>
    </row>
    <row r="1685">
      <c r="A1685" s="1596" t="s">
        <v>1182</v>
      </c>
      <c r="B1685" s="1632">
        <v>2069.0</v>
      </c>
      <c r="C1685" s="1610">
        <v>140.0</v>
      </c>
      <c r="D1685" s="1599">
        <v>27.8</v>
      </c>
      <c r="E1685" s="160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609">
        <v>154.0</v>
      </c>
      <c r="L1685" s="1628">
        <v>38449.0</v>
      </c>
    </row>
    <row r="1686">
      <c r="A1686" s="1596" t="s">
        <v>1183</v>
      </c>
      <c r="B1686" s="1632">
        <v>937.0</v>
      </c>
      <c r="C1686" s="1610">
        <v>29.0</v>
      </c>
      <c r="D1686" s="1599">
        <v>13.4</v>
      </c>
      <c r="E1686" s="160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71">
        <v>48.0</v>
      </c>
      <c r="L1686" s="1672">
        <v>49532.0</v>
      </c>
    </row>
    <row r="1687">
      <c r="A1687" s="1581" t="s">
        <v>1184</v>
      </c>
      <c r="B1687" s="1640">
        <v>164731.0</v>
      </c>
      <c r="C1687" s="1583">
        <v>4429.0</v>
      </c>
      <c r="D1687" s="1612">
        <v>12.0</v>
      </c>
      <c r="E1687" s="1585">
        <v>139965.0</v>
      </c>
      <c r="F1687" s="1586">
        <v>1309.0</v>
      </c>
      <c r="G1687" s="1586">
        <v>7226.0</v>
      </c>
      <c r="H1687" s="1586">
        <v>1320.0</v>
      </c>
      <c r="I1687" s="1586">
        <v>232.0</v>
      </c>
      <c r="J1687" s="1586">
        <v>2841.0</v>
      </c>
      <c r="K1687" s="1588">
        <v>11838.0</v>
      </c>
      <c r="L1687" s="1676">
        <v>59975.0</v>
      </c>
    </row>
    <row r="1688">
      <c r="A1688" s="1590" t="s">
        <v>1185</v>
      </c>
      <c r="B1688" s="1641">
        <v>1961504.0</v>
      </c>
      <c r="C1688" s="1591">
        <v>60389.0</v>
      </c>
      <c r="D1688" s="1616">
        <v>12.9</v>
      </c>
      <c r="E1688" s="1617">
        <v>1538052.0</v>
      </c>
      <c r="F1688" s="1593">
        <v>96535.0</v>
      </c>
      <c r="G1688" s="1593">
        <v>23102.0</v>
      </c>
      <c r="H1688" s="1593">
        <v>52951.0</v>
      </c>
      <c r="I1688" s="1593">
        <v>1534.0</v>
      </c>
      <c r="J1688" s="1593">
        <v>105167.0</v>
      </c>
      <c r="K1688" s="1594">
        <v>144163.0</v>
      </c>
      <c r="L1688" s="1667">
        <v>59724.0</v>
      </c>
    </row>
    <row r="1689">
      <c r="A1689" s="1596" t="s">
        <v>267</v>
      </c>
      <c r="B1689" s="1631">
        <v>31205.0</v>
      </c>
      <c r="C1689" s="1598">
        <v>1051.0</v>
      </c>
      <c r="D1689" s="1599">
        <v>14.4</v>
      </c>
      <c r="E1689" s="160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609">
        <v>2112.0</v>
      </c>
      <c r="L1689" s="1606">
        <v>55167.0</v>
      </c>
    </row>
    <row r="1690">
      <c r="A1690" s="1596" t="s">
        <v>1187</v>
      </c>
      <c r="B1690" s="1632">
        <v>6295.0</v>
      </c>
      <c r="C1690" s="1610">
        <v>251.0</v>
      </c>
      <c r="D1690" s="1599">
        <v>16.7</v>
      </c>
      <c r="E1690" s="160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609">
        <v>204.0</v>
      </c>
      <c r="L1690" s="1606">
        <v>55371.0</v>
      </c>
    </row>
    <row r="1691">
      <c r="A1691" s="1596" t="s">
        <v>1188</v>
      </c>
      <c r="B1691" s="1664">
        <v>434.0</v>
      </c>
      <c r="C1691" s="1610">
        <v>21.0</v>
      </c>
      <c r="D1691" s="1599">
        <v>17.5</v>
      </c>
      <c r="E1691" s="160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609">
        <v>31.0</v>
      </c>
      <c r="L1691" s="1606">
        <v>46862.0</v>
      </c>
    </row>
    <row r="1692">
      <c r="A1692" s="1596" t="s">
        <v>1189</v>
      </c>
      <c r="B1692" s="1664">
        <v>674.0</v>
      </c>
      <c r="C1692" s="1610">
        <v>43.0</v>
      </c>
      <c r="D1692" s="1599">
        <v>25.0</v>
      </c>
      <c r="E1692" s="160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609">
        <v>39.0</v>
      </c>
      <c r="L1692" s="1606">
        <v>53865.0</v>
      </c>
    </row>
    <row r="1693">
      <c r="A1693" s="1596" t="s">
        <v>514</v>
      </c>
      <c r="B1693" s="1664">
        <v>431.0</v>
      </c>
      <c r="C1693" s="1610">
        <v>22.0</v>
      </c>
      <c r="D1693" s="1599">
        <v>24.2</v>
      </c>
      <c r="E1693" s="160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609">
        <v>24.0</v>
      </c>
      <c r="L1693" s="1606">
        <v>44467.0</v>
      </c>
    </row>
    <row r="1694">
      <c r="A1694" s="1596" t="s">
        <v>151</v>
      </c>
      <c r="B1694" s="1632">
        <v>5379.0</v>
      </c>
      <c r="C1694" s="1610">
        <v>157.0</v>
      </c>
      <c r="D1694" s="1599">
        <v>13.1</v>
      </c>
      <c r="E1694" s="160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609">
        <v>166.0</v>
      </c>
      <c r="L1694" s="1606">
        <v>51911.0</v>
      </c>
    </row>
    <row r="1695">
      <c r="A1695" s="1596" t="s">
        <v>1190</v>
      </c>
      <c r="B1695" s="1632">
        <v>10842.0</v>
      </c>
      <c r="C1695" s="1610">
        <v>501.0</v>
      </c>
      <c r="D1695" s="1599">
        <v>18.9</v>
      </c>
      <c r="E1695" s="160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609">
        <v>853.0</v>
      </c>
      <c r="L1695" s="1606">
        <v>57952.0</v>
      </c>
    </row>
    <row r="1696">
      <c r="A1696" s="1596" t="s">
        <v>761</v>
      </c>
      <c r="B1696" s="1632">
        <v>1810.0</v>
      </c>
      <c r="C1696" s="1610">
        <v>88.0</v>
      </c>
      <c r="D1696" s="1599">
        <v>25.1</v>
      </c>
      <c r="E1696" s="160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609">
        <v>55.0</v>
      </c>
      <c r="L1696" s="1606">
        <v>42431.0</v>
      </c>
    </row>
    <row r="1697">
      <c r="A1697" s="1596" t="s">
        <v>545</v>
      </c>
      <c r="B1697" s="1632">
        <v>2903.0</v>
      </c>
      <c r="C1697" s="1610">
        <v>107.0</v>
      </c>
      <c r="D1697" s="1599">
        <v>17.1</v>
      </c>
      <c r="E1697" s="160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609">
        <v>113.0</v>
      </c>
      <c r="L1697" s="1606">
        <v>46191.0</v>
      </c>
    </row>
    <row r="1698">
      <c r="A1698" s="1596" t="s">
        <v>1191</v>
      </c>
      <c r="B1698" s="1632">
        <v>50084.0</v>
      </c>
      <c r="C1698" s="1598">
        <v>1316.0</v>
      </c>
      <c r="D1698" s="1599">
        <v>11.6</v>
      </c>
      <c r="E1698" s="160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609">
        <v>2925.0</v>
      </c>
      <c r="L1698" s="1606">
        <v>59193.0</v>
      </c>
    </row>
    <row r="1699">
      <c r="A1699" s="1596" t="s">
        <v>1192</v>
      </c>
      <c r="B1699" s="1632">
        <v>6722.0</v>
      </c>
      <c r="C1699" s="1610">
        <v>196.0</v>
      </c>
      <c r="D1699" s="1599">
        <v>13.8</v>
      </c>
      <c r="E1699" s="160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609">
        <v>266.0</v>
      </c>
      <c r="L1699" s="1606">
        <v>57548.0</v>
      </c>
    </row>
    <row r="1700">
      <c r="A1700" s="1596" t="s">
        <v>36</v>
      </c>
      <c r="B1700" s="1632">
        <v>8369.0</v>
      </c>
      <c r="C1700" s="1610">
        <v>202.0</v>
      </c>
      <c r="D1700" s="1599">
        <v>10.9</v>
      </c>
      <c r="E1700" s="160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609">
        <v>291.0</v>
      </c>
      <c r="L1700" s="1606">
        <v>57208.0</v>
      </c>
    </row>
    <row r="1701">
      <c r="A1701" s="1596" t="s">
        <v>547</v>
      </c>
      <c r="B1701" s="1632">
        <v>26598.0</v>
      </c>
      <c r="C1701" s="1610">
        <v>581.0</v>
      </c>
      <c r="D1701" s="1599">
        <v>9.4</v>
      </c>
      <c r="E1701" s="160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609">
        <v>1337.0</v>
      </c>
      <c r="L1701" s="1606">
        <v>75177.0</v>
      </c>
    </row>
    <row r="1702">
      <c r="A1702" s="1596" t="s">
        <v>650</v>
      </c>
      <c r="B1702" s="1632">
        <v>8380.0</v>
      </c>
      <c r="C1702" s="1610">
        <v>249.0</v>
      </c>
      <c r="D1702" s="1599">
        <v>11.7</v>
      </c>
      <c r="E1702" s="160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609">
        <v>185.0</v>
      </c>
      <c r="L1702" s="1606">
        <v>64570.0</v>
      </c>
    </row>
    <row r="1703">
      <c r="A1703" s="1596" t="s">
        <v>693</v>
      </c>
      <c r="B1703" s="1632">
        <v>3893.0</v>
      </c>
      <c r="C1703" s="1610">
        <v>116.0</v>
      </c>
      <c r="D1703" s="1599">
        <v>11.6</v>
      </c>
      <c r="E1703" s="160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609">
        <v>246.0</v>
      </c>
      <c r="L1703" s="1606">
        <v>54866.0</v>
      </c>
    </row>
    <row r="1704">
      <c r="A1704" s="1596" t="s">
        <v>1193</v>
      </c>
      <c r="B1704" s="1632">
        <v>5455.0</v>
      </c>
      <c r="C1704" s="1610">
        <v>215.0</v>
      </c>
      <c r="D1704" s="1599">
        <v>16.3</v>
      </c>
      <c r="E1704" s="160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609">
        <v>280.0</v>
      </c>
      <c r="L1704" s="1606">
        <v>49782.0</v>
      </c>
    </row>
    <row r="1705">
      <c r="A1705" s="1596" t="s">
        <v>277</v>
      </c>
      <c r="B1705" s="1632">
        <v>9468.0</v>
      </c>
      <c r="C1705" s="1610">
        <v>308.0</v>
      </c>
      <c r="D1705" s="1599">
        <v>14.3</v>
      </c>
      <c r="E1705" s="160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609">
        <v>478.0</v>
      </c>
      <c r="L1705" s="1606">
        <v>53132.0</v>
      </c>
    </row>
    <row r="1706">
      <c r="A1706" s="1596" t="s">
        <v>43</v>
      </c>
      <c r="B1706" s="1632">
        <v>6104.0</v>
      </c>
      <c r="C1706" s="1610">
        <v>220.0</v>
      </c>
      <c r="D1706" s="1599">
        <v>14.6</v>
      </c>
      <c r="E1706" s="160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609">
        <v>309.0</v>
      </c>
      <c r="L1706" s="1606">
        <v>56259.0</v>
      </c>
    </row>
    <row r="1707">
      <c r="A1707" s="1596" t="s">
        <v>1194</v>
      </c>
      <c r="B1707" s="1632">
        <v>10582.0</v>
      </c>
      <c r="C1707" s="1610">
        <v>401.0</v>
      </c>
      <c r="D1707" s="1599">
        <v>12.7</v>
      </c>
      <c r="E1707" s="160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609">
        <v>1031.0</v>
      </c>
      <c r="L1707" s="1606">
        <v>55787.0</v>
      </c>
    </row>
    <row r="1708">
      <c r="A1708" s="1596" t="s">
        <v>1195</v>
      </c>
      <c r="B1708" s="1632">
        <v>9013.0</v>
      </c>
      <c r="C1708" s="1610">
        <v>245.0</v>
      </c>
      <c r="D1708" s="1599">
        <v>11.3</v>
      </c>
      <c r="E1708" s="160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609">
        <v>432.0</v>
      </c>
      <c r="L1708" s="1606">
        <v>59219.0</v>
      </c>
    </row>
    <row r="1709">
      <c r="A1709" s="1596" t="s">
        <v>282</v>
      </c>
      <c r="B1709" s="1632">
        <v>10545.0</v>
      </c>
      <c r="C1709" s="1610">
        <v>396.0</v>
      </c>
      <c r="D1709" s="1599">
        <v>15.6</v>
      </c>
      <c r="E1709" s="160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609">
        <v>365.0</v>
      </c>
      <c r="L1709" s="1606">
        <v>49995.0</v>
      </c>
    </row>
    <row r="1710">
      <c r="A1710" s="1596" t="s">
        <v>980</v>
      </c>
      <c r="B1710" s="1632">
        <v>21582.0</v>
      </c>
      <c r="C1710" s="1598">
        <v>1011.0</v>
      </c>
      <c r="D1710" s="1599">
        <v>18.0</v>
      </c>
      <c r="E1710" s="160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609">
        <v>3290.0</v>
      </c>
      <c r="L1710" s="1606">
        <v>55522.0</v>
      </c>
    </row>
    <row r="1711">
      <c r="A1711" s="1596" t="s">
        <v>1196</v>
      </c>
      <c r="B1711" s="1632">
        <v>8199.0</v>
      </c>
      <c r="C1711" s="1610">
        <v>291.0</v>
      </c>
      <c r="D1711" s="1599">
        <v>19.2</v>
      </c>
      <c r="E1711" s="160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609">
        <v>446.0</v>
      </c>
      <c r="L1711" s="1606">
        <v>47487.0</v>
      </c>
    </row>
    <row r="1712">
      <c r="A1712" s="1596" t="s">
        <v>423</v>
      </c>
      <c r="B1712" s="1632">
        <v>24111.0</v>
      </c>
      <c r="C1712" s="1598">
        <v>1036.0</v>
      </c>
      <c r="D1712" s="1599">
        <v>16.3</v>
      </c>
      <c r="E1712" s="160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609">
        <v>2510.0</v>
      </c>
      <c r="L1712" s="1606">
        <v>56818.0</v>
      </c>
    </row>
    <row r="1713">
      <c r="A1713" s="1596" t="s">
        <v>1197</v>
      </c>
      <c r="B1713" s="1632">
        <v>1838.0</v>
      </c>
      <c r="C1713" s="1610">
        <v>79.0</v>
      </c>
      <c r="D1713" s="1599">
        <v>20.2</v>
      </c>
      <c r="E1713" s="160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609">
        <v>75.0</v>
      </c>
      <c r="L1713" s="1606">
        <v>47097.0</v>
      </c>
    </row>
    <row r="1714">
      <c r="A1714" s="1596" t="s">
        <v>1198</v>
      </c>
      <c r="B1714" s="1632">
        <v>5606.0</v>
      </c>
      <c r="C1714" s="1610">
        <v>157.0</v>
      </c>
      <c r="D1714" s="1599">
        <v>11.0</v>
      </c>
      <c r="E1714" s="160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609">
        <v>390.0</v>
      </c>
      <c r="L1714" s="1606">
        <v>54635.0</v>
      </c>
    </row>
    <row r="1715">
      <c r="A1715" s="1596" t="s">
        <v>425</v>
      </c>
      <c r="B1715" s="1632">
        <v>37167.0</v>
      </c>
      <c r="C1715" s="1598">
        <v>1041.0</v>
      </c>
      <c r="D1715" s="1599">
        <v>11.9</v>
      </c>
      <c r="E1715" s="160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609">
        <v>2620.0</v>
      </c>
      <c r="L1715" s="1606">
        <v>51682.0</v>
      </c>
    </row>
    <row r="1716">
      <c r="A1716" s="1596" t="s">
        <v>286</v>
      </c>
      <c r="B1716" s="1632">
        <v>584526.0</v>
      </c>
      <c r="C1716" s="1598">
        <v>18941.0</v>
      </c>
      <c r="D1716" s="1599">
        <v>13.3</v>
      </c>
      <c r="E1716" s="160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609">
        <v>50241.0</v>
      </c>
      <c r="L1716" s="1602">
        <v>64580.0</v>
      </c>
    </row>
    <row r="1717">
      <c r="A1717" s="1596" t="s">
        <v>1199</v>
      </c>
      <c r="B1717" s="1632">
        <v>1654.0</v>
      </c>
      <c r="C1717" s="1610">
        <v>72.0</v>
      </c>
      <c r="D1717" s="1599">
        <v>21.4</v>
      </c>
      <c r="E1717" s="160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609">
        <v>78.0</v>
      </c>
      <c r="L1717" s="1602">
        <v>48574.0</v>
      </c>
    </row>
    <row r="1718">
      <c r="A1718" s="1596" t="s">
        <v>982</v>
      </c>
      <c r="B1718" s="1632">
        <v>5551.0</v>
      </c>
      <c r="C1718" s="1610">
        <v>119.0</v>
      </c>
      <c r="D1718" s="1599">
        <v>11.8</v>
      </c>
      <c r="E1718" s="160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609">
        <v>200.0</v>
      </c>
      <c r="L1718" s="1602">
        <v>56697.0</v>
      </c>
    </row>
    <row r="1719">
      <c r="A1719" s="1596" t="s">
        <v>59</v>
      </c>
      <c r="B1719" s="1632">
        <v>2889.0</v>
      </c>
      <c r="C1719" s="1610">
        <v>106.0</v>
      </c>
      <c r="D1719" s="1599">
        <v>18.4</v>
      </c>
      <c r="E1719" s="160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609">
        <v>69.0</v>
      </c>
      <c r="L1719" s="1602">
        <v>48778.0</v>
      </c>
    </row>
    <row r="1720">
      <c r="A1720" s="1596" t="s">
        <v>1200</v>
      </c>
      <c r="B1720" s="1632">
        <v>2519.0</v>
      </c>
      <c r="C1720" s="1610">
        <v>92.0</v>
      </c>
      <c r="D1720" s="1599">
        <v>19.3</v>
      </c>
      <c r="E1720" s="160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609">
        <v>88.0</v>
      </c>
      <c r="L1720" s="1602">
        <v>43650.0</v>
      </c>
    </row>
    <row r="1721">
      <c r="A1721" s="1596" t="s">
        <v>1201</v>
      </c>
      <c r="B1721" s="1632">
        <v>4636.0</v>
      </c>
      <c r="C1721" s="1610">
        <v>177.0</v>
      </c>
      <c r="D1721" s="1599">
        <v>17.6</v>
      </c>
      <c r="E1721" s="160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609">
        <v>221.0</v>
      </c>
      <c r="L1721" s="1602">
        <v>49685.0</v>
      </c>
    </row>
    <row r="1722">
      <c r="A1722" s="1596" t="s">
        <v>1202</v>
      </c>
      <c r="B1722" s="1632">
        <v>21704.0</v>
      </c>
      <c r="C1722" s="1610">
        <v>661.0</v>
      </c>
      <c r="D1722" s="1599">
        <v>13.9</v>
      </c>
      <c r="E1722" s="160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609">
        <v>877.0</v>
      </c>
      <c r="L1722" s="1602">
        <v>49931.0</v>
      </c>
    </row>
    <row r="1723">
      <c r="A1723" s="1596" t="s">
        <v>1203</v>
      </c>
      <c r="B1723" s="1632">
        <v>1874.0</v>
      </c>
      <c r="C1723" s="1610">
        <v>96.0</v>
      </c>
      <c r="D1723" s="1599">
        <v>26.2</v>
      </c>
      <c r="E1723" s="160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609">
        <v>73.0</v>
      </c>
      <c r="L1723" s="1602">
        <v>39192.0</v>
      </c>
    </row>
    <row r="1724">
      <c r="A1724" s="1596" t="s">
        <v>291</v>
      </c>
      <c r="B1724" s="1632">
        <v>1813.0</v>
      </c>
      <c r="C1724" s="1610">
        <v>66.0</v>
      </c>
      <c r="D1724" s="1599">
        <v>18.2</v>
      </c>
      <c r="E1724" s="160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609">
        <v>48.0</v>
      </c>
      <c r="L1724" s="1602">
        <v>46245.0</v>
      </c>
    </row>
    <row r="1725">
      <c r="A1725" s="1596" t="s">
        <v>1204</v>
      </c>
      <c r="B1725" s="1632">
        <v>1893.0</v>
      </c>
      <c r="C1725" s="1610">
        <v>69.0</v>
      </c>
      <c r="D1725" s="1599">
        <v>15.6</v>
      </c>
      <c r="E1725" s="160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609">
        <v>71.0</v>
      </c>
      <c r="L1725" s="1602">
        <v>59722.0</v>
      </c>
    </row>
    <row r="1726">
      <c r="A1726" s="1596" t="s">
        <v>168</v>
      </c>
      <c r="B1726" s="1664">
        <v>611.0</v>
      </c>
      <c r="C1726" s="1610">
        <v>29.0</v>
      </c>
      <c r="D1726" s="1599">
        <v>17.9</v>
      </c>
      <c r="E1726" s="160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609">
        <v>12.0</v>
      </c>
      <c r="L1726" s="1602">
        <v>56724.0</v>
      </c>
    </row>
    <row r="1727">
      <c r="A1727" s="1596" t="s">
        <v>707</v>
      </c>
      <c r="B1727" s="1632">
        <v>2188.0</v>
      </c>
      <c r="C1727" s="1610">
        <v>102.0</v>
      </c>
      <c r="D1727" s="1599">
        <v>19.2</v>
      </c>
      <c r="E1727" s="160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609">
        <v>36.0</v>
      </c>
      <c r="L1727" s="1602">
        <v>45221.0</v>
      </c>
    </row>
    <row r="1728">
      <c r="A1728" s="1596" t="s">
        <v>443</v>
      </c>
      <c r="B1728" s="1632">
        <v>62895.0</v>
      </c>
      <c r="C1728" s="1598">
        <v>3044.0</v>
      </c>
      <c r="D1728" s="1599">
        <v>18.4</v>
      </c>
      <c r="E1728" s="160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609">
        <v>5899.0</v>
      </c>
      <c r="L1728" s="1602">
        <v>53792.0</v>
      </c>
    </row>
    <row r="1729">
      <c r="A1729" s="1596" t="s">
        <v>359</v>
      </c>
      <c r="B1729" s="1632">
        <v>9429.0</v>
      </c>
      <c r="C1729" s="1610">
        <v>176.0</v>
      </c>
      <c r="D1729" s="1599">
        <v>8.1</v>
      </c>
      <c r="E1729" s="160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609">
        <v>338.0</v>
      </c>
      <c r="L1729" s="1602">
        <v>60608.0</v>
      </c>
    </row>
    <row r="1730">
      <c r="A1730" s="1596" t="s">
        <v>782</v>
      </c>
      <c r="B1730" s="1632">
        <v>3073.0</v>
      </c>
      <c r="C1730" s="1610">
        <v>111.0</v>
      </c>
      <c r="D1730" s="1599">
        <v>15.7</v>
      </c>
      <c r="E1730" s="160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609">
        <v>99.0</v>
      </c>
      <c r="L1730" s="1602">
        <v>49321.0</v>
      </c>
    </row>
    <row r="1731">
      <c r="A1731" s="1596" t="s">
        <v>1205</v>
      </c>
      <c r="B1731" s="1664">
        <v>856.0</v>
      </c>
      <c r="C1731" s="1610">
        <v>38.0</v>
      </c>
      <c r="D1731" s="1599">
        <v>18.7</v>
      </c>
      <c r="E1731" s="160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609">
        <v>45.0</v>
      </c>
      <c r="L1731" s="1602">
        <v>47047.0</v>
      </c>
    </row>
    <row r="1732">
      <c r="A1732" s="1596" t="s">
        <v>1206</v>
      </c>
      <c r="B1732" s="1632">
        <v>2616.0</v>
      </c>
      <c r="C1732" s="1610">
        <v>134.0</v>
      </c>
      <c r="D1732" s="1599">
        <v>21.1</v>
      </c>
      <c r="E1732" s="160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609">
        <v>91.0</v>
      </c>
      <c r="L1732" s="1602">
        <v>43880.0</v>
      </c>
    </row>
    <row r="1733">
      <c r="A1733" s="1596" t="s">
        <v>1122</v>
      </c>
      <c r="B1733" s="1632">
        <v>10127.0</v>
      </c>
      <c r="C1733" s="1610">
        <v>412.0</v>
      </c>
      <c r="D1733" s="1599">
        <v>16.4</v>
      </c>
      <c r="E1733" s="160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609">
        <v>279.0</v>
      </c>
      <c r="L1733" s="1602">
        <v>55965.0</v>
      </c>
    </row>
    <row r="1734">
      <c r="A1734" s="1596" t="s">
        <v>1207</v>
      </c>
      <c r="B1734" s="1664">
        <v>711.0</v>
      </c>
      <c r="C1734" s="1610">
        <v>19.0</v>
      </c>
      <c r="D1734" s="1599">
        <v>12.8</v>
      </c>
      <c r="E1734" s="160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609">
        <v>35.0</v>
      </c>
      <c r="L1734" s="1602">
        <v>46220.0</v>
      </c>
    </row>
    <row r="1735">
      <c r="A1735" s="1596" t="s">
        <v>171</v>
      </c>
      <c r="B1735" s="1632">
        <v>6475.0</v>
      </c>
      <c r="C1735" s="1610">
        <v>190.0</v>
      </c>
      <c r="D1735" s="1599">
        <v>12.3</v>
      </c>
      <c r="E1735" s="160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609">
        <v>178.0</v>
      </c>
      <c r="L1735" s="1602">
        <v>52292.0</v>
      </c>
    </row>
    <row r="1736">
      <c r="A1736" s="1596" t="s">
        <v>66</v>
      </c>
      <c r="B1736" s="1632">
        <v>7240.0</v>
      </c>
      <c r="C1736" s="1610">
        <v>234.0</v>
      </c>
      <c r="D1736" s="1599">
        <v>15.3</v>
      </c>
      <c r="E1736" s="160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609">
        <v>308.0</v>
      </c>
      <c r="L1736" s="1602">
        <v>47075.0</v>
      </c>
    </row>
    <row r="1737">
      <c r="A1737" s="1596" t="s">
        <v>174</v>
      </c>
      <c r="B1737" s="1632">
        <v>5290.0</v>
      </c>
      <c r="C1737" s="1610">
        <v>132.0</v>
      </c>
      <c r="D1737" s="1599">
        <v>13.9</v>
      </c>
      <c r="E1737" s="160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609">
        <v>218.0</v>
      </c>
      <c r="L1737" s="1602">
        <v>52401.0</v>
      </c>
    </row>
    <row r="1738">
      <c r="A1738" s="1596" t="s">
        <v>1208</v>
      </c>
      <c r="B1738" s="1632">
        <v>6688.0</v>
      </c>
      <c r="C1738" s="1610">
        <v>200.0</v>
      </c>
      <c r="D1738" s="1599">
        <v>12.7</v>
      </c>
      <c r="E1738" s="160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609">
        <v>311.0</v>
      </c>
      <c r="L1738" s="1602">
        <v>64456.0</v>
      </c>
    </row>
    <row r="1739">
      <c r="A1739" s="1596" t="s">
        <v>1209</v>
      </c>
      <c r="B1739" s="1632">
        <v>8335.0</v>
      </c>
      <c r="C1739" s="1610">
        <v>302.0</v>
      </c>
      <c r="D1739" s="1599">
        <v>19.4</v>
      </c>
      <c r="E1739" s="160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609">
        <v>480.0</v>
      </c>
      <c r="L1739" s="1602">
        <v>52086.0</v>
      </c>
    </row>
    <row r="1740">
      <c r="A1740" s="1596" t="s">
        <v>1210</v>
      </c>
      <c r="B1740" s="1664">
        <v>769.0</v>
      </c>
      <c r="C1740" s="1610">
        <v>51.0</v>
      </c>
      <c r="D1740" s="1599">
        <v>32.5</v>
      </c>
      <c r="E1740" s="160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609">
        <v>23.0</v>
      </c>
      <c r="L1740" s="1602">
        <v>48429.0</v>
      </c>
    </row>
    <row r="1741">
      <c r="A1741" s="1596" t="s">
        <v>1211</v>
      </c>
      <c r="B1741" s="1632">
        <v>3434.0</v>
      </c>
      <c r="C1741" s="1610">
        <v>126.0</v>
      </c>
      <c r="D1741" s="1599">
        <v>16.6</v>
      </c>
      <c r="E1741" s="160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609">
        <v>193.0</v>
      </c>
      <c r="L1741" s="1602">
        <v>46986.0</v>
      </c>
    </row>
    <row r="1742">
      <c r="A1742" s="1596" t="s">
        <v>568</v>
      </c>
      <c r="B1742" s="1632">
        <v>8391.0</v>
      </c>
      <c r="C1742" s="1610">
        <v>351.0</v>
      </c>
      <c r="D1742" s="1599">
        <v>17.4</v>
      </c>
      <c r="E1742" s="160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609">
        <v>273.0</v>
      </c>
      <c r="L1742" s="1606">
        <v>47906.0</v>
      </c>
    </row>
    <row r="1743">
      <c r="A1743" s="1596" t="s">
        <v>1212</v>
      </c>
      <c r="B1743" s="1632">
        <v>322608.0</v>
      </c>
      <c r="C1743" s="1598">
        <v>9071.0</v>
      </c>
      <c r="D1743" s="1599">
        <v>12.7</v>
      </c>
      <c r="E1743" s="160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609">
        <v>22987.0</v>
      </c>
      <c r="L1743" s="1602">
        <v>58618.0</v>
      </c>
    </row>
    <row r="1744">
      <c r="A1744" s="1596" t="s">
        <v>176</v>
      </c>
      <c r="B1744" s="1632">
        <v>34676.0</v>
      </c>
      <c r="C1744" s="1598">
        <v>1056.0</v>
      </c>
      <c r="D1744" s="1599">
        <v>13.1</v>
      </c>
      <c r="E1744" s="160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609">
        <v>2086.0</v>
      </c>
      <c r="L1744" s="1602">
        <v>56803.0</v>
      </c>
    </row>
    <row r="1745">
      <c r="A1745" s="1596" t="s">
        <v>178</v>
      </c>
      <c r="B1745" s="1664">
        <v>716.0</v>
      </c>
      <c r="C1745" s="1610">
        <v>22.0</v>
      </c>
      <c r="D1745" s="1599">
        <v>11.7</v>
      </c>
      <c r="E1745" s="160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609">
        <v>35.0</v>
      </c>
      <c r="L1745" s="1602">
        <v>55531.0</v>
      </c>
    </row>
    <row r="1746">
      <c r="A1746" s="1596" t="s">
        <v>1213</v>
      </c>
      <c r="B1746" s="1664">
        <v>607.0</v>
      </c>
      <c r="C1746" s="1610">
        <v>32.0</v>
      </c>
      <c r="D1746" s="1599">
        <v>28.1</v>
      </c>
      <c r="E1746" s="160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609">
        <v>33.0</v>
      </c>
      <c r="L1746" s="1602">
        <v>47797.0</v>
      </c>
    </row>
    <row r="1747">
      <c r="A1747" s="1596" t="s">
        <v>719</v>
      </c>
      <c r="B1747" s="1664">
        <v>399.0</v>
      </c>
      <c r="C1747" s="1610">
        <v>15.0</v>
      </c>
      <c r="D1747" s="1599">
        <v>16.9</v>
      </c>
      <c r="E1747" s="160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609">
        <v>14.0</v>
      </c>
      <c r="L1747" s="1602">
        <v>53207.0</v>
      </c>
    </row>
    <row r="1748">
      <c r="A1748" s="1596" t="s">
        <v>74</v>
      </c>
      <c r="B1748" s="1632">
        <v>35585.0</v>
      </c>
      <c r="C1748" s="1598">
        <v>1115.0</v>
      </c>
      <c r="D1748" s="1599">
        <v>12.7</v>
      </c>
      <c r="E1748" s="160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609">
        <v>2719.0</v>
      </c>
      <c r="L1748" s="1602">
        <v>55226.0</v>
      </c>
    </row>
    <row r="1749">
      <c r="A1749" s="1596" t="s">
        <v>1214</v>
      </c>
      <c r="B1749" s="1632">
        <v>7668.0</v>
      </c>
      <c r="C1749" s="1610">
        <v>243.0</v>
      </c>
      <c r="D1749" s="1599">
        <v>14.4</v>
      </c>
      <c r="E1749" s="160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609">
        <v>345.0</v>
      </c>
      <c r="L1749" s="1602">
        <v>56493.0</v>
      </c>
    </row>
    <row r="1750">
      <c r="A1750" s="1596" t="s">
        <v>1215</v>
      </c>
      <c r="B1750" s="1632">
        <v>4555.0</v>
      </c>
      <c r="C1750" s="1610">
        <v>202.0</v>
      </c>
      <c r="D1750" s="1599">
        <v>18.9</v>
      </c>
      <c r="E1750" s="160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609">
        <v>317.0</v>
      </c>
      <c r="L1750" s="1602">
        <v>49151.0</v>
      </c>
    </row>
    <row r="1751">
      <c r="A1751" s="1596" t="s">
        <v>1216</v>
      </c>
      <c r="B1751" s="1632">
        <v>3380.0</v>
      </c>
      <c r="C1751" s="1610">
        <v>108.0</v>
      </c>
      <c r="D1751" s="1599">
        <v>13.9</v>
      </c>
      <c r="E1751" s="160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609">
        <v>121.0</v>
      </c>
      <c r="L1751" s="1602">
        <v>47279.0</v>
      </c>
    </row>
    <row r="1752">
      <c r="A1752" s="1596" t="s">
        <v>723</v>
      </c>
      <c r="B1752" s="1632">
        <v>7074.0</v>
      </c>
      <c r="C1752" s="1610">
        <v>205.0</v>
      </c>
      <c r="D1752" s="1599">
        <v>13.8</v>
      </c>
      <c r="E1752" s="160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609">
        <v>253.0</v>
      </c>
      <c r="L1752" s="1602">
        <v>52069.0</v>
      </c>
    </row>
    <row r="1753">
      <c r="A1753" s="1596" t="s">
        <v>1217</v>
      </c>
      <c r="B1753" s="1632">
        <v>4095.0</v>
      </c>
      <c r="C1753" s="1610">
        <v>139.0</v>
      </c>
      <c r="D1753" s="1599">
        <v>16.8</v>
      </c>
      <c r="E1753" s="160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609">
        <v>170.0</v>
      </c>
      <c r="L1753" s="1602">
        <v>46954.0</v>
      </c>
    </row>
    <row r="1754">
      <c r="A1754" s="1596" t="s">
        <v>1218</v>
      </c>
      <c r="B1754" s="1632">
        <v>15912.0</v>
      </c>
      <c r="C1754" s="1610">
        <v>435.0</v>
      </c>
      <c r="D1754" s="1599">
        <v>11.5</v>
      </c>
      <c r="E1754" s="160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609">
        <v>924.0</v>
      </c>
      <c r="L1754" s="1602">
        <v>60734.0</v>
      </c>
    </row>
    <row r="1755">
      <c r="A1755" s="1596" t="s">
        <v>730</v>
      </c>
      <c r="B1755" s="1632">
        <v>2544.0</v>
      </c>
      <c r="C1755" s="1610">
        <v>118.0</v>
      </c>
      <c r="D1755" s="1599">
        <v>21.2</v>
      </c>
      <c r="E1755" s="160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609">
        <v>57.0</v>
      </c>
      <c r="L1755" s="1602">
        <v>45487.0</v>
      </c>
    </row>
    <row r="1756">
      <c r="A1756" s="1596" t="s">
        <v>1219</v>
      </c>
      <c r="B1756" s="1632">
        <v>2858.0</v>
      </c>
      <c r="C1756" s="1610">
        <v>86.0</v>
      </c>
      <c r="D1756" s="1599">
        <v>11.9</v>
      </c>
      <c r="E1756" s="160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609">
        <v>112.0</v>
      </c>
      <c r="L1756" s="1602">
        <v>57251.0</v>
      </c>
    </row>
    <row r="1757">
      <c r="A1757" s="1596" t="s">
        <v>1134</v>
      </c>
      <c r="B1757" s="1632">
        <v>8968.0</v>
      </c>
      <c r="C1757" s="1610">
        <v>251.0</v>
      </c>
      <c r="D1757" s="1599">
        <v>11.9</v>
      </c>
      <c r="E1757" s="160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609">
        <v>383.0</v>
      </c>
      <c r="L1757" s="1602">
        <v>59003.0</v>
      </c>
    </row>
    <row r="1758">
      <c r="A1758" s="1596" t="s">
        <v>468</v>
      </c>
      <c r="B1758" s="1632">
        <v>7317.0</v>
      </c>
      <c r="C1758" s="1610">
        <v>200.0</v>
      </c>
      <c r="D1758" s="1599">
        <v>11.5</v>
      </c>
      <c r="E1758" s="160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609">
        <v>200.0</v>
      </c>
      <c r="L1758" s="1602">
        <v>57367.0</v>
      </c>
    </row>
    <row r="1759">
      <c r="A1759" s="1596" t="s">
        <v>1135</v>
      </c>
      <c r="B1759" s="1632">
        <v>34296.0</v>
      </c>
      <c r="C1759" s="1610">
        <v>904.0</v>
      </c>
      <c r="D1759" s="1599">
        <v>10.6</v>
      </c>
      <c r="E1759" s="160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609">
        <v>2790.0</v>
      </c>
      <c r="L1759" s="1602">
        <v>63656.0</v>
      </c>
    </row>
    <row r="1760">
      <c r="A1760" s="1596" t="s">
        <v>187</v>
      </c>
      <c r="B1760" s="1632">
        <v>5214.0</v>
      </c>
      <c r="C1760" s="1610">
        <v>140.0</v>
      </c>
      <c r="D1760" s="1599">
        <v>11.8</v>
      </c>
      <c r="E1760" s="160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609">
        <v>263.0</v>
      </c>
      <c r="L1760" s="1602">
        <v>59815.0</v>
      </c>
    </row>
    <row r="1761">
      <c r="A1761" s="1596" t="s">
        <v>1220</v>
      </c>
      <c r="B1761" s="1632">
        <v>10702.0</v>
      </c>
      <c r="C1761" s="1610">
        <v>336.0</v>
      </c>
      <c r="D1761" s="1599">
        <v>14.5</v>
      </c>
      <c r="E1761" s="160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609">
        <v>435.0</v>
      </c>
      <c r="L1761" s="1602">
        <v>49034.0</v>
      </c>
    </row>
    <row r="1762">
      <c r="A1762" s="1596" t="s">
        <v>1221</v>
      </c>
      <c r="B1762" s="1632">
        <v>7871.0</v>
      </c>
      <c r="C1762" s="1610">
        <v>290.0</v>
      </c>
      <c r="D1762" s="1599">
        <v>17.8</v>
      </c>
      <c r="E1762" s="160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609">
        <v>406.0</v>
      </c>
      <c r="L1762" s="1602">
        <v>47573.0</v>
      </c>
    </row>
    <row r="1763">
      <c r="A1763" s="1596" t="s">
        <v>1014</v>
      </c>
      <c r="B1763" s="1632">
        <v>1262.0</v>
      </c>
      <c r="C1763" s="1610">
        <v>62.0</v>
      </c>
      <c r="D1763" s="1599">
        <v>23.6</v>
      </c>
      <c r="E1763" s="160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609">
        <v>26.0</v>
      </c>
      <c r="L1763" s="1602">
        <v>48260.0</v>
      </c>
    </row>
    <row r="1764">
      <c r="A1764" s="1596" t="s">
        <v>192</v>
      </c>
      <c r="B1764" s="1632">
        <v>14292.0</v>
      </c>
      <c r="C1764" s="1610">
        <v>516.0</v>
      </c>
      <c r="D1764" s="1599">
        <v>14.6</v>
      </c>
      <c r="E1764" s="160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609">
        <v>1433.0</v>
      </c>
      <c r="L1764" s="1606">
        <v>54569.0</v>
      </c>
    </row>
    <row r="1765">
      <c r="A1765" s="1596" t="s">
        <v>1222</v>
      </c>
      <c r="B1765" s="1632">
        <v>190604.0</v>
      </c>
      <c r="C1765" s="1598">
        <v>3183.0</v>
      </c>
      <c r="D1765" s="1599">
        <v>6.4</v>
      </c>
      <c r="E1765" s="160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609">
        <v>17511.0</v>
      </c>
      <c r="L1765" s="1606">
        <v>79358.0</v>
      </c>
    </row>
    <row r="1766">
      <c r="A1766" s="1596" t="s">
        <v>1223</v>
      </c>
      <c r="B1766" s="1632">
        <v>22278.0</v>
      </c>
      <c r="C1766" s="1610">
        <v>424.0</v>
      </c>
      <c r="D1766" s="1599">
        <v>8.3</v>
      </c>
      <c r="E1766" s="160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609">
        <v>897.0</v>
      </c>
      <c r="L1766" s="1606">
        <v>67897.0</v>
      </c>
    </row>
    <row r="1767">
      <c r="A1767" s="1596" t="s">
        <v>1224</v>
      </c>
      <c r="B1767" s="1632">
        <v>36084.0</v>
      </c>
      <c r="C1767" s="1598">
        <v>1678.0</v>
      </c>
      <c r="D1767" s="1599">
        <v>19.0</v>
      </c>
      <c r="E1767" s="160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609">
        <v>3794.0</v>
      </c>
      <c r="L1767" s="1606">
        <v>50247.0</v>
      </c>
    </row>
    <row r="1768">
      <c r="A1768" s="1596" t="s">
        <v>739</v>
      </c>
      <c r="B1768" s="1632">
        <v>17609.0</v>
      </c>
      <c r="C1768" s="1610">
        <v>293.0</v>
      </c>
      <c r="D1768" s="1599">
        <v>7.3</v>
      </c>
      <c r="E1768" s="160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609">
        <v>650.0</v>
      </c>
      <c r="L1768" s="1606">
        <v>71024.0</v>
      </c>
    </row>
    <row r="1769">
      <c r="A1769" s="1596" t="s">
        <v>741</v>
      </c>
      <c r="B1769" s="1632">
        <v>5127.0</v>
      </c>
      <c r="C1769" s="1610">
        <v>300.0</v>
      </c>
      <c r="D1769" s="1599">
        <v>26.5</v>
      </c>
      <c r="E1769" s="160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609">
        <v>286.0</v>
      </c>
      <c r="L1769" s="1606">
        <v>43819.0</v>
      </c>
    </row>
    <row r="1770">
      <c r="A1770" s="1596" t="s">
        <v>742</v>
      </c>
      <c r="B1770" s="1632">
        <v>2959.0</v>
      </c>
      <c r="C1770" s="1610">
        <v>133.0</v>
      </c>
      <c r="D1770" s="1599">
        <v>21.2</v>
      </c>
      <c r="E1770" s="160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609">
        <v>109.0</v>
      </c>
      <c r="L1770" s="1606">
        <v>47499.0</v>
      </c>
    </row>
    <row r="1771">
      <c r="A1771" s="1596" t="s">
        <v>679</v>
      </c>
      <c r="B1771" s="1632">
        <v>1135.0</v>
      </c>
      <c r="C1771" s="1610">
        <v>59.0</v>
      </c>
      <c r="D1771" s="1599">
        <v>26.8</v>
      </c>
      <c r="E1771" s="160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609">
        <v>44.0</v>
      </c>
      <c r="L1771" s="1606">
        <v>50861.0</v>
      </c>
    </row>
    <row r="1772">
      <c r="A1772" s="1596" t="s">
        <v>745</v>
      </c>
      <c r="B1772" s="1632">
        <v>5842.0</v>
      </c>
      <c r="C1772" s="1610">
        <v>155.0</v>
      </c>
      <c r="D1772" s="1599">
        <v>10.5</v>
      </c>
      <c r="E1772" s="160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609">
        <v>313.0</v>
      </c>
      <c r="L1772" s="1606">
        <v>66228.0</v>
      </c>
    </row>
    <row r="1773">
      <c r="A1773" s="1596" t="s">
        <v>1225</v>
      </c>
      <c r="B1773" s="1632">
        <v>5034.0</v>
      </c>
      <c r="C1773" s="1610">
        <v>167.0</v>
      </c>
      <c r="D1773" s="1599">
        <v>14.8</v>
      </c>
      <c r="E1773" s="160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609">
        <v>132.0</v>
      </c>
      <c r="L1773" s="1606">
        <v>51299.0</v>
      </c>
    </row>
    <row r="1774">
      <c r="A1774" s="1596" t="s">
        <v>483</v>
      </c>
      <c r="B1774" s="1664">
        <v>669.0</v>
      </c>
      <c r="C1774" s="1610">
        <v>39.0</v>
      </c>
      <c r="D1774" s="1599">
        <v>23.4</v>
      </c>
      <c r="E1774" s="160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609">
        <v>30.0</v>
      </c>
      <c r="L1774" s="1606">
        <v>48275.0</v>
      </c>
    </row>
    <row r="1775">
      <c r="A1775" s="1596" t="s">
        <v>1226</v>
      </c>
      <c r="B1775" s="1632">
        <v>6773.0</v>
      </c>
      <c r="C1775" s="1610">
        <v>848.0</v>
      </c>
      <c r="D1775" s="1599">
        <v>32.7</v>
      </c>
      <c r="E1775" s="160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609">
        <v>192.0</v>
      </c>
      <c r="L1775" s="1606">
        <v>45405.0</v>
      </c>
    </row>
    <row r="1776">
      <c r="A1776" s="1596" t="s">
        <v>540</v>
      </c>
      <c r="B1776" s="1632">
        <v>4059.0</v>
      </c>
      <c r="C1776" s="1610">
        <v>152.0</v>
      </c>
      <c r="D1776" s="1599">
        <v>16.1</v>
      </c>
      <c r="E1776" s="160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609">
        <v>106.0</v>
      </c>
      <c r="L1776" s="1606">
        <v>48604.0</v>
      </c>
    </row>
    <row r="1777">
      <c r="A1777" s="1596" t="s">
        <v>94</v>
      </c>
      <c r="B1777" s="1632">
        <v>20865.0</v>
      </c>
      <c r="C1777" s="1610">
        <v>348.0</v>
      </c>
      <c r="D1777" s="1599">
        <v>7.0</v>
      </c>
      <c r="E1777" s="160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609">
        <v>887.0</v>
      </c>
      <c r="L1777" s="1606">
        <v>77838.0</v>
      </c>
    </row>
    <row r="1778">
      <c r="A1778" s="1596" t="s">
        <v>494</v>
      </c>
      <c r="B1778" s="1632">
        <v>9697.0</v>
      </c>
      <c r="C1778" s="1610">
        <v>183.0</v>
      </c>
      <c r="D1778" s="1599">
        <v>9.9</v>
      </c>
      <c r="E1778" s="160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609">
        <v>483.0</v>
      </c>
      <c r="L1778" s="1606">
        <v>55970.0</v>
      </c>
    </row>
    <row r="1779">
      <c r="A1779" s="1596" t="s">
        <v>495</v>
      </c>
      <c r="B1779" s="1632">
        <v>3395.0</v>
      </c>
      <c r="C1779" s="1610">
        <v>124.0</v>
      </c>
      <c r="D1779" s="1599">
        <v>16.3</v>
      </c>
      <c r="E1779" s="160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609">
        <v>157.0</v>
      </c>
      <c r="L1779" s="1606">
        <v>45058.0</v>
      </c>
    </row>
    <row r="1780">
      <c r="A1780" s="1596" t="s">
        <v>496</v>
      </c>
      <c r="B1780" s="1664">
        <v>774.0</v>
      </c>
      <c r="C1780" s="1610">
        <v>30.0</v>
      </c>
      <c r="D1780" s="1599">
        <v>19.6</v>
      </c>
      <c r="E1780" s="160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609">
        <v>29.0</v>
      </c>
      <c r="L1780" s="1658">
        <v>53369.0</v>
      </c>
    </row>
    <row r="1781">
      <c r="A1781" s="1581" t="s">
        <v>871</v>
      </c>
      <c r="B1781" s="1640">
        <v>14125.0</v>
      </c>
      <c r="C1781" s="1627">
        <v>374.0</v>
      </c>
      <c r="D1781" s="1612">
        <v>12.0</v>
      </c>
      <c r="E1781" s="1585">
        <v>12789.0</v>
      </c>
      <c r="F1781" s="1586">
        <v>174.0</v>
      </c>
      <c r="G1781" s="1586">
        <v>88.0</v>
      </c>
      <c r="H1781" s="1586">
        <v>95.0</v>
      </c>
      <c r="I1781" s="1586">
        <v>5.0</v>
      </c>
      <c r="J1781" s="1586">
        <v>397.0</v>
      </c>
      <c r="K1781" s="1659">
        <v>577.0</v>
      </c>
      <c r="L1781" s="1660">
        <v>61478.0</v>
      </c>
    </row>
    <row r="1782">
      <c r="A1782" s="1590" t="s">
        <v>182</v>
      </c>
      <c r="B1782" s="1641">
        <v>3104614.0</v>
      </c>
      <c r="C1782" s="1591">
        <v>124828.0</v>
      </c>
      <c r="D1782" s="1616">
        <v>18.4</v>
      </c>
      <c r="E1782" s="1617">
        <v>1588463.0</v>
      </c>
      <c r="F1782" s="1593">
        <v>304739.0</v>
      </c>
      <c r="G1782" s="1593">
        <v>43932.0</v>
      </c>
      <c r="H1782" s="1593">
        <v>272703.0</v>
      </c>
      <c r="I1782" s="1593">
        <v>25011.0</v>
      </c>
      <c r="J1782" s="1593">
        <v>435757.0</v>
      </c>
      <c r="K1782" s="1594">
        <v>434009.0</v>
      </c>
      <c r="L1782" s="1595">
        <v>58740.0</v>
      </c>
    </row>
    <row r="1783">
      <c r="A1783" s="1596" t="s">
        <v>1228</v>
      </c>
      <c r="B1783" s="1631">
        <v>25516.0</v>
      </c>
      <c r="C1783" s="1610">
        <v>977.0</v>
      </c>
      <c r="D1783" s="1599">
        <v>18.0</v>
      </c>
      <c r="E1783" s="160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609">
        <v>2893.0</v>
      </c>
      <c r="L1783" s="1606">
        <v>58429.0</v>
      </c>
    </row>
    <row r="1784">
      <c r="A1784" s="1596" t="s">
        <v>155</v>
      </c>
      <c r="B1784" s="1632">
        <v>2265461.0</v>
      </c>
      <c r="C1784" s="1598">
        <v>100286.0</v>
      </c>
      <c r="D1784" s="1599">
        <v>19.7</v>
      </c>
      <c r="E1784" s="160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609">
        <v>332095.0</v>
      </c>
      <c r="L1784" s="1602">
        <v>57155.0</v>
      </c>
    </row>
    <row r="1785">
      <c r="A1785" s="1596" t="s">
        <v>286</v>
      </c>
      <c r="B1785" s="1632">
        <v>49488.0</v>
      </c>
      <c r="C1785" s="1610">
        <v>912.0</v>
      </c>
      <c r="D1785" s="1599">
        <v>11.8</v>
      </c>
      <c r="E1785" s="160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609">
        <v>4651.0</v>
      </c>
      <c r="L1785" s="1602">
        <v>70495.0</v>
      </c>
    </row>
    <row r="1786">
      <c r="A1786" s="1596" t="s">
        <v>1229</v>
      </c>
      <c r="B1786" s="1632">
        <v>53702.0</v>
      </c>
      <c r="C1786" s="1598">
        <v>1413.0</v>
      </c>
      <c r="D1786" s="1599">
        <v>10.1</v>
      </c>
      <c r="E1786" s="160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609">
        <v>5917.0</v>
      </c>
      <c r="L1786" s="1602">
        <v>79134.0</v>
      </c>
    </row>
    <row r="1787">
      <c r="A1787" s="1596" t="s">
        <v>1230</v>
      </c>
      <c r="B1787" s="1664">
        <v>729.0</v>
      </c>
      <c r="C1787" s="1610">
        <v>26.0</v>
      </c>
      <c r="D1787" s="1599">
        <v>20.6</v>
      </c>
      <c r="E1787" s="160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609">
        <v>76.0</v>
      </c>
      <c r="L1787" s="1602">
        <v>50179.0</v>
      </c>
    </row>
    <row r="1788">
      <c r="A1788" s="1596" t="s">
        <v>1231</v>
      </c>
      <c r="B1788" s="1632">
        <v>1855.0</v>
      </c>
      <c r="C1788" s="1610">
        <v>45.0</v>
      </c>
      <c r="D1788" s="1599">
        <v>9.6</v>
      </c>
      <c r="E1788" s="160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609">
        <v>193.0</v>
      </c>
      <c r="L1788" s="1602">
        <v>70036.0</v>
      </c>
    </row>
    <row r="1789">
      <c r="A1789" s="1596" t="s">
        <v>219</v>
      </c>
      <c r="B1789" s="1632">
        <v>17285.0</v>
      </c>
      <c r="C1789" s="1610">
        <v>781.0</v>
      </c>
      <c r="D1789" s="1599">
        <v>17.5</v>
      </c>
      <c r="E1789" s="160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609">
        <v>2020.0</v>
      </c>
      <c r="L1789" s="1602">
        <v>72873.0</v>
      </c>
    </row>
    <row r="1790">
      <c r="A1790" s="1596" t="s">
        <v>1232</v>
      </c>
      <c r="B1790" s="1632">
        <v>5734.0</v>
      </c>
      <c r="C1790" s="1610">
        <v>201.0</v>
      </c>
      <c r="D1790" s="1599">
        <v>13.7</v>
      </c>
      <c r="E1790" s="160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609">
        <v>601.0</v>
      </c>
      <c r="L1790" s="1602">
        <v>79278.0</v>
      </c>
    </row>
    <row r="1791">
      <c r="A1791" s="1596" t="s">
        <v>176</v>
      </c>
      <c r="B1791" s="1632">
        <v>4499.0</v>
      </c>
      <c r="C1791" s="1610">
        <v>166.0</v>
      </c>
      <c r="D1791" s="1599">
        <v>16.4</v>
      </c>
      <c r="E1791" s="160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609">
        <v>196.0</v>
      </c>
      <c r="L1791" s="1602">
        <v>55504.0</v>
      </c>
    </row>
    <row r="1792">
      <c r="A1792" s="1596" t="s">
        <v>665</v>
      </c>
      <c r="B1792" s="1632">
        <v>59235.0</v>
      </c>
      <c r="C1792" s="1598">
        <v>2084.0</v>
      </c>
      <c r="D1792" s="1599">
        <v>18.0</v>
      </c>
      <c r="E1792" s="160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609">
        <v>7084.0</v>
      </c>
      <c r="L1792" s="1602">
        <v>59732.0</v>
      </c>
    </row>
    <row r="1793">
      <c r="A1793" s="1596" t="s">
        <v>303</v>
      </c>
      <c r="B1793" s="1632">
        <v>4554.0</v>
      </c>
      <c r="C1793" s="1610">
        <v>235.0</v>
      </c>
      <c r="D1793" s="1599">
        <v>27.0</v>
      </c>
      <c r="E1793" s="160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609">
        <v>361.0</v>
      </c>
      <c r="L1793" s="1602">
        <v>44438.0</v>
      </c>
    </row>
    <row r="1794">
      <c r="A1794" s="1596" t="s">
        <v>1233</v>
      </c>
      <c r="B1794" s="1632">
        <v>51591.0</v>
      </c>
      <c r="C1794" s="1598">
        <v>1935.0</v>
      </c>
      <c r="D1794" s="1599">
        <v>25.9</v>
      </c>
      <c r="E1794" s="160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609">
        <v>5431.0</v>
      </c>
      <c r="L1794" s="1602">
        <v>47031.0</v>
      </c>
    </row>
    <row r="1795">
      <c r="A1795" s="1596" t="s">
        <v>1234</v>
      </c>
      <c r="B1795" s="1632">
        <v>6650.0</v>
      </c>
      <c r="C1795" s="1610">
        <v>193.0</v>
      </c>
      <c r="D1795" s="1599">
        <v>18.1</v>
      </c>
      <c r="E1795" s="160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609">
        <v>591.0</v>
      </c>
      <c r="L1795" s="1602">
        <v>42522.0</v>
      </c>
    </row>
    <row r="1796">
      <c r="A1796" s="1596" t="s">
        <v>1235</v>
      </c>
      <c r="B1796" s="1632">
        <v>4104.0</v>
      </c>
      <c r="C1796" s="1610">
        <v>56.0</v>
      </c>
      <c r="D1796" s="1599">
        <v>11.6</v>
      </c>
      <c r="E1796" s="160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609">
        <v>405.0</v>
      </c>
      <c r="L1796" s="1606">
        <v>68236.0</v>
      </c>
    </row>
    <row r="1797">
      <c r="A1797" s="1596" t="s">
        <v>1236</v>
      </c>
      <c r="B1797" s="1632">
        <v>486492.0</v>
      </c>
      <c r="C1797" s="1598">
        <v>13369.0</v>
      </c>
      <c r="D1797" s="1599">
        <v>13.5</v>
      </c>
      <c r="E1797" s="160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609">
        <v>63188.0</v>
      </c>
      <c r="L1797" s="1606">
        <v>63636.0</v>
      </c>
    </row>
    <row r="1798">
      <c r="A1798" s="1596" t="s">
        <v>1237</v>
      </c>
      <c r="B1798" s="1632">
        <v>9080.0</v>
      </c>
      <c r="C1798" s="1610">
        <v>284.0</v>
      </c>
      <c r="D1798" s="1599">
        <v>15.6</v>
      </c>
      <c r="E1798" s="160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609">
        <v>765.0</v>
      </c>
      <c r="L1798" s="1658">
        <v>58942.0</v>
      </c>
    </row>
    <row r="1799">
      <c r="A1799" s="1581" t="s">
        <v>1238</v>
      </c>
      <c r="B1799" s="1640">
        <v>58639.0</v>
      </c>
      <c r="C1799" s="1583">
        <v>1866.0</v>
      </c>
      <c r="D1799" s="1612">
        <v>16.9</v>
      </c>
      <c r="E1799" s="1585">
        <v>39852.0</v>
      </c>
      <c r="F1799" s="1586">
        <v>1142.0</v>
      </c>
      <c r="G1799" s="1586">
        <v>1459.0</v>
      </c>
      <c r="H1799" s="1586">
        <v>1416.0</v>
      </c>
      <c r="I1799" s="1586">
        <v>135.0</v>
      </c>
      <c r="J1799" s="1586">
        <v>7093.0</v>
      </c>
      <c r="K1799" s="1659">
        <v>7542.0</v>
      </c>
      <c r="L1799" s="1660">
        <v>56382.0</v>
      </c>
    </row>
    <row r="1800">
      <c r="A1800" s="1590" t="s">
        <v>1239</v>
      </c>
      <c r="B1800" s="1641">
        <v>1377529.0</v>
      </c>
      <c r="C1800" s="1591">
        <v>25379.0</v>
      </c>
      <c r="D1800" s="1616">
        <v>10.1</v>
      </c>
      <c r="E1800" s="1617">
        <v>1216203.0</v>
      </c>
      <c r="F1800" s="1593">
        <v>20127.0</v>
      </c>
      <c r="G1800" s="1593">
        <v>3031.0</v>
      </c>
      <c r="H1800" s="1593">
        <v>35871.0</v>
      </c>
      <c r="I1800" s="1593">
        <v>453.0</v>
      </c>
      <c r="J1800" s="1593">
        <v>24102.0</v>
      </c>
      <c r="K1800" s="1594">
        <v>77742.0</v>
      </c>
      <c r="L1800" s="1595">
        <v>75322.0</v>
      </c>
    </row>
    <row r="1801">
      <c r="A1801" s="1596" t="s">
        <v>1241</v>
      </c>
      <c r="B1801" s="1631">
        <v>63705.0</v>
      </c>
      <c r="C1801" s="1598">
        <v>1272.0</v>
      </c>
      <c r="D1801" s="1599">
        <v>11.6</v>
      </c>
      <c r="E1801" s="160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609">
        <v>3090.0</v>
      </c>
      <c r="L1801" s="1602">
        <v>64777.0</v>
      </c>
    </row>
    <row r="1802">
      <c r="A1802" s="1596" t="s">
        <v>153</v>
      </c>
      <c r="B1802" s="1632">
        <v>50107.0</v>
      </c>
      <c r="C1802" s="1598">
        <v>1071.0</v>
      </c>
      <c r="D1802" s="1599">
        <v>14.3</v>
      </c>
      <c r="E1802" s="160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609">
        <v>1952.0</v>
      </c>
      <c r="L1802" s="1606">
        <v>59413.0</v>
      </c>
    </row>
    <row r="1803">
      <c r="A1803" s="1596" t="s">
        <v>1242</v>
      </c>
      <c r="B1803" s="1632">
        <v>76458.0</v>
      </c>
      <c r="C1803" s="1598">
        <v>1715.0</v>
      </c>
      <c r="D1803" s="1599">
        <v>12.9</v>
      </c>
      <c r="E1803" s="160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609">
        <v>3900.0</v>
      </c>
      <c r="L1803" s="1602">
        <v>60251.0</v>
      </c>
    </row>
    <row r="1804">
      <c r="A1804" s="1596" t="s">
        <v>1243</v>
      </c>
      <c r="B1804" s="1632">
        <v>31268.0</v>
      </c>
      <c r="C1804" s="1598">
        <v>1027.0</v>
      </c>
      <c r="D1804" s="1599">
        <v>21.0</v>
      </c>
      <c r="E1804" s="160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609">
        <v>1343.0</v>
      </c>
      <c r="L1804" s="1606">
        <v>44259.0</v>
      </c>
    </row>
    <row r="1805">
      <c r="A1805" s="1596" t="s">
        <v>1244</v>
      </c>
      <c r="B1805" s="1632">
        <v>91118.0</v>
      </c>
      <c r="C1805" s="1598">
        <v>1761.0</v>
      </c>
      <c r="D1805" s="1599">
        <v>12.5</v>
      </c>
      <c r="E1805" s="160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609">
        <v>5004.0</v>
      </c>
      <c r="L1805" s="1606">
        <v>65163.0</v>
      </c>
    </row>
    <row r="1806">
      <c r="A1806" s="1596" t="s">
        <v>364</v>
      </c>
      <c r="B1806" s="1632">
        <v>422937.0</v>
      </c>
      <c r="C1806" s="1598">
        <v>8294.0</v>
      </c>
      <c r="D1806" s="1599">
        <v>10.0</v>
      </c>
      <c r="E1806" s="160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609">
        <v>29190.0</v>
      </c>
      <c r="L1806" s="1606">
        <v>78714.0</v>
      </c>
    </row>
    <row r="1807">
      <c r="A1807" s="1596" t="s">
        <v>1245</v>
      </c>
      <c r="B1807" s="1632">
        <v>153808.0</v>
      </c>
      <c r="C1807" s="1598">
        <v>2544.0</v>
      </c>
      <c r="D1807" s="1599">
        <v>9.0</v>
      </c>
      <c r="E1807" s="160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609">
        <v>7916.0</v>
      </c>
      <c r="L1807" s="1606">
        <v>74351.0</v>
      </c>
    </row>
    <row r="1808">
      <c r="A1808" s="1596" t="s">
        <v>1246</v>
      </c>
      <c r="B1808" s="1632">
        <v>314176.0</v>
      </c>
      <c r="C1808" s="1598">
        <v>3939.0</v>
      </c>
      <c r="D1808" s="1599">
        <v>6.7</v>
      </c>
      <c r="E1808" s="160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609">
        <v>15528.0</v>
      </c>
      <c r="L1808" s="1606">
        <v>93645.0</v>
      </c>
    </row>
    <row r="1809">
      <c r="A1809" s="1596" t="s">
        <v>1247</v>
      </c>
      <c r="B1809" s="1632">
        <v>130889.0</v>
      </c>
      <c r="C1809" s="1598">
        <v>2558.0</v>
      </c>
      <c r="D1809" s="1599">
        <v>10.9</v>
      </c>
      <c r="E1809" s="160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609">
        <v>7256.0</v>
      </c>
      <c r="L1809" s="1658">
        <v>69919.0</v>
      </c>
    </row>
    <row r="1810">
      <c r="A1810" s="1581" t="s">
        <v>629</v>
      </c>
      <c r="B1810" s="1640">
        <v>43063.0</v>
      </c>
      <c r="C1810" s="1583">
        <v>1198.0</v>
      </c>
      <c r="D1810" s="1612">
        <v>15.2</v>
      </c>
      <c r="E1810" s="1633">
        <v>39420.0</v>
      </c>
      <c r="F1810" s="1634">
        <v>203.0</v>
      </c>
      <c r="G1810" s="1634">
        <v>155.0</v>
      </c>
      <c r="H1810" s="1634">
        <v>405.0</v>
      </c>
      <c r="I1810" s="1634">
        <v>6.0</v>
      </c>
      <c r="J1810" s="1634">
        <v>311.0</v>
      </c>
      <c r="K1810" s="1659">
        <v>2563.0</v>
      </c>
      <c r="L1810" s="1660">
        <v>60034.0</v>
      </c>
    </row>
    <row r="1811">
      <c r="A1811" s="1590" t="s">
        <v>1248</v>
      </c>
      <c r="B1811" s="1641">
        <v>9288994.0</v>
      </c>
      <c r="C1811" s="1591">
        <v>261055.0</v>
      </c>
      <c r="D1811" s="1616">
        <v>13.5</v>
      </c>
      <c r="E1811" s="1654">
        <v>5112280.0</v>
      </c>
      <c r="F1811" s="1655">
        <v>1219770.0</v>
      </c>
      <c r="G1811" s="1655">
        <v>51186.0</v>
      </c>
      <c r="H1811" s="1655">
        <v>950090.0</v>
      </c>
      <c r="I1811" s="1655">
        <v>3533.0</v>
      </c>
      <c r="J1811" s="1655">
        <v>1048641.0</v>
      </c>
      <c r="K1811" s="1656">
        <v>903494.0</v>
      </c>
      <c r="L1811" s="1667">
        <v>81777.0</v>
      </c>
    </row>
    <row r="1812">
      <c r="A1812" s="1596" t="s">
        <v>1250</v>
      </c>
      <c r="B1812" s="1631">
        <v>274534.0</v>
      </c>
      <c r="C1812" s="1598">
        <v>10629.0</v>
      </c>
      <c r="D1812" s="1599">
        <v>19.1</v>
      </c>
      <c r="E1812" s="160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609">
        <v>25648.0</v>
      </c>
      <c r="L1812" s="1606">
        <v>60826.0</v>
      </c>
    </row>
    <row r="1813">
      <c r="A1813" s="1596" t="s">
        <v>1251</v>
      </c>
      <c r="B1813" s="1632">
        <v>955732.0</v>
      </c>
      <c r="C1813" s="1598">
        <v>16130.0</v>
      </c>
      <c r="D1813" s="1599">
        <v>8.2</v>
      </c>
      <c r="E1813" s="160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609">
        <v>97287.0</v>
      </c>
      <c r="L1813" s="1606">
        <v>100181.0</v>
      </c>
    </row>
    <row r="1814">
      <c r="A1814" s="1596" t="s">
        <v>1252</v>
      </c>
      <c r="B1814" s="1632">
        <v>461860.0</v>
      </c>
      <c r="C1814" s="1598">
        <v>7267.0</v>
      </c>
      <c r="D1814" s="1599">
        <v>7.9</v>
      </c>
      <c r="E1814" s="160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609">
        <v>37340.0</v>
      </c>
      <c r="L1814" s="1606">
        <v>84470.0</v>
      </c>
    </row>
    <row r="1815">
      <c r="A1815" s="1596" t="s">
        <v>408</v>
      </c>
      <c r="B1815" s="1632">
        <v>523485.0</v>
      </c>
      <c r="C1815" s="1598">
        <v>20926.0</v>
      </c>
      <c r="D1815" s="1599">
        <v>18.4</v>
      </c>
      <c r="E1815" s="160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609">
        <v>42631.0</v>
      </c>
      <c r="L1815" s="1606">
        <v>67135.0</v>
      </c>
    </row>
    <row r="1816">
      <c r="A1816" s="1596" t="s">
        <v>1253</v>
      </c>
      <c r="B1816" s="1632">
        <v>95263.0</v>
      </c>
      <c r="C1816" s="1598">
        <v>2480.0</v>
      </c>
      <c r="D1816" s="1599">
        <v>15.5</v>
      </c>
      <c r="E1816" s="160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609">
        <v>5675.0</v>
      </c>
      <c r="L1816" s="1606">
        <v>62175.0</v>
      </c>
    </row>
    <row r="1817">
      <c r="A1817" s="1596" t="s">
        <v>552</v>
      </c>
      <c r="B1817" s="1632">
        <v>154152.0</v>
      </c>
      <c r="C1817" s="1598">
        <v>7704.0</v>
      </c>
      <c r="D1817" s="1599">
        <v>21.8</v>
      </c>
      <c r="E1817" s="160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609">
        <v>18406.0</v>
      </c>
      <c r="L1817" s="1606">
        <v>51790.0</v>
      </c>
    </row>
    <row r="1818">
      <c r="A1818" s="1596" t="s">
        <v>897</v>
      </c>
      <c r="B1818" s="1632">
        <v>863728.0</v>
      </c>
      <c r="C1818" s="1598">
        <v>39344.0</v>
      </c>
      <c r="D1818" s="1599">
        <v>21.0</v>
      </c>
      <c r="E1818" s="160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609">
        <v>90536.0</v>
      </c>
      <c r="L1818" s="1606">
        <v>62875.0</v>
      </c>
    </row>
    <row r="1819">
      <c r="A1819" s="1596" t="s">
        <v>1254</v>
      </c>
      <c r="B1819" s="1632">
        <v>302294.0</v>
      </c>
      <c r="C1819" s="1598">
        <v>5565.0</v>
      </c>
      <c r="D1819" s="1599">
        <v>8.9</v>
      </c>
      <c r="E1819" s="160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609">
        <v>20501.0</v>
      </c>
      <c r="L1819" s="1606">
        <v>81315.0</v>
      </c>
    </row>
    <row r="1820">
      <c r="A1820" s="1596" t="s">
        <v>1255</v>
      </c>
      <c r="B1820" s="1632">
        <v>724854.0</v>
      </c>
      <c r="C1820" s="1598">
        <v>30428.0</v>
      </c>
      <c r="D1820" s="1599">
        <v>22.3</v>
      </c>
      <c r="E1820" s="160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609">
        <v>104485.0</v>
      </c>
      <c r="L1820" s="1606">
        <v>73337.0</v>
      </c>
    </row>
    <row r="1821">
      <c r="A1821" s="1596" t="s">
        <v>1256</v>
      </c>
      <c r="B1821" s="1632">
        <v>128947.0</v>
      </c>
      <c r="C1821" s="1610">
        <v>967.0</v>
      </c>
      <c r="D1821" s="1599">
        <v>4.0</v>
      </c>
      <c r="E1821" s="160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609">
        <v>8859.0</v>
      </c>
      <c r="L1821" s="1606">
        <v>112335.0</v>
      </c>
    </row>
    <row r="1822">
      <c r="A1822" s="1596" t="s">
        <v>578</v>
      </c>
      <c r="B1822" s="1632">
        <v>387340.0</v>
      </c>
      <c r="C1822" s="1598">
        <v>10649.0</v>
      </c>
      <c r="D1822" s="1599">
        <v>13.7</v>
      </c>
      <c r="E1822" s="160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609">
        <v>33143.0</v>
      </c>
      <c r="L1822" s="1606">
        <v>79979.0</v>
      </c>
    </row>
    <row r="1823">
      <c r="A1823" s="1596" t="s">
        <v>328</v>
      </c>
      <c r="B1823" s="1632">
        <v>863162.0</v>
      </c>
      <c r="C1823" s="1598">
        <v>19925.0</v>
      </c>
      <c r="D1823" s="1599">
        <v>11.2</v>
      </c>
      <c r="E1823" s="160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609">
        <v>78265.0</v>
      </c>
      <c r="L1823" s="1606">
        <v>87666.0</v>
      </c>
    </row>
    <row r="1824">
      <c r="A1824" s="1596" t="s">
        <v>1257</v>
      </c>
      <c r="B1824" s="1632">
        <v>643615.0</v>
      </c>
      <c r="C1824" s="1598">
        <v>11882.0</v>
      </c>
      <c r="D1824" s="1599">
        <v>9.1</v>
      </c>
      <c r="E1824" s="160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609">
        <v>51336.0</v>
      </c>
      <c r="L1824" s="1606">
        <v>99223.0</v>
      </c>
    </row>
    <row r="1825">
      <c r="A1825" s="1596" t="s">
        <v>721</v>
      </c>
      <c r="B1825" s="1632">
        <v>509285.0</v>
      </c>
      <c r="C1825" s="1598">
        <v>5202.0</v>
      </c>
      <c r="D1825" s="1599">
        <v>5.0</v>
      </c>
      <c r="E1825" s="160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609">
        <v>46739.0</v>
      </c>
      <c r="L1825" s="1606">
        <v>112396.0</v>
      </c>
    </row>
    <row r="1826">
      <c r="A1826" s="1596" t="s">
        <v>1258</v>
      </c>
      <c r="B1826" s="1632">
        <v>637229.0</v>
      </c>
      <c r="C1826" s="1598">
        <v>22926.0</v>
      </c>
      <c r="D1826" s="1599">
        <v>16.1</v>
      </c>
      <c r="E1826" s="160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609">
        <v>42352.0</v>
      </c>
      <c r="L1826" s="1606">
        <v>68483.0</v>
      </c>
    </row>
    <row r="1827">
      <c r="A1827" s="1596" t="s">
        <v>1259</v>
      </c>
      <c r="B1827" s="1632">
        <v>524118.0</v>
      </c>
      <c r="C1827" s="1598">
        <v>25897.0</v>
      </c>
      <c r="D1827" s="1599">
        <v>21.9</v>
      </c>
      <c r="E1827" s="160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609">
        <v>64619.0</v>
      </c>
      <c r="L1827" s="1606">
        <v>71959.0</v>
      </c>
    </row>
    <row r="1828">
      <c r="A1828" s="1596" t="s">
        <v>1260</v>
      </c>
      <c r="B1828" s="1632">
        <v>64837.0</v>
      </c>
      <c r="C1828" s="1598">
        <v>2131.0</v>
      </c>
      <c r="D1828" s="1599">
        <v>16.2</v>
      </c>
      <c r="E1828" s="160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609">
        <v>4677.0</v>
      </c>
      <c r="L1828" s="1606">
        <v>64524.0</v>
      </c>
    </row>
    <row r="1829">
      <c r="A1829" s="1596" t="s">
        <v>869</v>
      </c>
      <c r="B1829" s="1632">
        <v>345361.0</v>
      </c>
      <c r="C1829" s="1598">
        <v>3743.0</v>
      </c>
      <c r="D1829" s="1599">
        <v>5.2</v>
      </c>
      <c r="E1829" s="160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609">
        <v>31239.0</v>
      </c>
      <c r="L1829" s="1606">
        <v>119731.0</v>
      </c>
    </row>
    <row r="1830">
      <c r="A1830" s="1596" t="s">
        <v>337</v>
      </c>
      <c r="B1830" s="1632">
        <v>144221.0</v>
      </c>
      <c r="C1830" s="1598">
        <v>1640.0</v>
      </c>
      <c r="D1830" s="1599">
        <v>5.9</v>
      </c>
      <c r="E1830" s="160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609">
        <v>11427.0</v>
      </c>
      <c r="L1830" s="1606">
        <v>92284.0</v>
      </c>
    </row>
    <row r="1831">
      <c r="A1831" s="1596" t="s">
        <v>199</v>
      </c>
      <c r="B1831" s="1632">
        <v>575345.0</v>
      </c>
      <c r="C1831" s="1598">
        <v>13788.0</v>
      </c>
      <c r="D1831" s="1599">
        <v>10.7</v>
      </c>
      <c r="E1831" s="160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609">
        <v>79211.0</v>
      </c>
      <c r="L1831" s="1658">
        <v>80737.0</v>
      </c>
    </row>
    <row r="1832">
      <c r="A1832" s="1581" t="s">
        <v>493</v>
      </c>
      <c r="B1832" s="1640">
        <v>109632.0</v>
      </c>
      <c r="C1832" s="1583">
        <v>1831.0</v>
      </c>
      <c r="D1832" s="1612">
        <v>8.9</v>
      </c>
      <c r="E1832" s="1585">
        <v>86875.0</v>
      </c>
      <c r="F1832" s="1586">
        <v>5899.0</v>
      </c>
      <c r="G1832" s="1586">
        <v>217.0</v>
      </c>
      <c r="H1832" s="1586">
        <v>2934.0</v>
      </c>
      <c r="I1832" s="1586">
        <v>35.0</v>
      </c>
      <c r="J1832" s="1586">
        <v>4554.0</v>
      </c>
      <c r="K1832" s="1659">
        <v>9118.0</v>
      </c>
      <c r="L1832" s="1666">
        <v>77571.0</v>
      </c>
    </row>
    <row r="1833">
      <c r="A1833" s="1590" t="s">
        <v>1261</v>
      </c>
      <c r="B1833" s="1641">
        <v>2117522.0</v>
      </c>
      <c r="C1833" s="1591">
        <v>119378.0</v>
      </c>
      <c r="D1833" s="1616">
        <v>25.3</v>
      </c>
      <c r="E1833" s="1617">
        <v>1078937.0</v>
      </c>
      <c r="F1833" s="1593">
        <v>45904.0</v>
      </c>
      <c r="G1833" s="1593">
        <v>212241.0</v>
      </c>
      <c r="H1833" s="1593">
        <v>37469.0</v>
      </c>
      <c r="I1833" s="1593">
        <v>2093.0</v>
      </c>
      <c r="J1833" s="1593">
        <v>318632.0</v>
      </c>
      <c r="K1833" s="1594">
        <v>422246.0</v>
      </c>
      <c r="L1833" s="1667">
        <v>47405.0</v>
      </c>
    </row>
    <row r="1834">
      <c r="A1834" s="1596" t="s">
        <v>1263</v>
      </c>
      <c r="B1834" s="1631">
        <v>676444.0</v>
      </c>
      <c r="C1834" s="1598">
        <v>31993.0</v>
      </c>
      <c r="D1834" s="1599">
        <v>22.2</v>
      </c>
      <c r="E1834" s="1600">
        <v>353144.0</v>
      </c>
      <c r="F1834" s="1638">
        <v>21344.0</v>
      </c>
      <c r="G1834" s="1638">
        <v>38197.0</v>
      </c>
      <c r="H1834" s="1638">
        <v>20253.0</v>
      </c>
      <c r="I1834" s="1638">
        <v>794.0</v>
      </c>
      <c r="J1834" s="1638">
        <v>100713.0</v>
      </c>
      <c r="K1834" s="1639">
        <v>141999.0</v>
      </c>
      <c r="L1834" s="1602">
        <v>51372.0</v>
      </c>
    </row>
    <row r="1835">
      <c r="A1835" s="1596" t="s">
        <v>1264</v>
      </c>
      <c r="B1835" s="1632">
        <v>3579.0</v>
      </c>
      <c r="C1835" s="1610">
        <v>167.0</v>
      </c>
      <c r="D1835" s="1599">
        <v>40.2</v>
      </c>
      <c r="E1835" s="1600">
        <v>2961.0</v>
      </c>
      <c r="F1835" s="1638">
        <v>37.0</v>
      </c>
      <c r="G1835" s="1638">
        <v>59.0</v>
      </c>
      <c r="H1835" s="1638">
        <v>8.0</v>
      </c>
      <c r="I1835" s="1638">
        <v>0.0</v>
      </c>
      <c r="J1835" s="1638">
        <v>154.0</v>
      </c>
      <c r="K1835" s="1639">
        <v>360.0</v>
      </c>
      <c r="L1835" s="1606">
        <v>34777.0</v>
      </c>
    </row>
    <row r="1836">
      <c r="A1836" s="1596" t="s">
        <v>1265</v>
      </c>
      <c r="B1836" s="1632">
        <v>65157.0</v>
      </c>
      <c r="C1836" s="1598">
        <v>3977.0</v>
      </c>
      <c r="D1836" s="1599">
        <v>24.1</v>
      </c>
      <c r="E1836" s="160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609">
        <v>12271.0</v>
      </c>
      <c r="L1836" s="1602">
        <v>43527.0</v>
      </c>
    </row>
    <row r="1837">
      <c r="A1837" s="1596" t="s">
        <v>1266</v>
      </c>
      <c r="B1837" s="1632">
        <v>27172.0</v>
      </c>
      <c r="C1837" s="1598">
        <v>2117.0</v>
      </c>
      <c r="D1837" s="1599">
        <v>34.3</v>
      </c>
      <c r="E1837" s="160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609">
        <v>3476.0</v>
      </c>
      <c r="L1837" s="1602">
        <v>38097.0</v>
      </c>
    </row>
    <row r="1838">
      <c r="A1838" s="1596" t="s">
        <v>1194</v>
      </c>
      <c r="B1838" s="1632">
        <v>12387.0</v>
      </c>
      <c r="C1838" s="1610">
        <v>647.0</v>
      </c>
      <c r="D1838" s="1599">
        <v>30.2</v>
      </c>
      <c r="E1838" s="160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609">
        <v>2608.0</v>
      </c>
      <c r="L1838" s="1602">
        <v>41592.0</v>
      </c>
    </row>
    <row r="1839">
      <c r="A1839" s="1596" t="s">
        <v>1267</v>
      </c>
      <c r="B1839" s="1632">
        <v>48430.0</v>
      </c>
      <c r="C1839" s="1598">
        <v>3251.0</v>
      </c>
      <c r="D1839" s="1599">
        <v>25.6</v>
      </c>
      <c r="E1839" s="160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609">
        <v>7910.0</v>
      </c>
      <c r="L1839" s="1602">
        <v>47202.0</v>
      </c>
    </row>
    <row r="1840">
      <c r="A1840" s="1596" t="s">
        <v>1268</v>
      </c>
      <c r="B1840" s="1632">
        <v>1698.0</v>
      </c>
      <c r="C1840" s="1610">
        <v>143.0</v>
      </c>
      <c r="D1840" s="1599">
        <v>36.3</v>
      </c>
      <c r="E1840" s="160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609">
        <v>188.0</v>
      </c>
      <c r="L1840" s="1606">
        <v>35087.0</v>
      </c>
    </row>
    <row r="1841">
      <c r="A1841" s="1596" t="s">
        <v>1269</v>
      </c>
      <c r="B1841" s="1632">
        <v>219561.0</v>
      </c>
      <c r="C1841" s="1598">
        <v>17441.0</v>
      </c>
      <c r="D1841" s="1599">
        <v>33.3</v>
      </c>
      <c r="E1841" s="160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609">
        <v>60097.0</v>
      </c>
      <c r="L1841" s="1602">
        <v>38409.0</v>
      </c>
    </row>
    <row r="1842">
      <c r="A1842" s="1596" t="s">
        <v>1270</v>
      </c>
      <c r="B1842" s="1632">
        <v>62314.0</v>
      </c>
      <c r="C1842" s="1598">
        <v>2676.0</v>
      </c>
      <c r="D1842" s="1599">
        <v>17.8</v>
      </c>
      <c r="E1842" s="160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609">
        <v>11666.0</v>
      </c>
      <c r="L1842" s="1602">
        <v>58320.0</v>
      </c>
    </row>
    <row r="1843">
      <c r="A1843" s="1596" t="s">
        <v>168</v>
      </c>
      <c r="B1843" s="1632">
        <v>28185.0</v>
      </c>
      <c r="C1843" s="1598">
        <v>1624.0</v>
      </c>
      <c r="D1843" s="1599">
        <v>30.3</v>
      </c>
      <c r="E1843" s="160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609">
        <v>5493.0</v>
      </c>
      <c r="L1843" s="1602">
        <v>38341.0</v>
      </c>
    </row>
    <row r="1844">
      <c r="A1844" s="1596" t="s">
        <v>1271</v>
      </c>
      <c r="B1844" s="1632">
        <v>4452.0</v>
      </c>
      <c r="C1844" s="1610">
        <v>264.0</v>
      </c>
      <c r="D1844" s="1599">
        <v>29.4</v>
      </c>
      <c r="E1844" s="160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609">
        <v>1357.0</v>
      </c>
      <c r="L1844" s="1602">
        <v>29515.0</v>
      </c>
    </row>
    <row r="1845">
      <c r="A1845" s="1596" t="s">
        <v>1272</v>
      </c>
      <c r="B1845" s="1632">
        <v>657.0</v>
      </c>
      <c r="C1845" s="1610">
        <v>16.0</v>
      </c>
      <c r="D1845" s="1599">
        <v>20.3</v>
      </c>
      <c r="E1845" s="160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609">
        <v>172.0</v>
      </c>
      <c r="L1845" s="1602">
        <v>37544.0</v>
      </c>
    </row>
    <row r="1846">
      <c r="A1846" s="1596" t="s">
        <v>1273</v>
      </c>
      <c r="B1846" s="1632">
        <v>4178.0</v>
      </c>
      <c r="C1846" s="1610">
        <v>346.0</v>
      </c>
      <c r="D1846" s="1599">
        <v>36.6</v>
      </c>
      <c r="E1846" s="160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609">
        <v>973.0</v>
      </c>
      <c r="L1846" s="1606">
        <v>39882.0</v>
      </c>
    </row>
    <row r="1847">
      <c r="A1847" s="1596" t="s">
        <v>1274</v>
      </c>
      <c r="B1847" s="1632">
        <v>74455.0</v>
      </c>
      <c r="C1847" s="1598">
        <v>3708.0</v>
      </c>
      <c r="D1847" s="1599">
        <v>18.2</v>
      </c>
      <c r="E1847" s="160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609">
        <v>15558.0</v>
      </c>
      <c r="L1847" s="1602">
        <v>51656.0</v>
      </c>
    </row>
    <row r="1848">
      <c r="A1848" s="1596" t="s">
        <v>176</v>
      </c>
      <c r="B1848" s="1632">
        <v>20269.0</v>
      </c>
      <c r="C1848" s="1598">
        <v>1032.0</v>
      </c>
      <c r="D1848" s="1599">
        <v>29.3</v>
      </c>
      <c r="E1848" s="160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609">
        <v>3180.0</v>
      </c>
      <c r="L1848" s="1602">
        <v>45095.0</v>
      </c>
    </row>
    <row r="1849">
      <c r="A1849" s="1596" t="s">
        <v>1275</v>
      </c>
      <c r="B1849" s="1632">
        <v>19419.0</v>
      </c>
      <c r="C1849" s="1610">
        <v>131.0</v>
      </c>
      <c r="D1849" s="1599">
        <v>3.1</v>
      </c>
      <c r="E1849" s="160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609">
        <v>2599.0</v>
      </c>
      <c r="L1849" s="1602">
        <v>124947.0</v>
      </c>
    </row>
    <row r="1850">
      <c r="A1850" s="1596" t="s">
        <v>1276</v>
      </c>
      <c r="B1850" s="1632">
        <v>25427.0</v>
      </c>
      <c r="C1850" s="1598">
        <v>2321.0</v>
      </c>
      <c r="D1850" s="1599">
        <v>37.8</v>
      </c>
      <c r="E1850" s="160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609">
        <v>6331.0</v>
      </c>
      <c r="L1850" s="1606">
        <v>30570.0</v>
      </c>
    </row>
    <row r="1851">
      <c r="A1851" s="1596" t="s">
        <v>3786</v>
      </c>
      <c r="B1851" s="1632">
        <v>72902.0</v>
      </c>
      <c r="C1851" s="1598">
        <v>8760.0</v>
      </c>
      <c r="D1851" s="1599">
        <v>42.8</v>
      </c>
      <c r="E1851" s="160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609">
        <v>3834.0</v>
      </c>
      <c r="L1851" s="1602">
        <v>33976.0</v>
      </c>
    </row>
    <row r="1852">
      <c r="A1852" s="1596" t="s">
        <v>1278</v>
      </c>
      <c r="B1852" s="1632">
        <v>4189.0</v>
      </c>
      <c r="C1852" s="1610">
        <v>251.0</v>
      </c>
      <c r="D1852" s="1599">
        <v>31.8</v>
      </c>
      <c r="E1852" s="160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609">
        <v>1322.0</v>
      </c>
      <c r="L1852" s="1606">
        <v>34491.0</v>
      </c>
    </row>
    <row r="1853">
      <c r="A1853" s="1596" t="s">
        <v>307</v>
      </c>
      <c r="B1853" s="1632">
        <v>67839.0</v>
      </c>
      <c r="C1853" s="1598">
        <v>4503.0</v>
      </c>
      <c r="D1853" s="1599">
        <v>29.6</v>
      </c>
      <c r="E1853" s="160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609">
        <v>12419.0</v>
      </c>
      <c r="L1853" s="1602">
        <v>42701.0</v>
      </c>
    </row>
    <row r="1854">
      <c r="A1854" s="1596" t="s">
        <v>1279</v>
      </c>
      <c r="B1854" s="1632">
        <v>8746.0</v>
      </c>
      <c r="C1854" s="1610">
        <v>646.0</v>
      </c>
      <c r="D1854" s="1599">
        <v>37.7</v>
      </c>
      <c r="E1854" s="160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609">
        <v>1256.0</v>
      </c>
      <c r="L1854" s="1602">
        <v>33085.0</v>
      </c>
    </row>
    <row r="1855">
      <c r="A1855" s="1596" t="s">
        <v>1280</v>
      </c>
      <c r="B1855" s="1632">
        <v>40363.0</v>
      </c>
      <c r="C1855" s="1598">
        <v>2577.0</v>
      </c>
      <c r="D1855" s="1599">
        <v>28.7</v>
      </c>
      <c r="E1855" s="160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609">
        <v>10541.0</v>
      </c>
      <c r="L1855" s="1602">
        <v>41511.0</v>
      </c>
    </row>
    <row r="1856">
      <c r="A1856" s="1596" t="s">
        <v>1174</v>
      </c>
      <c r="B1856" s="1632">
        <v>19191.0</v>
      </c>
      <c r="C1856" s="1598">
        <v>1214.0</v>
      </c>
      <c r="D1856" s="1599">
        <v>27.6</v>
      </c>
      <c r="E1856" s="160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609">
        <v>3106.0</v>
      </c>
      <c r="L1856" s="1606">
        <v>41700.0</v>
      </c>
    </row>
    <row r="1857">
      <c r="A1857" s="1596" t="s">
        <v>1281</v>
      </c>
      <c r="B1857" s="1632">
        <v>148834.0</v>
      </c>
      <c r="C1857" s="1598">
        <v>5268.0</v>
      </c>
      <c r="D1857" s="1599">
        <v>15.9</v>
      </c>
      <c r="E1857" s="160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609">
        <v>27094.0</v>
      </c>
      <c r="L1857" s="1606">
        <v>57036.0</v>
      </c>
    </row>
    <row r="1858">
      <c r="A1858" s="1596" t="s">
        <v>317</v>
      </c>
      <c r="B1858" s="1632">
        <v>121661.0</v>
      </c>
      <c r="C1858" s="1598">
        <v>8691.0</v>
      </c>
      <c r="D1858" s="1599">
        <v>26.9</v>
      </c>
      <c r="E1858" s="160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609">
        <v>11067.0</v>
      </c>
      <c r="L1858" s="1602">
        <v>46578.0</v>
      </c>
    </row>
    <row r="1859">
      <c r="A1859" s="1596" t="s">
        <v>318</v>
      </c>
      <c r="B1859" s="1632">
        <v>27201.0</v>
      </c>
      <c r="C1859" s="1598">
        <v>1686.0</v>
      </c>
      <c r="D1859" s="1599">
        <v>34.1</v>
      </c>
      <c r="E1859" s="160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609">
        <v>8080.0</v>
      </c>
      <c r="L1859" s="1606">
        <v>35292.0</v>
      </c>
    </row>
    <row r="1860">
      <c r="A1860" s="1596" t="s">
        <v>1282</v>
      </c>
      <c r="B1860" s="1632">
        <v>154823.0</v>
      </c>
      <c r="C1860" s="1598">
        <v>4698.0</v>
      </c>
      <c r="D1860" s="1599">
        <v>17.7</v>
      </c>
      <c r="E1860" s="160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609">
        <v>34095.0</v>
      </c>
      <c r="L1860" s="1602">
        <v>60187.0</v>
      </c>
    </row>
    <row r="1861">
      <c r="A1861" s="1596" t="s">
        <v>252</v>
      </c>
      <c r="B1861" s="1632">
        <v>11576.0</v>
      </c>
      <c r="C1861" s="1610">
        <v>713.0</v>
      </c>
      <c r="D1861" s="1599">
        <v>42.5</v>
      </c>
      <c r="E1861" s="160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609">
        <v>1444.0</v>
      </c>
      <c r="L1861" s="1602">
        <v>31741.0</v>
      </c>
    </row>
    <row r="1862">
      <c r="A1862" s="1596" t="s">
        <v>1283</v>
      </c>
      <c r="B1862" s="1632">
        <v>16595.0</v>
      </c>
      <c r="C1862" s="1598">
        <v>1326.0</v>
      </c>
      <c r="D1862" s="1599">
        <v>36.0</v>
      </c>
      <c r="E1862" s="160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609">
        <v>3187.0</v>
      </c>
      <c r="L1862" s="1602">
        <v>33989.0</v>
      </c>
    </row>
    <row r="1863">
      <c r="A1863" s="1596" t="s">
        <v>1284</v>
      </c>
      <c r="B1863" s="1632">
        <v>34489.0</v>
      </c>
      <c r="C1863" s="1598">
        <v>1625.0</v>
      </c>
      <c r="D1863" s="1599">
        <v>28.6</v>
      </c>
      <c r="E1863" s="160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609">
        <v>7588.0</v>
      </c>
      <c r="L1863" s="1602">
        <v>38405.0</v>
      </c>
    </row>
    <row r="1864">
      <c r="A1864" s="1596" t="s">
        <v>1285</v>
      </c>
      <c r="B1864" s="1632">
        <v>15045.0</v>
      </c>
      <c r="C1864" s="1598">
        <v>1119.0</v>
      </c>
      <c r="D1864" s="1599">
        <v>35.4</v>
      </c>
      <c r="E1864" s="160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609">
        <v>2327.0</v>
      </c>
      <c r="L1864" s="1602">
        <v>39123.0</v>
      </c>
    </row>
    <row r="1865">
      <c r="A1865" s="1596" t="s">
        <v>199</v>
      </c>
      <c r="B1865" s="1632">
        <v>4079.0</v>
      </c>
      <c r="C1865" s="1610">
        <v>206.0</v>
      </c>
      <c r="D1865" s="1599">
        <v>27.2</v>
      </c>
      <c r="E1865" s="160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609">
        <v>838.0</v>
      </c>
      <c r="L1865" s="1658">
        <v>40426.0</v>
      </c>
    </row>
    <row r="1866">
      <c r="A1866" s="1581" t="s">
        <v>1286</v>
      </c>
      <c r="B1866" s="1640">
        <v>76205.0</v>
      </c>
      <c r="C1866" s="1583">
        <v>4237.0</v>
      </c>
      <c r="D1866" s="1612">
        <v>24.2</v>
      </c>
      <c r="E1866" s="1585">
        <v>39446.0</v>
      </c>
      <c r="F1866" s="1586">
        <v>973.0</v>
      </c>
      <c r="G1866" s="1586">
        <v>3253.0</v>
      </c>
      <c r="H1866" s="1586">
        <v>446.0</v>
      </c>
      <c r="I1866" s="1586">
        <v>58.0</v>
      </c>
      <c r="J1866" s="1586">
        <v>14219.0</v>
      </c>
      <c r="K1866" s="1659">
        <v>17810.0</v>
      </c>
      <c r="L1866" s="1666">
        <v>46365.0</v>
      </c>
    </row>
    <row r="1867">
      <c r="A1867" s="1590" t="s">
        <v>1288</v>
      </c>
      <c r="B1867" s="1641">
        <v>2.0201249E7</v>
      </c>
      <c r="C1867" s="1591">
        <v>751694.0</v>
      </c>
      <c r="D1867" s="1616">
        <v>18.8</v>
      </c>
      <c r="E1867" s="1617">
        <v>1.1143349E7</v>
      </c>
      <c r="F1867" s="1593">
        <v>2986172.0</v>
      </c>
      <c r="G1867" s="1593">
        <v>149690.0</v>
      </c>
      <c r="H1867" s="1593">
        <v>1933127.0</v>
      </c>
      <c r="I1867" s="1593">
        <v>10815.0</v>
      </c>
      <c r="J1867" s="1593">
        <v>2210633.0</v>
      </c>
      <c r="K1867" s="1594">
        <v>1767463.0</v>
      </c>
      <c r="L1867" s="1667">
        <v>67648.0</v>
      </c>
    </row>
    <row r="1868">
      <c r="A1868" s="1596" t="s">
        <v>1289</v>
      </c>
      <c r="B1868" s="1631">
        <v>314848.0</v>
      </c>
      <c r="C1868" s="1598">
        <v>8462.0</v>
      </c>
      <c r="D1868" s="1599">
        <v>15.3</v>
      </c>
      <c r="E1868" s="1600">
        <v>215496.0</v>
      </c>
      <c r="F1868" s="1638">
        <v>43206.0</v>
      </c>
      <c r="G1868" s="1638">
        <v>845.0</v>
      </c>
      <c r="H1868" s="1638">
        <v>24473.0</v>
      </c>
      <c r="I1868" s="1638">
        <v>183.0</v>
      </c>
      <c r="J1868" s="1638">
        <v>8873.0</v>
      </c>
      <c r="K1868" s="1639">
        <v>21772.0</v>
      </c>
      <c r="L1868" s="1602">
        <v>64536.0</v>
      </c>
    </row>
    <row r="1869">
      <c r="A1869" s="1596" t="s">
        <v>874</v>
      </c>
      <c r="B1869" s="1632">
        <v>46456.0</v>
      </c>
      <c r="C1869" s="1598">
        <v>2093.0</v>
      </c>
      <c r="D1869" s="1599">
        <v>22.8</v>
      </c>
      <c r="E1869" s="1600">
        <v>42555.0</v>
      </c>
      <c r="F1869" s="1638">
        <v>829.0</v>
      </c>
      <c r="G1869" s="1638">
        <v>91.0</v>
      </c>
      <c r="H1869" s="1638">
        <v>379.0</v>
      </c>
      <c r="I1869" s="1638">
        <v>9.0</v>
      </c>
      <c r="J1869" s="1638">
        <v>678.0</v>
      </c>
      <c r="K1869" s="1639">
        <v>1915.0</v>
      </c>
      <c r="L1869" s="1606">
        <v>46262.0</v>
      </c>
    </row>
    <row r="1870">
      <c r="A1870" s="1596" t="s">
        <v>1290</v>
      </c>
      <c r="B1870" s="1632">
        <v>1472654.0</v>
      </c>
      <c r="C1870" s="1598">
        <v>130167.0</v>
      </c>
      <c r="D1870" s="1599">
        <v>37.6</v>
      </c>
      <c r="E1870" s="160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609">
        <v>192173.0</v>
      </c>
      <c r="L1870" s="1606">
        <v>38566.0</v>
      </c>
    </row>
    <row r="1871">
      <c r="A1871" s="1596" t="s">
        <v>1291</v>
      </c>
      <c r="B1871" s="1632">
        <v>198683.0</v>
      </c>
      <c r="C1871" s="1598">
        <v>8608.0</v>
      </c>
      <c r="D1871" s="1599">
        <v>23.9</v>
      </c>
      <c r="E1871" s="160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609">
        <v>13338.0</v>
      </c>
      <c r="L1871" s="1606">
        <v>50928.0</v>
      </c>
    </row>
    <row r="1872">
      <c r="A1872" s="1596" t="s">
        <v>1292</v>
      </c>
      <c r="B1872" s="1632">
        <v>77042.0</v>
      </c>
      <c r="C1872" s="1598">
        <v>4023.0</v>
      </c>
      <c r="D1872" s="1599">
        <v>24.4</v>
      </c>
      <c r="E1872" s="160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609">
        <v>4013.0</v>
      </c>
      <c r="L1872" s="1606">
        <v>48017.0</v>
      </c>
    </row>
    <row r="1873">
      <c r="A1873" s="1596" t="s">
        <v>1293</v>
      </c>
      <c r="B1873" s="1632">
        <v>76248.0</v>
      </c>
      <c r="C1873" s="1598">
        <v>2584.0</v>
      </c>
      <c r="D1873" s="1599">
        <v>17.6</v>
      </c>
      <c r="E1873" s="160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609">
        <v>4539.0</v>
      </c>
      <c r="L1873" s="1606">
        <v>52945.0</v>
      </c>
    </row>
    <row r="1874">
      <c r="A1874" s="1596" t="s">
        <v>694</v>
      </c>
      <c r="B1874" s="1632">
        <v>127657.0</v>
      </c>
      <c r="C1874" s="1598">
        <v>6857.0</v>
      </c>
      <c r="D1874" s="1599">
        <v>27.0</v>
      </c>
      <c r="E1874" s="160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609">
        <v>9144.0</v>
      </c>
      <c r="L1874" s="1606">
        <v>45689.0</v>
      </c>
    </row>
    <row r="1875">
      <c r="A1875" s="1596" t="s">
        <v>1294</v>
      </c>
      <c r="B1875" s="1632">
        <v>84148.0</v>
      </c>
      <c r="C1875" s="1598">
        <v>3518.0</v>
      </c>
      <c r="D1875" s="1599">
        <v>20.0</v>
      </c>
      <c r="E1875" s="160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609">
        <v>5736.0</v>
      </c>
      <c r="L1875" s="1602">
        <v>52565.0</v>
      </c>
    </row>
    <row r="1876">
      <c r="A1876" s="1596" t="s">
        <v>1295</v>
      </c>
      <c r="B1876" s="1632">
        <v>47220.0</v>
      </c>
      <c r="C1876" s="1598">
        <v>2135.0</v>
      </c>
      <c r="D1876" s="1599">
        <v>22.3</v>
      </c>
      <c r="E1876" s="160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609">
        <v>2593.0</v>
      </c>
      <c r="L1876" s="1606">
        <v>50312.0</v>
      </c>
    </row>
    <row r="1877">
      <c r="A1877" s="1596" t="s">
        <v>550</v>
      </c>
      <c r="B1877" s="1632">
        <v>79843.0</v>
      </c>
      <c r="C1877" s="1598">
        <v>2389.0</v>
      </c>
      <c r="D1877" s="1599">
        <v>16.9</v>
      </c>
      <c r="E1877" s="160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609">
        <v>4345.0</v>
      </c>
      <c r="L1877" s="1602">
        <v>55517.0</v>
      </c>
    </row>
    <row r="1878">
      <c r="A1878" s="1596" t="s">
        <v>157</v>
      </c>
      <c r="B1878" s="1632">
        <v>61570.0</v>
      </c>
      <c r="C1878" s="1598">
        <v>1622.0</v>
      </c>
      <c r="D1878" s="1599">
        <v>16.4</v>
      </c>
      <c r="E1878" s="160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609">
        <v>4256.0</v>
      </c>
      <c r="L1878" s="1602">
        <v>64916.0</v>
      </c>
    </row>
    <row r="1879">
      <c r="A1879" s="1596" t="s">
        <v>1296</v>
      </c>
      <c r="B1879" s="1632">
        <v>46809.0</v>
      </c>
      <c r="C1879" s="1598">
        <v>1657.0</v>
      </c>
      <c r="D1879" s="1599">
        <v>18.4</v>
      </c>
      <c r="E1879" s="160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609">
        <v>2672.0</v>
      </c>
      <c r="L1879" s="1602">
        <v>51751.0</v>
      </c>
    </row>
    <row r="1880">
      <c r="A1880" s="1596" t="s">
        <v>333</v>
      </c>
      <c r="B1880" s="1632">
        <v>44308.0</v>
      </c>
      <c r="C1880" s="1598">
        <v>1885.0</v>
      </c>
      <c r="D1880" s="1599">
        <v>26.2</v>
      </c>
      <c r="E1880" s="160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609">
        <v>2475.0</v>
      </c>
      <c r="L1880" s="1606">
        <v>47382.0</v>
      </c>
    </row>
    <row r="1881">
      <c r="A1881" s="1596" t="s">
        <v>1297</v>
      </c>
      <c r="B1881" s="1632">
        <v>295911.0</v>
      </c>
      <c r="C1881" s="1598">
        <v>5914.0</v>
      </c>
      <c r="D1881" s="1599">
        <v>11.0</v>
      </c>
      <c r="E1881" s="160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609">
        <v>25824.0</v>
      </c>
      <c r="L1881" s="1606">
        <v>79604.0</v>
      </c>
    </row>
    <row r="1882">
      <c r="A1882" s="1596" t="s">
        <v>1298</v>
      </c>
      <c r="B1882" s="1632">
        <v>954236.0</v>
      </c>
      <c r="C1882" s="1598">
        <v>35354.0</v>
      </c>
      <c r="D1882" s="1599">
        <v>19.2</v>
      </c>
      <c r="E1882" s="160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609">
        <v>51816.0</v>
      </c>
      <c r="L1882" s="1602">
        <v>56375.0</v>
      </c>
    </row>
    <row r="1883">
      <c r="A1883" s="1596" t="s">
        <v>897</v>
      </c>
      <c r="B1883" s="1632">
        <v>37381.0</v>
      </c>
      <c r="C1883" s="1610">
        <v>945.0</v>
      </c>
      <c r="D1883" s="1599">
        <v>16.1</v>
      </c>
      <c r="E1883" s="160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609">
        <v>1978.0</v>
      </c>
      <c r="L1883" s="1602">
        <v>54376.0</v>
      </c>
    </row>
    <row r="1884">
      <c r="A1884" s="1596" t="s">
        <v>59</v>
      </c>
      <c r="B1884" s="1632">
        <v>47555.0</v>
      </c>
      <c r="C1884" s="1598">
        <v>2104.0</v>
      </c>
      <c r="D1884" s="1599">
        <v>22.1</v>
      </c>
      <c r="E1884" s="160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609">
        <v>1856.0</v>
      </c>
      <c r="L1884" s="1602">
        <v>48722.0</v>
      </c>
    </row>
    <row r="1885">
      <c r="A1885" s="1596" t="s">
        <v>166</v>
      </c>
      <c r="B1885" s="1632">
        <v>53324.0</v>
      </c>
      <c r="C1885" s="1598">
        <v>2069.0</v>
      </c>
      <c r="D1885" s="1599">
        <v>19.8</v>
      </c>
      <c r="E1885" s="160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609">
        <v>3319.0</v>
      </c>
      <c r="L1885" s="1602">
        <v>51388.0</v>
      </c>
    </row>
    <row r="1886">
      <c r="A1886" s="1596" t="s">
        <v>920</v>
      </c>
      <c r="B1886" s="1632">
        <v>58388.0</v>
      </c>
      <c r="C1886" s="1598">
        <v>1618.0</v>
      </c>
      <c r="D1886" s="1599">
        <v>14.1</v>
      </c>
      <c r="E1886" s="160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609">
        <v>3133.0</v>
      </c>
      <c r="L1886" s="1602">
        <v>58925.0</v>
      </c>
    </row>
    <row r="1887">
      <c r="A1887" s="1596" t="s">
        <v>61</v>
      </c>
      <c r="B1887" s="1632">
        <v>47931.0</v>
      </c>
      <c r="C1887" s="1598">
        <v>1349.0</v>
      </c>
      <c r="D1887" s="1599">
        <v>17.9</v>
      </c>
      <c r="E1887" s="160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609">
        <v>3449.0</v>
      </c>
      <c r="L1887" s="1602">
        <v>54514.0</v>
      </c>
    </row>
    <row r="1888">
      <c r="A1888" s="1596" t="s">
        <v>359</v>
      </c>
      <c r="B1888" s="1632">
        <v>5107.0</v>
      </c>
      <c r="C1888" s="1610">
        <v>87.0</v>
      </c>
      <c r="D1888" s="1599">
        <v>15.5</v>
      </c>
      <c r="E1888" s="160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609">
        <v>242.0</v>
      </c>
      <c r="L1888" s="1602">
        <v>59020.0</v>
      </c>
    </row>
    <row r="1889">
      <c r="A1889" s="1596" t="s">
        <v>1299</v>
      </c>
      <c r="B1889" s="1632">
        <v>60139.0</v>
      </c>
      <c r="C1889" s="1598">
        <v>2516.0</v>
      </c>
      <c r="D1889" s="1599">
        <v>20.1</v>
      </c>
      <c r="E1889" s="160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609">
        <v>3239.0</v>
      </c>
      <c r="L1889" s="1606">
        <v>53168.0</v>
      </c>
    </row>
    <row r="1890">
      <c r="A1890" s="1596" t="s">
        <v>66</v>
      </c>
      <c r="B1890" s="1632">
        <v>116721.0</v>
      </c>
      <c r="C1890" s="1598">
        <v>4202.0</v>
      </c>
      <c r="D1890" s="1599">
        <v>16.0</v>
      </c>
      <c r="E1890" s="160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609">
        <v>8278.0</v>
      </c>
      <c r="L1890" s="1606">
        <v>52798.0</v>
      </c>
    </row>
    <row r="1891">
      <c r="A1891" s="1596" t="s">
        <v>223</v>
      </c>
      <c r="B1891" s="1632">
        <v>2736074.0</v>
      </c>
      <c r="C1891" s="1598">
        <v>150672.0</v>
      </c>
      <c r="D1891" s="1599">
        <v>26.0</v>
      </c>
      <c r="E1891" s="160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609">
        <v>237299.0</v>
      </c>
      <c r="L1891" s="1602">
        <v>60862.0</v>
      </c>
    </row>
    <row r="1892">
      <c r="A1892" s="1596" t="s">
        <v>530</v>
      </c>
      <c r="B1892" s="1632">
        <v>26582.0</v>
      </c>
      <c r="C1892" s="1598">
        <v>1062.0</v>
      </c>
      <c r="D1892" s="1599">
        <v>18.0</v>
      </c>
      <c r="E1892" s="160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609">
        <v>1024.0</v>
      </c>
      <c r="L1892" s="1606">
        <v>52660.0</v>
      </c>
    </row>
    <row r="1893">
      <c r="A1893" s="1596" t="s">
        <v>570</v>
      </c>
      <c r="B1893" s="1632">
        <v>61834.0</v>
      </c>
      <c r="C1893" s="1598">
        <v>1538.0</v>
      </c>
      <c r="D1893" s="1599">
        <v>14.1</v>
      </c>
      <c r="E1893" s="160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609">
        <v>3398.0</v>
      </c>
      <c r="L1893" s="1606">
        <v>61027.0</v>
      </c>
    </row>
    <row r="1894">
      <c r="A1894" s="1596" t="s">
        <v>74</v>
      </c>
      <c r="B1894" s="1632">
        <v>68016.0</v>
      </c>
      <c r="C1894" s="1598">
        <v>1892.0</v>
      </c>
      <c r="D1894" s="1599">
        <v>14.3</v>
      </c>
      <c r="E1894" s="160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609">
        <v>3719.0</v>
      </c>
      <c r="L1894" s="1606">
        <v>59114.0</v>
      </c>
    </row>
    <row r="1895">
      <c r="A1895" s="1596" t="s">
        <v>79</v>
      </c>
      <c r="B1895" s="1632">
        <v>759443.0</v>
      </c>
      <c r="C1895" s="1598">
        <v>28687.0</v>
      </c>
      <c r="D1895" s="1599">
        <v>18.9</v>
      </c>
      <c r="E1895" s="160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609">
        <v>54084.0</v>
      </c>
      <c r="L1895" s="1602">
        <v>60240.0</v>
      </c>
    </row>
    <row r="1896">
      <c r="A1896" s="1596" t="s">
        <v>80</v>
      </c>
      <c r="B1896" s="1632">
        <v>49532.0</v>
      </c>
      <c r="C1896" s="1598">
        <v>2715.0</v>
      </c>
      <c r="D1896" s="1599">
        <v>24.7</v>
      </c>
      <c r="E1896" s="160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609">
        <v>4453.0</v>
      </c>
      <c r="L1896" s="1606">
        <v>43799.0</v>
      </c>
    </row>
    <row r="1897">
      <c r="A1897" s="1596" t="s">
        <v>373</v>
      </c>
      <c r="B1897" s="1632">
        <v>1395774.0</v>
      </c>
      <c r="C1897" s="1598">
        <v>21787.0</v>
      </c>
      <c r="D1897" s="1599">
        <v>7.6</v>
      </c>
      <c r="E1897" s="160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609">
        <v>117311.0</v>
      </c>
      <c r="L1897" s="1606">
        <v>115301.0</v>
      </c>
    </row>
    <row r="1898">
      <c r="A1898" s="1596" t="s">
        <v>1287</v>
      </c>
      <c r="B1898" s="1632">
        <v>1694251.0</v>
      </c>
      <c r="C1898" s="1598">
        <v>45017.0</v>
      </c>
      <c r="D1898" s="1599">
        <v>19.7</v>
      </c>
      <c r="E1898" s="160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609">
        <v>175441.0</v>
      </c>
      <c r="L1898" s="1606">
        <v>84610.0</v>
      </c>
    </row>
    <row r="1899">
      <c r="A1899" s="1596" t="s">
        <v>1300</v>
      </c>
      <c r="B1899" s="1632">
        <v>212666.0</v>
      </c>
      <c r="C1899" s="1598">
        <v>7659.0</v>
      </c>
      <c r="D1899" s="1599">
        <v>18.5</v>
      </c>
      <c r="E1899" s="160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609">
        <v>12364.0</v>
      </c>
      <c r="L1899" s="1606">
        <v>55013.0</v>
      </c>
    </row>
    <row r="1900">
      <c r="A1900" s="1596" t="s">
        <v>533</v>
      </c>
      <c r="B1900" s="1632">
        <v>232125.0</v>
      </c>
      <c r="C1900" s="1598">
        <v>9585.0</v>
      </c>
      <c r="D1900" s="1599">
        <v>20.1</v>
      </c>
      <c r="E1900" s="160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609">
        <v>13521.0</v>
      </c>
      <c r="L1900" s="1606">
        <v>54096.0</v>
      </c>
    </row>
    <row r="1901">
      <c r="A1901" s="1596" t="s">
        <v>1301</v>
      </c>
      <c r="B1901" s="1632">
        <v>476516.0</v>
      </c>
      <c r="C1901" s="1598">
        <v>19493.0</v>
      </c>
      <c r="D1901" s="1599">
        <v>20.2</v>
      </c>
      <c r="E1901" s="160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609">
        <v>32687.0</v>
      </c>
      <c r="L1901" s="1606">
        <v>59786.0</v>
      </c>
    </row>
    <row r="1902">
      <c r="A1902" s="1596" t="s">
        <v>1302</v>
      </c>
      <c r="B1902" s="1632">
        <v>112458.0</v>
      </c>
      <c r="C1902" s="1598">
        <v>2425.0</v>
      </c>
      <c r="D1902" s="1599">
        <v>11.1</v>
      </c>
      <c r="E1902" s="160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609">
        <v>6597.0</v>
      </c>
      <c r="L1902" s="1606">
        <v>62930.0</v>
      </c>
    </row>
    <row r="1903">
      <c r="A1903" s="1596" t="s">
        <v>237</v>
      </c>
      <c r="B1903" s="1632">
        <v>401310.0</v>
      </c>
      <c r="C1903" s="1598">
        <v>16816.0</v>
      </c>
      <c r="D1903" s="1599">
        <v>17.5</v>
      </c>
      <c r="E1903" s="160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609">
        <v>40500.0</v>
      </c>
      <c r="L1903" s="1602">
        <v>75048.0</v>
      </c>
    </row>
    <row r="1904">
      <c r="A1904" s="1596" t="s">
        <v>837</v>
      </c>
      <c r="B1904" s="1632">
        <v>40343.0</v>
      </c>
      <c r="C1904" s="1598">
        <v>1358.0</v>
      </c>
      <c r="D1904" s="1599">
        <v>17.6</v>
      </c>
      <c r="E1904" s="160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609">
        <v>2437.0</v>
      </c>
      <c r="L1904" s="1606">
        <v>52658.0</v>
      </c>
    </row>
    <row r="1905">
      <c r="A1905" s="1596" t="s">
        <v>1303</v>
      </c>
      <c r="B1905" s="1632">
        <v>117525.0</v>
      </c>
      <c r="C1905" s="1598">
        <v>5572.0</v>
      </c>
      <c r="D1905" s="1599">
        <v>23.0</v>
      </c>
      <c r="E1905" s="160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609">
        <v>6264.0</v>
      </c>
      <c r="L1905" s="1602">
        <v>53745.0</v>
      </c>
    </row>
    <row r="1906">
      <c r="A1906" s="1596" t="s">
        <v>957</v>
      </c>
      <c r="B1906" s="1632">
        <v>58524.0</v>
      </c>
      <c r="C1906" s="1598">
        <v>1480.0</v>
      </c>
      <c r="D1906" s="1599">
        <v>15.9</v>
      </c>
      <c r="E1906" s="160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609">
        <v>3128.0</v>
      </c>
      <c r="L1906" s="1606">
        <v>54321.0</v>
      </c>
    </row>
    <row r="1907">
      <c r="A1907" s="1596" t="s">
        <v>380</v>
      </c>
      <c r="B1907" s="1632">
        <v>97668.0</v>
      </c>
      <c r="C1907" s="1598">
        <v>1283.0</v>
      </c>
      <c r="D1907" s="1599">
        <v>6.6</v>
      </c>
      <c r="E1907" s="160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609">
        <v>9447.0</v>
      </c>
      <c r="L1907" s="1606">
        <v>100887.0</v>
      </c>
    </row>
    <row r="1908">
      <c r="A1908" s="1596" t="s">
        <v>1304</v>
      </c>
      <c r="B1908" s="1632">
        <v>2405464.0</v>
      </c>
      <c r="C1908" s="1598">
        <v>68473.0</v>
      </c>
      <c r="D1908" s="1599">
        <v>15.2</v>
      </c>
      <c r="E1908" s="160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609">
        <v>243364.0</v>
      </c>
      <c r="L1908" s="1606">
        <v>68432.0</v>
      </c>
    </row>
    <row r="1909">
      <c r="A1909" s="1596" t="s">
        <v>1305</v>
      </c>
      <c r="B1909" s="1632">
        <v>161130.0</v>
      </c>
      <c r="C1909" s="1598">
        <v>4765.0</v>
      </c>
      <c r="D1909" s="1599">
        <v>15.5</v>
      </c>
      <c r="E1909" s="160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609">
        <v>12126.0</v>
      </c>
      <c r="L1909" s="1606">
        <v>71084.0</v>
      </c>
    </row>
    <row r="1910">
      <c r="A1910" s="1596" t="s">
        <v>471</v>
      </c>
      <c r="B1910" s="1632">
        <v>495747.0</v>
      </c>
      <c r="C1910" s="1598">
        <v>15706.0</v>
      </c>
      <c r="D1910" s="1599">
        <v>15.2</v>
      </c>
      <c r="E1910" s="160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609">
        <v>38820.0</v>
      </c>
      <c r="L1910" s="1606">
        <v>79719.0</v>
      </c>
    </row>
    <row r="1911">
      <c r="A1911" s="1596" t="s">
        <v>1306</v>
      </c>
      <c r="B1911" s="1632">
        <v>338329.0</v>
      </c>
      <c r="C1911" s="1598">
        <v>21078.0</v>
      </c>
      <c r="D1911" s="1599">
        <v>23.2</v>
      </c>
      <c r="E1911" s="160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609">
        <v>27300.0</v>
      </c>
      <c r="L1911" s="1606">
        <v>88960.0</v>
      </c>
    </row>
    <row r="1912">
      <c r="A1912" s="1596" t="s">
        <v>3817</v>
      </c>
      <c r="B1912" s="1632">
        <v>108505.0</v>
      </c>
      <c r="C1912" s="1598">
        <v>4261.0</v>
      </c>
      <c r="D1912" s="1599">
        <v>20.0</v>
      </c>
      <c r="E1912" s="160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609">
        <v>4563.0</v>
      </c>
      <c r="L1912" s="1606">
        <v>49356.0</v>
      </c>
    </row>
    <row r="1913">
      <c r="A1913" s="1596" t="s">
        <v>1308</v>
      </c>
      <c r="B1913" s="1632">
        <v>235509.0</v>
      </c>
      <c r="C1913" s="1598">
        <v>3355.0</v>
      </c>
      <c r="D1913" s="1599">
        <v>7.4</v>
      </c>
      <c r="E1913" s="160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609">
        <v>14581.0</v>
      </c>
      <c r="L1913" s="1606">
        <v>83210.0</v>
      </c>
    </row>
    <row r="1914">
      <c r="A1914" s="1596" t="s">
        <v>1309</v>
      </c>
      <c r="B1914" s="1632">
        <v>158061.0</v>
      </c>
      <c r="C1914" s="1598">
        <v>5648.0</v>
      </c>
      <c r="D1914" s="1599">
        <v>17.3</v>
      </c>
      <c r="E1914" s="160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609">
        <v>15159.0</v>
      </c>
      <c r="L1914" s="1602">
        <v>63297.0</v>
      </c>
    </row>
    <row r="1915">
      <c r="A1915" s="1596" t="s">
        <v>1310</v>
      </c>
      <c r="B1915" s="1632">
        <v>29714.0</v>
      </c>
      <c r="C1915" s="1610">
        <v>853.0</v>
      </c>
      <c r="D1915" s="1599">
        <v>16.1</v>
      </c>
      <c r="E1915" s="160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609">
        <v>1696.0</v>
      </c>
      <c r="L1915" s="1602">
        <v>57757.0</v>
      </c>
    </row>
    <row r="1916">
      <c r="A1916" s="1596" t="s">
        <v>586</v>
      </c>
      <c r="B1916" s="1632">
        <v>17898.0</v>
      </c>
      <c r="C1916" s="1610">
        <v>706.0</v>
      </c>
      <c r="D1916" s="1599">
        <v>21.1</v>
      </c>
      <c r="E1916" s="160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609">
        <v>795.0</v>
      </c>
      <c r="L1916" s="1602">
        <v>50190.0</v>
      </c>
    </row>
    <row r="1917">
      <c r="A1917" s="1596" t="s">
        <v>1311</v>
      </c>
      <c r="B1917" s="1632">
        <v>33814.0</v>
      </c>
      <c r="C1917" s="1598">
        <v>1304.0</v>
      </c>
      <c r="D1917" s="1599">
        <v>19.9</v>
      </c>
      <c r="E1917" s="160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609">
        <v>1775.0</v>
      </c>
      <c r="L1917" s="1606">
        <v>54184.0</v>
      </c>
    </row>
    <row r="1918">
      <c r="A1918" s="1596" t="s">
        <v>628</v>
      </c>
      <c r="B1918" s="1632">
        <v>93584.0</v>
      </c>
      <c r="C1918" s="1598">
        <v>3743.0</v>
      </c>
      <c r="D1918" s="1599">
        <v>18.7</v>
      </c>
      <c r="E1918" s="160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609">
        <v>4618.0</v>
      </c>
      <c r="L1918" s="1606">
        <v>54862.0</v>
      </c>
    </row>
    <row r="1919">
      <c r="A1919" s="1596" t="s">
        <v>902</v>
      </c>
      <c r="B1919" s="1632">
        <v>1525920.0</v>
      </c>
      <c r="C1919" s="1598">
        <v>28669.0</v>
      </c>
      <c r="D1919" s="1599">
        <v>9.4</v>
      </c>
      <c r="E1919" s="160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609">
        <v>147212.0</v>
      </c>
      <c r="L1919" s="1606">
        <v>100075.0</v>
      </c>
    </row>
    <row r="1920">
      <c r="A1920" s="1596" t="s">
        <v>629</v>
      </c>
      <c r="B1920" s="1632">
        <v>78624.0</v>
      </c>
      <c r="C1920" s="1598">
        <v>3801.0</v>
      </c>
      <c r="D1920" s="1599">
        <v>24.4</v>
      </c>
      <c r="E1920" s="160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609">
        <v>7558.0</v>
      </c>
      <c r="L1920" s="1602">
        <v>51985.0</v>
      </c>
    </row>
    <row r="1921">
      <c r="A1921" s="1596" t="s">
        <v>1312</v>
      </c>
      <c r="B1921" s="1632">
        <v>48455.0</v>
      </c>
      <c r="C1921" s="1598">
        <v>1521.0</v>
      </c>
      <c r="D1921" s="1599">
        <v>15.2</v>
      </c>
      <c r="E1921" s="160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609">
        <v>2575.0</v>
      </c>
      <c r="L1921" s="1606">
        <v>60309.0</v>
      </c>
    </row>
    <row r="1922">
      <c r="A1922" s="1596" t="s">
        <v>1313</v>
      </c>
      <c r="B1922" s="1632">
        <v>105740.0</v>
      </c>
      <c r="C1922" s="1598">
        <v>1982.0</v>
      </c>
      <c r="D1922" s="1599">
        <v>13.7</v>
      </c>
      <c r="E1922" s="160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609">
        <v>8699.0</v>
      </c>
      <c r="L1922" s="1606">
        <v>57383.0</v>
      </c>
    </row>
    <row r="1923">
      <c r="A1923" s="1596" t="s">
        <v>1314</v>
      </c>
      <c r="B1923" s="1632">
        <v>181851.0</v>
      </c>
      <c r="C1923" s="1598">
        <v>4993.0</v>
      </c>
      <c r="D1923" s="1599">
        <v>16.2</v>
      </c>
      <c r="E1923" s="160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609">
        <v>15918.0</v>
      </c>
      <c r="L1923" s="1606">
        <v>63073.0</v>
      </c>
    </row>
    <row r="1924">
      <c r="A1924" s="1596" t="s">
        <v>493</v>
      </c>
      <c r="B1924" s="1632">
        <v>65737.0</v>
      </c>
      <c r="C1924" s="1598">
        <v>1787.0</v>
      </c>
      <c r="D1924" s="1599">
        <v>15.5</v>
      </c>
      <c r="E1924" s="160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609">
        <v>3606.0</v>
      </c>
      <c r="L1924" s="1602">
        <v>56694.0</v>
      </c>
    </row>
    <row r="1925">
      <c r="A1925" s="1596" t="s">
        <v>94</v>
      </c>
      <c r="B1925" s="1632">
        <v>61302.0</v>
      </c>
      <c r="C1925" s="1598">
        <v>1781.0</v>
      </c>
      <c r="D1925" s="1599">
        <v>16.0</v>
      </c>
      <c r="E1925" s="160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609">
        <v>3199.0</v>
      </c>
      <c r="L1925" s="1606">
        <v>55913.0</v>
      </c>
    </row>
    <row r="1926">
      <c r="A1926" s="1596" t="s">
        <v>494</v>
      </c>
      <c r="B1926" s="1632">
        <v>91283.0</v>
      </c>
      <c r="C1926" s="1598">
        <v>2746.0</v>
      </c>
      <c r="D1926" s="1599">
        <v>14.6</v>
      </c>
      <c r="E1926" s="160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609">
        <v>5813.0</v>
      </c>
      <c r="L1926" s="1606">
        <v>61118.0</v>
      </c>
    </row>
    <row r="1927">
      <c r="A1927" s="1596" t="s">
        <v>1315</v>
      </c>
      <c r="B1927" s="1632">
        <v>1004457.0</v>
      </c>
      <c r="C1927" s="1598">
        <v>21291.0</v>
      </c>
      <c r="D1927" s="1599">
        <v>10.3</v>
      </c>
      <c r="E1927" s="160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609">
        <v>109790.0</v>
      </c>
      <c r="L1927" s="1606">
        <v>94521.0</v>
      </c>
    </row>
    <row r="1928">
      <c r="A1928" s="1596" t="s">
        <v>1316</v>
      </c>
      <c r="B1928" s="1632">
        <v>40531.0</v>
      </c>
      <c r="C1928" s="1610">
        <v>911.0</v>
      </c>
      <c r="D1928" s="1599">
        <v>12.2</v>
      </c>
      <c r="E1928" s="160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609">
        <v>1570.0</v>
      </c>
      <c r="L1928" s="1658">
        <v>57709.0</v>
      </c>
    </row>
    <row r="1929">
      <c r="A1929" s="1581" t="s">
        <v>1317</v>
      </c>
      <c r="B1929" s="1640">
        <v>24774.0</v>
      </c>
      <c r="C1929" s="1583">
        <v>1122.0</v>
      </c>
      <c r="D1929" s="1612">
        <v>21.1</v>
      </c>
      <c r="E1929" s="1585">
        <v>23264.0</v>
      </c>
      <c r="F1929" s="1586">
        <v>161.0</v>
      </c>
      <c r="G1929" s="1586">
        <v>49.0</v>
      </c>
      <c r="H1929" s="1586">
        <v>93.0</v>
      </c>
      <c r="I1929" s="1586">
        <v>10.0</v>
      </c>
      <c r="J1929" s="1586">
        <v>250.0</v>
      </c>
      <c r="K1929" s="1659">
        <v>947.0</v>
      </c>
      <c r="L1929" s="1660">
        <v>51089.0</v>
      </c>
    </row>
    <row r="1930">
      <c r="A1930" s="1590" t="s">
        <v>1318</v>
      </c>
      <c r="B1930" s="1641">
        <v>1.0439388E7</v>
      </c>
      <c r="C1930" s="1591">
        <v>457103.0</v>
      </c>
      <c r="D1930" s="1616">
        <v>20.2</v>
      </c>
      <c r="E1930" s="1617">
        <v>6488459.0</v>
      </c>
      <c r="F1930" s="1593">
        <v>2140217.0</v>
      </c>
      <c r="G1930" s="1593">
        <v>130032.0</v>
      </c>
      <c r="H1930" s="1593">
        <v>343051.0</v>
      </c>
      <c r="I1930" s="1593">
        <v>8518.0</v>
      </c>
      <c r="J1930" s="1593">
        <v>617390.0</v>
      </c>
      <c r="K1930" s="1594">
        <v>711721.0</v>
      </c>
      <c r="L1930" s="1667">
        <v>53922.0</v>
      </c>
    </row>
    <row r="1931">
      <c r="A1931" s="1596" t="s">
        <v>1320</v>
      </c>
      <c r="B1931" s="1631">
        <v>171415.0</v>
      </c>
      <c r="C1931" s="1598">
        <v>7209.0</v>
      </c>
      <c r="D1931" s="1599">
        <v>19.8</v>
      </c>
      <c r="E1931" s="160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609">
        <v>11735.0</v>
      </c>
      <c r="L1931" s="1602">
        <v>50480.0</v>
      </c>
    </row>
    <row r="1932">
      <c r="A1932" s="1596" t="s">
        <v>543</v>
      </c>
      <c r="B1932" s="1632">
        <v>36444.0</v>
      </c>
      <c r="C1932" s="1598">
        <v>1442.0</v>
      </c>
      <c r="D1932" s="1599">
        <v>19.6</v>
      </c>
      <c r="E1932" s="160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609">
        <v>1678.0</v>
      </c>
      <c r="L1932" s="1602">
        <v>49138.0</v>
      </c>
    </row>
    <row r="1933">
      <c r="A1933" s="1596" t="s">
        <v>1321</v>
      </c>
      <c r="B1933" s="1632">
        <v>10888.0</v>
      </c>
      <c r="C1933" s="1610">
        <v>567.0</v>
      </c>
      <c r="D1933" s="1599">
        <v>29.8</v>
      </c>
      <c r="E1933" s="160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609">
        <v>570.0</v>
      </c>
      <c r="L1933" s="1602">
        <v>39735.0</v>
      </c>
    </row>
    <row r="1934">
      <c r="A1934" s="1596" t="s">
        <v>1322</v>
      </c>
      <c r="B1934" s="1632">
        <v>22055.0</v>
      </c>
      <c r="C1934" s="1598">
        <v>1515.0</v>
      </c>
      <c r="D1934" s="1599">
        <v>31.5</v>
      </c>
      <c r="E1934" s="160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609">
        <v>715.0</v>
      </c>
      <c r="L1934" s="1602">
        <v>38023.0</v>
      </c>
    </row>
    <row r="1935">
      <c r="A1935" s="1596" t="s">
        <v>1323</v>
      </c>
      <c r="B1935" s="1632">
        <v>26577.0</v>
      </c>
      <c r="C1935" s="1598">
        <v>1235.0</v>
      </c>
      <c r="D1935" s="1599">
        <v>26.2</v>
      </c>
      <c r="E1935" s="160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609">
        <v>1100.0</v>
      </c>
      <c r="L1935" s="1602">
        <v>41864.0</v>
      </c>
    </row>
    <row r="1936">
      <c r="A1936" s="1596" t="s">
        <v>1324</v>
      </c>
      <c r="B1936" s="1632">
        <v>17806.0</v>
      </c>
      <c r="C1936" s="1610">
        <v>638.0</v>
      </c>
      <c r="D1936" s="1599">
        <v>25.4</v>
      </c>
      <c r="E1936" s="160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609">
        <v>696.0</v>
      </c>
      <c r="L1936" s="1602">
        <v>41701.0</v>
      </c>
    </row>
    <row r="1937">
      <c r="A1937" s="1596" t="s">
        <v>1325</v>
      </c>
      <c r="B1937" s="1632">
        <v>44652.0</v>
      </c>
      <c r="C1937" s="1598">
        <v>2564.0</v>
      </c>
      <c r="D1937" s="1599">
        <v>27.5</v>
      </c>
      <c r="E1937" s="160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609">
        <v>1830.0</v>
      </c>
      <c r="L1937" s="1602">
        <v>46411.0</v>
      </c>
    </row>
    <row r="1938">
      <c r="A1938" s="1596" t="s">
        <v>1326</v>
      </c>
      <c r="B1938" s="1632">
        <v>17934.0</v>
      </c>
      <c r="C1938" s="1598">
        <v>1053.0</v>
      </c>
      <c r="D1938" s="1599">
        <v>32.0</v>
      </c>
      <c r="E1938" s="160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609">
        <v>536.0</v>
      </c>
      <c r="L1938" s="1602">
        <v>35433.0</v>
      </c>
    </row>
    <row r="1939">
      <c r="A1939" s="1596" t="s">
        <v>1327</v>
      </c>
      <c r="B1939" s="1632">
        <v>29606.0</v>
      </c>
      <c r="C1939" s="1598">
        <v>2945.0</v>
      </c>
      <c r="D1939" s="1599">
        <v>44.2</v>
      </c>
      <c r="E1939" s="160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609">
        <v>1278.0</v>
      </c>
      <c r="L1939" s="1606">
        <v>36976.0</v>
      </c>
    </row>
    <row r="1940">
      <c r="A1940" s="1596" t="s">
        <v>1328</v>
      </c>
      <c r="B1940" s="1632">
        <v>136693.0</v>
      </c>
      <c r="C1940" s="1598">
        <v>4104.0</v>
      </c>
      <c r="D1940" s="1599">
        <v>20.1</v>
      </c>
      <c r="E1940" s="160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609">
        <v>7389.0</v>
      </c>
      <c r="L1940" s="1606">
        <v>60163.0</v>
      </c>
    </row>
    <row r="1941">
      <c r="A1941" s="1596" t="s">
        <v>1329</v>
      </c>
      <c r="B1941" s="1632">
        <v>269452.0</v>
      </c>
      <c r="C1941" s="1598">
        <v>7814.0</v>
      </c>
      <c r="D1941" s="1599">
        <v>16.8</v>
      </c>
      <c r="E1941" s="160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609">
        <v>18964.0</v>
      </c>
      <c r="L1941" s="1606">
        <v>53960.0</v>
      </c>
    </row>
    <row r="1942">
      <c r="A1942" s="1596" t="s">
        <v>406</v>
      </c>
      <c r="B1942" s="1632">
        <v>87570.0</v>
      </c>
      <c r="C1942" s="1598">
        <v>3372.0</v>
      </c>
      <c r="D1942" s="1599">
        <v>20.6</v>
      </c>
      <c r="E1942" s="160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609">
        <v>4641.0</v>
      </c>
      <c r="L1942" s="1606">
        <v>44946.0</v>
      </c>
    </row>
    <row r="1943">
      <c r="A1943" s="1596" t="s">
        <v>1330</v>
      </c>
      <c r="B1943" s="1632">
        <v>225804.0</v>
      </c>
      <c r="C1943" s="1598">
        <v>6867.0</v>
      </c>
      <c r="D1943" s="1599">
        <v>12.9</v>
      </c>
      <c r="E1943" s="160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609">
        <v>17309.0</v>
      </c>
      <c r="L1943" s="1606">
        <v>69297.0</v>
      </c>
    </row>
    <row r="1944">
      <c r="A1944" s="1596" t="s">
        <v>767</v>
      </c>
      <c r="B1944" s="1632">
        <v>80652.0</v>
      </c>
      <c r="C1944" s="1598">
        <v>3603.0</v>
      </c>
      <c r="D1944" s="1599">
        <v>22.4</v>
      </c>
      <c r="E1944" s="160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609">
        <v>4458.0</v>
      </c>
      <c r="L1944" s="1602">
        <v>43328.0</v>
      </c>
    </row>
    <row r="1945">
      <c r="A1945" s="1596" t="s">
        <v>408</v>
      </c>
      <c r="B1945" s="1632">
        <v>10355.0</v>
      </c>
      <c r="C1945" s="1610">
        <v>240.0</v>
      </c>
      <c r="D1945" s="1599">
        <v>9.9</v>
      </c>
      <c r="E1945" s="160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609">
        <v>696.0</v>
      </c>
      <c r="L1945" s="1606">
        <v>65955.0</v>
      </c>
    </row>
    <row r="1946">
      <c r="A1946" s="1596" t="s">
        <v>1331</v>
      </c>
      <c r="B1946" s="1632">
        <v>67686.0</v>
      </c>
      <c r="C1946" s="1598">
        <v>1898.0</v>
      </c>
      <c r="D1946" s="1599">
        <v>15.9</v>
      </c>
      <c r="E1946" s="160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609">
        <v>3771.0</v>
      </c>
      <c r="L1946" s="1602">
        <v>55052.0</v>
      </c>
    </row>
    <row r="1947">
      <c r="A1947" s="1596" t="s">
        <v>1332</v>
      </c>
      <c r="B1947" s="1632">
        <v>22736.0</v>
      </c>
      <c r="C1947" s="1598">
        <v>1176.0</v>
      </c>
      <c r="D1947" s="1599">
        <v>28.1</v>
      </c>
      <c r="E1947" s="160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609">
        <v>956.0</v>
      </c>
      <c r="L1947" s="1606">
        <v>45517.0</v>
      </c>
    </row>
    <row r="1948">
      <c r="A1948" s="1596" t="s">
        <v>1333</v>
      </c>
      <c r="B1948" s="1632">
        <v>160610.0</v>
      </c>
      <c r="C1948" s="1598">
        <v>6873.0</v>
      </c>
      <c r="D1948" s="1599">
        <v>20.0</v>
      </c>
      <c r="E1948" s="160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609">
        <v>11201.0</v>
      </c>
      <c r="L1948" s="1606">
        <v>53738.0</v>
      </c>
    </row>
    <row r="1949">
      <c r="A1949" s="1596" t="s">
        <v>412</v>
      </c>
      <c r="B1949" s="1632">
        <v>76285.0</v>
      </c>
      <c r="C1949" s="1598">
        <v>2060.0</v>
      </c>
      <c r="D1949" s="1599">
        <v>14.2</v>
      </c>
      <c r="E1949" s="160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609">
        <v>5462.0</v>
      </c>
      <c r="L1949" s="1602">
        <v>73703.0</v>
      </c>
    </row>
    <row r="1950">
      <c r="A1950" s="1596" t="s">
        <v>39</v>
      </c>
      <c r="B1950" s="1632">
        <v>28774.0</v>
      </c>
      <c r="C1950" s="1598">
        <v>1307.0</v>
      </c>
      <c r="D1950" s="1599">
        <v>27.9</v>
      </c>
      <c r="E1950" s="160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609">
        <v>1832.0</v>
      </c>
      <c r="L1950" s="1602">
        <v>41262.0</v>
      </c>
    </row>
    <row r="1951">
      <c r="A1951" s="1596" t="s">
        <v>1334</v>
      </c>
      <c r="B1951" s="1632">
        <v>13708.0</v>
      </c>
      <c r="C1951" s="1610">
        <v>839.0</v>
      </c>
      <c r="D1951" s="1599">
        <v>30.2</v>
      </c>
      <c r="E1951" s="160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609">
        <v>559.0</v>
      </c>
      <c r="L1951" s="1602">
        <v>42618.0</v>
      </c>
    </row>
    <row r="1952">
      <c r="A1952" s="1596" t="s">
        <v>43</v>
      </c>
      <c r="B1952" s="1632">
        <v>11089.0</v>
      </c>
      <c r="C1952" s="1610">
        <v>454.0</v>
      </c>
      <c r="D1952" s="1599">
        <v>24.2</v>
      </c>
      <c r="E1952" s="160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609">
        <v>604.0</v>
      </c>
      <c r="L1952" s="1606">
        <v>42878.0</v>
      </c>
    </row>
    <row r="1953">
      <c r="A1953" s="1596" t="s">
        <v>156</v>
      </c>
      <c r="B1953" s="1632">
        <v>99519.0</v>
      </c>
      <c r="C1953" s="1598">
        <v>5974.0</v>
      </c>
      <c r="D1953" s="1599">
        <v>28.4</v>
      </c>
      <c r="E1953" s="160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609">
        <v>5030.0</v>
      </c>
      <c r="L1953" s="1602">
        <v>42728.0</v>
      </c>
    </row>
    <row r="1954">
      <c r="A1954" s="1596" t="s">
        <v>1335</v>
      </c>
      <c r="B1954" s="1632">
        <v>50623.0</v>
      </c>
      <c r="C1954" s="1598">
        <v>4126.0</v>
      </c>
      <c r="D1954" s="1599">
        <v>36.2</v>
      </c>
      <c r="E1954" s="160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609">
        <v>1979.0</v>
      </c>
      <c r="L1954" s="1606">
        <v>36862.0</v>
      </c>
    </row>
    <row r="1955">
      <c r="A1955" s="1596" t="s">
        <v>1336</v>
      </c>
      <c r="B1955" s="1632">
        <v>100720.0</v>
      </c>
      <c r="C1955" s="1598">
        <v>4754.0</v>
      </c>
      <c r="D1955" s="1599">
        <v>21.8</v>
      </c>
      <c r="E1955" s="160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609">
        <v>7137.0</v>
      </c>
      <c r="L1955" s="1606">
        <v>50748.0</v>
      </c>
    </row>
    <row r="1956">
      <c r="A1956" s="1596" t="s">
        <v>552</v>
      </c>
      <c r="B1956" s="1632">
        <v>334728.0</v>
      </c>
      <c r="C1956" s="1598">
        <v>19073.0</v>
      </c>
      <c r="D1956" s="1599">
        <v>23.7</v>
      </c>
      <c r="E1956" s="160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609">
        <v>33190.0</v>
      </c>
      <c r="L1956" s="1602">
        <v>46779.0</v>
      </c>
    </row>
    <row r="1957">
      <c r="A1957" s="1596" t="s">
        <v>1337</v>
      </c>
      <c r="B1957" s="1632">
        <v>28100.0</v>
      </c>
      <c r="C1957" s="1610">
        <v>821.0</v>
      </c>
      <c r="D1957" s="1599">
        <v>13.8</v>
      </c>
      <c r="E1957" s="160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609">
        <v>2003.0</v>
      </c>
      <c r="L1957" s="1602">
        <v>64426.0</v>
      </c>
    </row>
    <row r="1958">
      <c r="A1958" s="1596" t="s">
        <v>1338</v>
      </c>
      <c r="B1958" s="1632">
        <v>36915.0</v>
      </c>
      <c r="C1958" s="1610">
        <v>921.0</v>
      </c>
      <c r="D1958" s="1599">
        <v>13.6</v>
      </c>
      <c r="E1958" s="160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609">
        <v>2161.0</v>
      </c>
      <c r="L1958" s="1606">
        <v>64768.0</v>
      </c>
    </row>
    <row r="1959">
      <c r="A1959" s="1596" t="s">
        <v>1339</v>
      </c>
      <c r="B1959" s="1632">
        <v>168930.0</v>
      </c>
      <c r="C1959" s="1598">
        <v>8318.0</v>
      </c>
      <c r="D1959" s="1599">
        <v>23.2</v>
      </c>
      <c r="E1959" s="160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609">
        <v>9616.0</v>
      </c>
      <c r="L1959" s="1602">
        <v>47758.0</v>
      </c>
    </row>
    <row r="1960">
      <c r="A1960" s="1596" t="s">
        <v>1340</v>
      </c>
      <c r="B1960" s="1632">
        <v>42712.0</v>
      </c>
      <c r="C1960" s="1598">
        <v>1377.0</v>
      </c>
      <c r="D1960" s="1599">
        <v>15.5</v>
      </c>
      <c r="E1960" s="160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609">
        <v>2537.0</v>
      </c>
      <c r="L1960" s="1602">
        <v>60801.0</v>
      </c>
    </row>
    <row r="1961">
      <c r="A1961" s="1596" t="s">
        <v>1341</v>
      </c>
      <c r="B1961" s="1632">
        <v>48715.0</v>
      </c>
      <c r="C1961" s="1598">
        <v>4198.0</v>
      </c>
      <c r="D1961" s="1599">
        <v>30.7</v>
      </c>
      <c r="E1961" s="160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609">
        <v>3142.0</v>
      </c>
      <c r="L1961" s="1606">
        <v>42725.0</v>
      </c>
    </row>
    <row r="1962">
      <c r="A1962" s="1596" t="s">
        <v>1342</v>
      </c>
      <c r="B1962" s="1632">
        <v>324833.0</v>
      </c>
      <c r="C1962" s="1598">
        <v>12484.0</v>
      </c>
      <c r="D1962" s="1599">
        <v>19.3</v>
      </c>
      <c r="E1962" s="160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609">
        <v>23713.0</v>
      </c>
      <c r="L1962" s="1602">
        <v>59329.0</v>
      </c>
    </row>
    <row r="1963">
      <c r="A1963" s="1596" t="s">
        <v>1343</v>
      </c>
      <c r="B1963" s="1632">
        <v>48900.0</v>
      </c>
      <c r="C1963" s="1598">
        <v>4237.0</v>
      </c>
      <c r="D1963" s="1599">
        <v>37.0</v>
      </c>
      <c r="E1963" s="160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609">
        <v>1654.0</v>
      </c>
      <c r="L1963" s="1606">
        <v>38818.0</v>
      </c>
    </row>
    <row r="1964">
      <c r="A1964" s="1596" t="s">
        <v>435</v>
      </c>
      <c r="B1964" s="1632">
        <v>382590.0</v>
      </c>
      <c r="C1964" s="1598">
        <v>21426.0</v>
      </c>
      <c r="D1964" s="1599">
        <v>25.1</v>
      </c>
      <c r="E1964" s="160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609">
        <v>28100.0</v>
      </c>
      <c r="L1964" s="1606">
        <v>50112.0</v>
      </c>
    </row>
    <row r="1965">
      <c r="A1965" s="1596" t="s">
        <v>59</v>
      </c>
      <c r="B1965" s="1632">
        <v>68573.0</v>
      </c>
      <c r="C1965" s="1598">
        <v>2906.0</v>
      </c>
      <c r="D1965" s="1599">
        <v>20.0</v>
      </c>
      <c r="E1965" s="160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609">
        <v>3999.0</v>
      </c>
      <c r="L1965" s="1606">
        <v>57710.0</v>
      </c>
    </row>
    <row r="1966">
      <c r="A1966" s="1596" t="s">
        <v>1344</v>
      </c>
      <c r="B1966" s="1632">
        <v>227943.0</v>
      </c>
      <c r="C1966" s="1598">
        <v>9423.0</v>
      </c>
      <c r="D1966" s="1599">
        <v>19.2</v>
      </c>
      <c r="E1966" s="160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609">
        <v>15109.0</v>
      </c>
      <c r="L1966" s="1602">
        <v>52798.0</v>
      </c>
    </row>
    <row r="1967">
      <c r="A1967" s="1596" t="s">
        <v>1345</v>
      </c>
      <c r="B1967" s="1632">
        <v>10478.0</v>
      </c>
      <c r="C1967" s="1610">
        <v>486.0</v>
      </c>
      <c r="D1967" s="1599">
        <v>21.1</v>
      </c>
      <c r="E1967" s="160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609">
        <v>498.0</v>
      </c>
      <c r="L1967" s="1602">
        <v>51746.0</v>
      </c>
    </row>
    <row r="1968">
      <c r="A1968" s="1596" t="s">
        <v>135</v>
      </c>
      <c r="B1968" s="1632">
        <v>8030.0</v>
      </c>
      <c r="C1968" s="1610">
        <v>431.0</v>
      </c>
      <c r="D1968" s="1599">
        <v>26.3</v>
      </c>
      <c r="E1968" s="160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609">
        <v>353.0</v>
      </c>
      <c r="L1968" s="1602">
        <v>39502.0</v>
      </c>
    </row>
    <row r="1969">
      <c r="A1969" s="1596" t="s">
        <v>1346</v>
      </c>
      <c r="B1969" s="1632">
        <v>60992.0</v>
      </c>
      <c r="C1969" s="1598">
        <v>2287.0</v>
      </c>
      <c r="D1969" s="1599">
        <v>19.1</v>
      </c>
      <c r="E1969" s="160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609">
        <v>3276.0</v>
      </c>
      <c r="L1969" s="1602">
        <v>58956.0</v>
      </c>
    </row>
    <row r="1970">
      <c r="A1970" s="1596" t="s">
        <v>61</v>
      </c>
      <c r="B1970" s="1632">
        <v>20451.0</v>
      </c>
      <c r="C1970" s="1598">
        <v>1419.0</v>
      </c>
      <c r="D1970" s="1599">
        <v>34.3</v>
      </c>
      <c r="E1970" s="160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609">
        <v>880.0</v>
      </c>
      <c r="L1970" s="1606">
        <v>43591.0</v>
      </c>
    </row>
    <row r="1971">
      <c r="A1971" s="1596" t="s">
        <v>1347</v>
      </c>
      <c r="B1971" s="1632">
        <v>541299.0</v>
      </c>
      <c r="C1971" s="1598">
        <v>27022.0</v>
      </c>
      <c r="D1971" s="1599">
        <v>23.1</v>
      </c>
      <c r="E1971" s="160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609">
        <v>34931.0</v>
      </c>
      <c r="L1971" s="1602">
        <v>52166.0</v>
      </c>
    </row>
    <row r="1972">
      <c r="A1972" s="1596" t="s">
        <v>1348</v>
      </c>
      <c r="B1972" s="1632">
        <v>48622.0</v>
      </c>
      <c r="C1972" s="1598">
        <v>3583.0</v>
      </c>
      <c r="D1972" s="1599">
        <v>33.6</v>
      </c>
      <c r="E1972" s="160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609">
        <v>1654.0</v>
      </c>
      <c r="L1972" s="1606">
        <v>36760.0</v>
      </c>
    </row>
    <row r="1973">
      <c r="A1973" s="1596" t="s">
        <v>1349</v>
      </c>
      <c r="B1973" s="1632">
        <v>133568.0</v>
      </c>
      <c r="C1973" s="1598">
        <v>6760.0</v>
      </c>
      <c r="D1973" s="1599">
        <v>19.7</v>
      </c>
      <c r="E1973" s="160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609">
        <v>11612.0</v>
      </c>
      <c r="L1973" s="1602">
        <v>51225.0</v>
      </c>
    </row>
    <row r="1974">
      <c r="A1974" s="1596" t="s">
        <v>1350</v>
      </c>
      <c r="B1974" s="1632">
        <v>62089.0</v>
      </c>
      <c r="C1974" s="1598">
        <v>2415.0</v>
      </c>
      <c r="D1974" s="1599">
        <v>21.8</v>
      </c>
      <c r="E1974" s="160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609">
        <v>3022.0</v>
      </c>
      <c r="L1974" s="1606">
        <v>47183.0</v>
      </c>
    </row>
    <row r="1975">
      <c r="A1975" s="1596" t="s">
        <v>561</v>
      </c>
      <c r="B1975" s="1632">
        <v>116281.0</v>
      </c>
      <c r="C1975" s="1598">
        <v>3354.0</v>
      </c>
      <c r="D1975" s="1599">
        <v>15.5</v>
      </c>
      <c r="E1975" s="160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609">
        <v>7807.0</v>
      </c>
      <c r="L1975" s="1602">
        <v>54012.0</v>
      </c>
    </row>
    <row r="1976">
      <c r="A1976" s="1596" t="s">
        <v>1351</v>
      </c>
      <c r="B1976" s="1632">
        <v>21552.0</v>
      </c>
      <c r="C1976" s="1598">
        <v>1392.0</v>
      </c>
      <c r="D1976" s="1599">
        <v>31.7</v>
      </c>
      <c r="E1976" s="160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609">
        <v>739.0</v>
      </c>
      <c r="L1976" s="1602">
        <v>38216.0</v>
      </c>
    </row>
    <row r="1977">
      <c r="A1977" s="1596" t="s">
        <v>1352</v>
      </c>
      <c r="B1977" s="1632">
        <v>52082.0</v>
      </c>
      <c r="C1977" s="1598">
        <v>3740.0</v>
      </c>
      <c r="D1977" s="1599">
        <v>25.6</v>
      </c>
      <c r="E1977" s="160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609">
        <v>5529.0</v>
      </c>
      <c r="L1977" s="1602">
        <v>47892.0</v>
      </c>
    </row>
    <row r="1978">
      <c r="A1978" s="1596" t="s">
        <v>1353</v>
      </c>
      <c r="B1978" s="1632">
        <v>4589.0</v>
      </c>
      <c r="C1978" s="1610">
        <v>274.0</v>
      </c>
      <c r="D1978" s="1599">
        <v>31.9</v>
      </c>
      <c r="E1978" s="160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609">
        <v>229.0</v>
      </c>
      <c r="L1978" s="1606">
        <v>40653.0</v>
      </c>
    </row>
    <row r="1979">
      <c r="A1979" s="1596" t="s">
        <v>1354</v>
      </c>
      <c r="B1979" s="1632">
        <v>186693.0</v>
      </c>
      <c r="C1979" s="1598">
        <v>5497.0</v>
      </c>
      <c r="D1979" s="1599">
        <v>13.6</v>
      </c>
      <c r="E1979" s="160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609">
        <v>12456.0</v>
      </c>
      <c r="L1979" s="1602">
        <v>60044.0</v>
      </c>
    </row>
    <row r="1980">
      <c r="A1980" s="1596" t="s">
        <v>65</v>
      </c>
      <c r="B1980" s="1632">
        <v>43109.0</v>
      </c>
      <c r="C1980" s="1598">
        <v>1508.0</v>
      </c>
      <c r="D1980" s="1599">
        <v>21.4</v>
      </c>
      <c r="E1980" s="160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609">
        <v>2544.0</v>
      </c>
      <c r="L1980" s="1606">
        <v>44502.0</v>
      </c>
    </row>
    <row r="1981">
      <c r="A1981" s="1596" t="s">
        <v>1355</v>
      </c>
      <c r="B1981" s="1632">
        <v>215999.0</v>
      </c>
      <c r="C1981" s="1598">
        <v>8516.0</v>
      </c>
      <c r="D1981" s="1599">
        <v>16.7</v>
      </c>
      <c r="E1981" s="160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609">
        <v>17938.0</v>
      </c>
      <c r="L1981" s="1602">
        <v>60296.0</v>
      </c>
    </row>
    <row r="1982">
      <c r="A1982" s="1596" t="s">
        <v>453</v>
      </c>
      <c r="B1982" s="1632">
        <v>9172.0</v>
      </c>
      <c r="C1982" s="1610">
        <v>503.0</v>
      </c>
      <c r="D1982" s="1599">
        <v>28.9</v>
      </c>
      <c r="E1982" s="160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609">
        <v>418.0</v>
      </c>
      <c r="L1982" s="1602">
        <v>43302.0</v>
      </c>
    </row>
    <row r="1983">
      <c r="A1983" s="1596" t="s">
        <v>70</v>
      </c>
      <c r="B1983" s="1632">
        <v>63285.0</v>
      </c>
      <c r="C1983" s="1598">
        <v>3252.0</v>
      </c>
      <c r="D1983" s="1599">
        <v>22.5</v>
      </c>
      <c r="E1983" s="160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609">
        <v>5324.0</v>
      </c>
      <c r="L1983" s="1602">
        <v>48984.0</v>
      </c>
    </row>
    <row r="1984">
      <c r="A1984" s="1596" t="s">
        <v>1356</v>
      </c>
      <c r="B1984" s="1632">
        <v>55122.0</v>
      </c>
      <c r="C1984" s="1598">
        <v>4631.0</v>
      </c>
      <c r="D1984" s="1599">
        <v>37.7</v>
      </c>
      <c r="E1984" s="160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609">
        <v>2590.0</v>
      </c>
      <c r="L1984" s="1606">
        <v>40433.0</v>
      </c>
    </row>
    <row r="1985">
      <c r="A1985" s="1596" t="s">
        <v>176</v>
      </c>
      <c r="B1985" s="1632">
        <v>86810.0</v>
      </c>
      <c r="C1985" s="1598">
        <v>2516.0</v>
      </c>
      <c r="D1985" s="1599">
        <v>14.6</v>
      </c>
      <c r="E1985" s="160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609">
        <v>5536.0</v>
      </c>
      <c r="L1985" s="1602">
        <v>62963.0</v>
      </c>
    </row>
    <row r="1986">
      <c r="A1986" s="1596" t="s">
        <v>1357</v>
      </c>
      <c r="B1986" s="1632">
        <v>44578.0</v>
      </c>
      <c r="C1986" s="1598">
        <v>1914.0</v>
      </c>
      <c r="D1986" s="1599">
        <v>21.4</v>
      </c>
      <c r="E1986" s="160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609">
        <v>2109.0</v>
      </c>
      <c r="L1986" s="1602">
        <v>43972.0</v>
      </c>
    </row>
    <row r="1987">
      <c r="A1987" s="1596" t="s">
        <v>73</v>
      </c>
      <c r="B1987" s="1632">
        <v>37014.0</v>
      </c>
      <c r="C1987" s="1598">
        <v>1679.0</v>
      </c>
      <c r="D1987" s="1599">
        <v>26.1</v>
      </c>
      <c r="E1987" s="160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609">
        <v>2336.0</v>
      </c>
      <c r="L1987" s="1602">
        <v>46426.0</v>
      </c>
    </row>
    <row r="1988">
      <c r="A1988" s="1596" t="s">
        <v>74</v>
      </c>
      <c r="B1988" s="1632">
        <v>21193.0</v>
      </c>
      <c r="C1988" s="1610">
        <v>877.0</v>
      </c>
      <c r="D1988" s="1599">
        <v>23.0</v>
      </c>
      <c r="E1988" s="160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609">
        <v>1119.0</v>
      </c>
      <c r="L1988" s="1602">
        <v>44693.0</v>
      </c>
    </row>
    <row r="1989">
      <c r="A1989" s="1596" t="s">
        <v>371</v>
      </c>
      <c r="B1989" s="1632">
        <v>22031.0</v>
      </c>
      <c r="C1989" s="1598">
        <v>1380.0</v>
      </c>
      <c r="D1989" s="1599">
        <v>30.6</v>
      </c>
      <c r="E1989" s="160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609">
        <v>731.0</v>
      </c>
      <c r="L1989" s="1606">
        <v>43569.0</v>
      </c>
    </row>
    <row r="1990">
      <c r="A1990" s="1596" t="s">
        <v>1358</v>
      </c>
      <c r="B1990" s="1632">
        <v>1115482.0</v>
      </c>
      <c r="C1990" s="1598">
        <v>44260.0</v>
      </c>
      <c r="D1990" s="1599">
        <v>17.5</v>
      </c>
      <c r="E1990" s="160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609">
        <v>87490.0</v>
      </c>
      <c r="L1990" s="1602">
        <v>64509.0</v>
      </c>
    </row>
    <row r="1991">
      <c r="A1991" s="1596" t="s">
        <v>461</v>
      </c>
      <c r="B1991" s="1632">
        <v>14903.0</v>
      </c>
      <c r="C1991" s="1610">
        <v>647.0</v>
      </c>
      <c r="D1991" s="1599">
        <v>23.9</v>
      </c>
      <c r="E1991" s="160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609">
        <v>745.0</v>
      </c>
      <c r="L1991" s="1602">
        <v>43967.0</v>
      </c>
    </row>
    <row r="1992">
      <c r="A1992" s="1596" t="s">
        <v>80</v>
      </c>
      <c r="B1992" s="1632">
        <v>25751.0</v>
      </c>
      <c r="C1992" s="1598">
        <v>1524.0</v>
      </c>
      <c r="D1992" s="1599">
        <v>26.1</v>
      </c>
      <c r="E1992" s="160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609">
        <v>1321.0</v>
      </c>
      <c r="L1992" s="1606">
        <v>47757.0</v>
      </c>
    </row>
    <row r="1993">
      <c r="A1993" s="1596" t="s">
        <v>1359</v>
      </c>
      <c r="B1993" s="1632">
        <v>99727.0</v>
      </c>
      <c r="C1993" s="1598">
        <v>3076.0</v>
      </c>
      <c r="D1993" s="1599">
        <v>14.9</v>
      </c>
      <c r="E1993" s="160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609">
        <v>6556.0</v>
      </c>
      <c r="L1993" s="1606">
        <v>59471.0</v>
      </c>
    </row>
    <row r="1994">
      <c r="A1994" s="1596" t="s">
        <v>1360</v>
      </c>
      <c r="B1994" s="1632">
        <v>94970.0</v>
      </c>
      <c r="C1994" s="1598">
        <v>4620.0</v>
      </c>
      <c r="D1994" s="1599">
        <v>22.8</v>
      </c>
      <c r="E1994" s="160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609">
        <v>4263.0</v>
      </c>
      <c r="L1994" s="1606">
        <v>50122.0</v>
      </c>
    </row>
    <row r="1995">
      <c r="A1995" s="1596" t="s">
        <v>1361</v>
      </c>
      <c r="B1995" s="1632">
        <v>225702.0</v>
      </c>
      <c r="C1995" s="1598">
        <v>8116.0</v>
      </c>
      <c r="D1995" s="1599">
        <v>19.3</v>
      </c>
      <c r="E1995" s="160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609">
        <v>14644.0</v>
      </c>
      <c r="L1995" s="1602">
        <v>53419.0</v>
      </c>
    </row>
    <row r="1996">
      <c r="A1996" s="1596" t="s">
        <v>1362</v>
      </c>
      <c r="B1996" s="1632">
        <v>17471.0</v>
      </c>
      <c r="C1996" s="1598">
        <v>1156.0</v>
      </c>
      <c r="D1996" s="1599">
        <v>34.3</v>
      </c>
      <c r="E1996" s="160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609">
        <v>574.0</v>
      </c>
      <c r="L1996" s="1606">
        <v>37233.0</v>
      </c>
    </row>
    <row r="1997">
      <c r="A1997" s="1596" t="s">
        <v>1363</v>
      </c>
      <c r="B1997" s="1632">
        <v>204576.0</v>
      </c>
      <c r="C1997" s="1598">
        <v>9888.0</v>
      </c>
      <c r="D1997" s="1599">
        <v>20.8</v>
      </c>
      <c r="E1997" s="160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609">
        <v>22268.0</v>
      </c>
      <c r="L1997" s="1606">
        <v>50531.0</v>
      </c>
    </row>
    <row r="1998">
      <c r="A1998" s="1596" t="s">
        <v>237</v>
      </c>
      <c r="B1998" s="1632">
        <v>148696.0</v>
      </c>
      <c r="C1998" s="1598">
        <v>3064.0</v>
      </c>
      <c r="D1998" s="1599">
        <v>10.8</v>
      </c>
      <c r="E1998" s="160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609">
        <v>12089.0</v>
      </c>
      <c r="L1998" s="1602">
        <v>71920.0</v>
      </c>
    </row>
    <row r="1999">
      <c r="A1999" s="1596" t="s">
        <v>1364</v>
      </c>
      <c r="B1999" s="1632">
        <v>12276.0</v>
      </c>
      <c r="C1999" s="1610">
        <v>535.0</v>
      </c>
      <c r="D1999" s="1599">
        <v>29.3</v>
      </c>
      <c r="E1999" s="160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609">
        <v>628.0</v>
      </c>
      <c r="L1999" s="1602">
        <v>46447.0</v>
      </c>
    </row>
    <row r="2000">
      <c r="A2000" s="1596" t="s">
        <v>1365</v>
      </c>
      <c r="B2000" s="1632">
        <v>40568.0</v>
      </c>
      <c r="C2000" s="1598">
        <v>2444.0</v>
      </c>
      <c r="D2000" s="1599">
        <v>28.2</v>
      </c>
      <c r="E2000" s="160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609">
        <v>2329.0</v>
      </c>
      <c r="L2000" s="1602">
        <v>46355.0</v>
      </c>
    </row>
    <row r="2001">
      <c r="A2001" s="1596" t="s">
        <v>1366</v>
      </c>
      <c r="B2001" s="1632">
        <v>60203.0</v>
      </c>
      <c r="C2001" s="1598">
        <v>2966.0</v>
      </c>
      <c r="D2001" s="1599">
        <v>21.9</v>
      </c>
      <c r="E2001" s="160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609">
        <v>3718.0</v>
      </c>
      <c r="L2001" s="1602">
        <v>54900.0</v>
      </c>
    </row>
    <row r="2002">
      <c r="A2002" s="1596" t="s">
        <v>1367</v>
      </c>
      <c r="B2002" s="1632">
        <v>13005.0</v>
      </c>
      <c r="C2002" s="1610">
        <v>666.0</v>
      </c>
      <c r="D2002" s="1599">
        <v>27.6</v>
      </c>
      <c r="E2002" s="160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609">
        <v>654.0</v>
      </c>
      <c r="L2002" s="1602">
        <v>48337.0</v>
      </c>
    </row>
    <row r="2003">
      <c r="A2003" s="1596" t="s">
        <v>1368</v>
      </c>
      <c r="B2003" s="1632">
        <v>39097.0</v>
      </c>
      <c r="C2003" s="1598">
        <v>1905.0</v>
      </c>
      <c r="D2003" s="1599">
        <v>23.4</v>
      </c>
      <c r="E2003" s="160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609">
        <v>1936.0</v>
      </c>
      <c r="L2003" s="1606">
        <v>50149.0</v>
      </c>
    </row>
    <row r="2004">
      <c r="A2004" s="1596" t="s">
        <v>1369</v>
      </c>
      <c r="B2004" s="1632">
        <v>170243.0</v>
      </c>
      <c r="C2004" s="1598">
        <v>10022.0</v>
      </c>
      <c r="D2004" s="1599">
        <v>26.5</v>
      </c>
      <c r="E2004" s="160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609">
        <v>9365.0</v>
      </c>
      <c r="L2004" s="1602">
        <v>43303.0</v>
      </c>
    </row>
    <row r="2005">
      <c r="A2005" s="1596" t="s">
        <v>187</v>
      </c>
      <c r="B2005" s="1632">
        <v>19328.0</v>
      </c>
      <c r="C2005" s="1610">
        <v>662.0</v>
      </c>
      <c r="D2005" s="1599">
        <v>20.4</v>
      </c>
      <c r="E2005" s="160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609">
        <v>1095.0</v>
      </c>
      <c r="L2005" s="1606">
        <v>50467.0</v>
      </c>
    </row>
    <row r="2006">
      <c r="A2006" s="1596" t="s">
        <v>85</v>
      </c>
      <c r="B2006" s="1632">
        <v>144171.0</v>
      </c>
      <c r="C2006" s="1598">
        <v>6530.0</v>
      </c>
      <c r="D2006" s="1599">
        <v>20.6</v>
      </c>
      <c r="E2006" s="160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609">
        <v>9850.0</v>
      </c>
      <c r="L2006" s="1602">
        <v>48372.0</v>
      </c>
    </row>
    <row r="2007">
      <c r="A2007" s="1596" t="s">
        <v>471</v>
      </c>
      <c r="B2007" s="1632">
        <v>42946.0</v>
      </c>
      <c r="C2007" s="1598">
        <v>3115.0</v>
      </c>
      <c r="D2007" s="1599">
        <v>31.1</v>
      </c>
      <c r="E2007" s="160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609">
        <v>2454.0</v>
      </c>
      <c r="L2007" s="1606">
        <v>38514.0</v>
      </c>
    </row>
    <row r="2008">
      <c r="A2008" s="1596" t="s">
        <v>1370</v>
      </c>
      <c r="B2008" s="1632">
        <v>116530.0</v>
      </c>
      <c r="C2008" s="1598">
        <v>11405.0</v>
      </c>
      <c r="D2008" s="1599">
        <v>35.6</v>
      </c>
      <c r="E2008" s="160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609">
        <v>6015.0</v>
      </c>
      <c r="L2008" s="1606">
        <v>35407.0</v>
      </c>
    </row>
    <row r="2009">
      <c r="A2009" s="1596" t="s">
        <v>1246</v>
      </c>
      <c r="B2009" s="1632">
        <v>91096.0</v>
      </c>
      <c r="C2009" s="1598">
        <v>4689.0</v>
      </c>
      <c r="D2009" s="1599">
        <v>26.0</v>
      </c>
      <c r="E2009" s="160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609">
        <v>4654.0</v>
      </c>
      <c r="L2009" s="1606">
        <v>41869.0</v>
      </c>
    </row>
    <row r="2010">
      <c r="A2010" s="1596" t="s">
        <v>806</v>
      </c>
      <c r="B2010" s="1632">
        <v>146875.0</v>
      </c>
      <c r="C2010" s="1598">
        <v>7729.0</v>
      </c>
      <c r="D2010" s="1599">
        <v>25.2</v>
      </c>
      <c r="E2010" s="160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609">
        <v>9796.0</v>
      </c>
      <c r="L2010" s="1606">
        <v>46864.0</v>
      </c>
    </row>
    <row r="2011">
      <c r="A2011" s="1596" t="s">
        <v>1371</v>
      </c>
      <c r="B2011" s="1632">
        <v>64444.0</v>
      </c>
      <c r="C2011" s="1598">
        <v>3813.0</v>
      </c>
      <c r="D2011" s="1599">
        <v>28.3</v>
      </c>
      <c r="E2011" s="160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609">
        <v>3630.0</v>
      </c>
      <c r="L2011" s="1602">
        <v>42831.0</v>
      </c>
    </row>
    <row r="2012">
      <c r="A2012" s="1596" t="s">
        <v>1372</v>
      </c>
      <c r="B2012" s="1632">
        <v>59036.0</v>
      </c>
      <c r="C2012" s="1598">
        <v>5004.0</v>
      </c>
      <c r="D2012" s="1599">
        <v>33.0</v>
      </c>
      <c r="E2012" s="160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609">
        <v>3605.0</v>
      </c>
      <c r="L2012" s="1602">
        <v>42807.0</v>
      </c>
    </row>
    <row r="2013">
      <c r="A2013" s="1596" t="s">
        <v>1141</v>
      </c>
      <c r="B2013" s="1632">
        <v>34174.0</v>
      </c>
      <c r="C2013" s="1598">
        <v>3228.0</v>
      </c>
      <c r="D2013" s="1599">
        <v>41.8</v>
      </c>
      <c r="E2013" s="160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609">
        <v>1789.0</v>
      </c>
      <c r="L2013" s="1602">
        <v>36730.0</v>
      </c>
    </row>
    <row r="2014">
      <c r="A2014" s="1596" t="s">
        <v>1373</v>
      </c>
      <c r="B2014" s="1632">
        <v>62504.0</v>
      </c>
      <c r="C2014" s="1598">
        <v>2528.0</v>
      </c>
      <c r="D2014" s="1599">
        <v>19.2</v>
      </c>
      <c r="E2014" s="160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609">
        <v>2966.0</v>
      </c>
      <c r="L2014" s="1602">
        <v>51491.0</v>
      </c>
    </row>
    <row r="2015">
      <c r="A2015" s="1596" t="s">
        <v>1374</v>
      </c>
      <c r="B2015" s="1632">
        <v>44520.0</v>
      </c>
      <c r="C2015" s="1598">
        <v>1528.0</v>
      </c>
      <c r="D2015" s="1599">
        <v>18.2</v>
      </c>
      <c r="E2015" s="160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609">
        <v>1929.0</v>
      </c>
      <c r="L2015" s="1606">
        <v>50826.0</v>
      </c>
    </row>
    <row r="2016">
      <c r="A2016" s="1596" t="s">
        <v>1375</v>
      </c>
      <c r="B2016" s="1632">
        <v>71359.0</v>
      </c>
      <c r="C2016" s="1598">
        <v>3524.0</v>
      </c>
      <c r="D2016" s="1599">
        <v>23.6</v>
      </c>
      <c r="E2016" s="160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609">
        <v>4104.0</v>
      </c>
      <c r="L2016" s="1602">
        <v>46342.0</v>
      </c>
    </row>
    <row r="2017">
      <c r="A2017" s="1596" t="s">
        <v>1376</v>
      </c>
      <c r="B2017" s="1632">
        <v>14117.0</v>
      </c>
      <c r="C2017" s="1610">
        <v>699.0</v>
      </c>
      <c r="D2017" s="1599">
        <v>22.9</v>
      </c>
      <c r="E2017" s="160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609">
        <v>908.0</v>
      </c>
      <c r="L2017" s="1602">
        <v>43121.0</v>
      </c>
    </row>
    <row r="2018">
      <c r="A2018" s="1596" t="s">
        <v>1377</v>
      </c>
      <c r="B2018" s="1632">
        <v>32986.0</v>
      </c>
      <c r="C2018" s="1598">
        <v>1184.0</v>
      </c>
      <c r="D2018" s="1599">
        <v>22.6</v>
      </c>
      <c r="E2018" s="160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609">
        <v>1824.0</v>
      </c>
      <c r="L2018" s="1602">
        <v>51398.0</v>
      </c>
    </row>
    <row r="2019">
      <c r="A2019" s="1596" t="s">
        <v>1378</v>
      </c>
      <c r="B2019" s="1632">
        <v>3245.0</v>
      </c>
      <c r="C2019" s="1610">
        <v>266.0</v>
      </c>
      <c r="D2019" s="1599">
        <v>35.1</v>
      </c>
      <c r="E2019" s="160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609">
        <v>202.0</v>
      </c>
      <c r="L2019" s="1606">
        <v>36765.0</v>
      </c>
    </row>
    <row r="2020">
      <c r="A2020" s="1596" t="s">
        <v>199</v>
      </c>
      <c r="B2020" s="1632">
        <v>238267.0</v>
      </c>
      <c r="C2020" s="1598">
        <v>5898.0</v>
      </c>
      <c r="D2020" s="1599">
        <v>9.4</v>
      </c>
      <c r="E2020" s="160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609">
        <v>18480.0</v>
      </c>
      <c r="L2020" s="1602">
        <v>80428.0</v>
      </c>
    </row>
    <row r="2021">
      <c r="A2021" s="1596" t="s">
        <v>1379</v>
      </c>
      <c r="B2021" s="1632">
        <v>42578.0</v>
      </c>
      <c r="C2021" s="1598">
        <v>3692.0</v>
      </c>
      <c r="D2021" s="1599">
        <v>35.8</v>
      </c>
      <c r="E2021" s="160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609">
        <v>1708.0</v>
      </c>
      <c r="L2021" s="1606">
        <v>40263.0</v>
      </c>
    </row>
    <row r="2022">
      <c r="A2022" s="1596" t="s">
        <v>1380</v>
      </c>
      <c r="B2022" s="1632">
        <v>1129410.0</v>
      </c>
      <c r="C2022" s="1598">
        <v>26906.0</v>
      </c>
      <c r="D2022" s="1599">
        <v>10.4</v>
      </c>
      <c r="E2022" s="160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609">
        <v>85418.0</v>
      </c>
      <c r="L2022" s="1602">
        <v>80169.0</v>
      </c>
    </row>
    <row r="2023">
      <c r="A2023" s="1596" t="s">
        <v>493</v>
      </c>
      <c r="B2023" s="1632">
        <v>18642.0</v>
      </c>
      <c r="C2023" s="1598">
        <v>1078.0</v>
      </c>
      <c r="D2023" s="1599">
        <v>30.1</v>
      </c>
      <c r="E2023" s="160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609">
        <v>722.0</v>
      </c>
      <c r="L2023" s="1602">
        <v>38430.0</v>
      </c>
    </row>
    <row r="2024">
      <c r="A2024" s="1596" t="s">
        <v>94</v>
      </c>
      <c r="B2024" s="1632">
        <v>11003.0</v>
      </c>
      <c r="C2024" s="1610">
        <v>906.0</v>
      </c>
      <c r="D2024" s="1599">
        <v>38.7</v>
      </c>
      <c r="E2024" s="160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609">
        <v>337.0</v>
      </c>
      <c r="L2024" s="1602">
        <v>36042.0</v>
      </c>
    </row>
    <row r="2025">
      <c r="A2025" s="1596" t="s">
        <v>1381</v>
      </c>
      <c r="B2025" s="1632">
        <v>54086.0</v>
      </c>
      <c r="C2025" s="1598">
        <v>1082.0</v>
      </c>
      <c r="D2025" s="1599">
        <v>15.3</v>
      </c>
      <c r="E2025" s="160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609">
        <v>2955.0</v>
      </c>
      <c r="L2025" s="1606">
        <v>48489.0</v>
      </c>
    </row>
    <row r="2026">
      <c r="A2026" s="1596" t="s">
        <v>494</v>
      </c>
      <c r="B2026" s="1632">
        <v>117333.0</v>
      </c>
      <c r="C2026" s="1598">
        <v>9062.0</v>
      </c>
      <c r="D2026" s="1599">
        <v>31.5</v>
      </c>
      <c r="E2026" s="160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609">
        <v>7594.0</v>
      </c>
      <c r="L2026" s="1606">
        <v>41572.0</v>
      </c>
    </row>
    <row r="2027">
      <c r="A2027" s="1596" t="s">
        <v>498</v>
      </c>
      <c r="B2027" s="1632">
        <v>65969.0</v>
      </c>
      <c r="C2027" s="1598">
        <v>4322.0</v>
      </c>
      <c r="D2027" s="1599">
        <v>31.6</v>
      </c>
      <c r="E2027" s="160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609">
        <v>2951.0</v>
      </c>
      <c r="L2027" s="1606">
        <v>44080.0</v>
      </c>
    </row>
    <row r="2028">
      <c r="A2028" s="1596" t="s">
        <v>752</v>
      </c>
      <c r="B2028" s="1632">
        <v>78784.0</v>
      </c>
      <c r="C2028" s="1598">
        <v>5703.0</v>
      </c>
      <c r="D2028" s="1599">
        <v>31.1</v>
      </c>
      <c r="E2028" s="160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609">
        <v>4271.0</v>
      </c>
      <c r="L2028" s="1606">
        <v>44015.0</v>
      </c>
    </row>
    <row r="2029">
      <c r="A2029" s="1596" t="s">
        <v>1382</v>
      </c>
      <c r="B2029" s="1632">
        <v>37214.0</v>
      </c>
      <c r="C2029" s="1598">
        <v>1569.0</v>
      </c>
      <c r="D2029" s="1599">
        <v>20.5</v>
      </c>
      <c r="E2029" s="160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609">
        <v>2035.0</v>
      </c>
      <c r="L2029" s="1658">
        <v>49070.0</v>
      </c>
    </row>
    <row r="2030">
      <c r="A2030" s="1581" t="s">
        <v>1383</v>
      </c>
      <c r="B2030" s="1640">
        <v>18470.0</v>
      </c>
      <c r="C2030" s="1627">
        <v>846.0</v>
      </c>
      <c r="D2030" s="1612">
        <v>26.3</v>
      </c>
      <c r="E2030" s="1585">
        <v>16866.0</v>
      </c>
      <c r="F2030" s="1586">
        <v>108.0</v>
      </c>
      <c r="G2030" s="1586">
        <v>82.0</v>
      </c>
      <c r="H2030" s="1586">
        <v>40.0</v>
      </c>
      <c r="I2030" s="1586">
        <v>3.0</v>
      </c>
      <c r="J2030" s="1586">
        <v>503.0</v>
      </c>
      <c r="K2030" s="1659">
        <v>868.0</v>
      </c>
      <c r="L2030" s="1660">
        <v>44756.0</v>
      </c>
    </row>
    <row r="2031">
      <c r="A2031" s="1590" t="s">
        <v>1384</v>
      </c>
      <c r="B2031" s="1643">
        <v>779094.0</v>
      </c>
      <c r="C2031" s="1591">
        <v>19332.0</v>
      </c>
      <c r="D2031" s="1616">
        <v>11.0</v>
      </c>
      <c r="E2031" s="1617">
        <v>645938.0</v>
      </c>
      <c r="F2031" s="1593">
        <v>26783.0</v>
      </c>
      <c r="G2031" s="1593">
        <v>38914.0</v>
      </c>
      <c r="H2031" s="1593">
        <v>13213.0</v>
      </c>
      <c r="I2031" s="1593">
        <v>924.0</v>
      </c>
      <c r="J2031" s="1593">
        <v>11382.0</v>
      </c>
      <c r="K2031" s="1594">
        <v>41940.0</v>
      </c>
      <c r="L2031" s="1595">
        <v>65250.0</v>
      </c>
    </row>
    <row r="2032">
      <c r="A2032" s="1596" t="s">
        <v>267</v>
      </c>
      <c r="B2032" s="1631">
        <v>2200.0</v>
      </c>
      <c r="C2032" s="1610">
        <v>55.0</v>
      </c>
      <c r="D2032" s="1599">
        <v>12.8</v>
      </c>
      <c r="E2032" s="160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609">
        <v>83.0</v>
      </c>
      <c r="L2032" s="1602">
        <v>53162.0</v>
      </c>
    </row>
    <row r="2033">
      <c r="A2033" s="1596" t="s">
        <v>1386</v>
      </c>
      <c r="B2033" s="1632">
        <v>10853.0</v>
      </c>
      <c r="C2033" s="1610">
        <v>266.0</v>
      </c>
      <c r="D2033" s="1599">
        <v>12.7</v>
      </c>
      <c r="E2033" s="160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609">
        <v>394.0</v>
      </c>
      <c r="L2033" s="1602">
        <v>54984.0</v>
      </c>
    </row>
    <row r="2034">
      <c r="A2034" s="1596" t="s">
        <v>1387</v>
      </c>
      <c r="B2034" s="1632">
        <v>5964.0</v>
      </c>
      <c r="C2034" s="1610">
        <v>982.0</v>
      </c>
      <c r="D2034" s="1599">
        <v>40.4</v>
      </c>
      <c r="E2034" s="160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609">
        <v>170.0</v>
      </c>
      <c r="L2034" s="1602">
        <v>42407.0</v>
      </c>
    </row>
    <row r="2035">
      <c r="A2035" s="1596" t="s">
        <v>1388</v>
      </c>
      <c r="B2035" s="1632">
        <v>945.0</v>
      </c>
      <c r="C2035" s="1610">
        <v>21.0</v>
      </c>
      <c r="D2035" s="1599">
        <v>11.5</v>
      </c>
      <c r="E2035" s="160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609">
        <v>19.0</v>
      </c>
      <c r="L2035" s="1602">
        <v>76235.0</v>
      </c>
    </row>
    <row r="2036">
      <c r="A2036" s="1596" t="s">
        <v>1389</v>
      </c>
      <c r="B2036" s="1632">
        <v>6379.0</v>
      </c>
      <c r="C2036" s="1610">
        <v>201.0</v>
      </c>
      <c r="D2036" s="1599">
        <v>15.2</v>
      </c>
      <c r="E2036" s="160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609">
        <v>293.0</v>
      </c>
      <c r="L2036" s="1602">
        <v>59161.0</v>
      </c>
    </row>
    <row r="2037">
      <c r="A2037" s="1596" t="s">
        <v>1390</v>
      </c>
      <c r="B2037" s="1632">
        <v>2993.0</v>
      </c>
      <c r="C2037" s="1610">
        <v>75.0</v>
      </c>
      <c r="D2037" s="1599">
        <v>9.9</v>
      </c>
      <c r="E2037" s="160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609">
        <v>105.0</v>
      </c>
      <c r="L2037" s="1602">
        <v>62270.0</v>
      </c>
    </row>
    <row r="2038">
      <c r="A2038" s="1596" t="s">
        <v>406</v>
      </c>
      <c r="B2038" s="1632">
        <v>2201.0</v>
      </c>
      <c r="C2038" s="1610">
        <v>53.0</v>
      </c>
      <c r="D2038" s="1599">
        <v>10.3</v>
      </c>
      <c r="E2038" s="160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609">
        <v>54.0</v>
      </c>
      <c r="L2038" s="1606">
        <v>63261.0</v>
      </c>
    </row>
    <row r="2039">
      <c r="A2039" s="1596" t="s">
        <v>1391</v>
      </c>
      <c r="B2039" s="1632">
        <v>98458.0</v>
      </c>
      <c r="C2039" s="1598">
        <v>1590.0</v>
      </c>
      <c r="D2039" s="1599">
        <v>7.2</v>
      </c>
      <c r="E2039" s="160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609">
        <v>4285.0</v>
      </c>
      <c r="L2039" s="1606">
        <v>72277.0</v>
      </c>
    </row>
    <row r="2040">
      <c r="A2040" s="1596" t="s">
        <v>547</v>
      </c>
      <c r="B2040" s="1632">
        <v>184525.0</v>
      </c>
      <c r="C2040" s="1598">
        <v>3658.0</v>
      </c>
      <c r="D2040" s="1599">
        <v>9.1</v>
      </c>
      <c r="E2040" s="160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609">
        <v>9478.0</v>
      </c>
      <c r="L2040" s="1602">
        <v>63885.0</v>
      </c>
    </row>
    <row r="2041">
      <c r="A2041" s="1596" t="s">
        <v>1392</v>
      </c>
      <c r="B2041" s="1632">
        <v>3704.0</v>
      </c>
      <c r="C2041" s="1610">
        <v>115.0</v>
      </c>
      <c r="D2041" s="1599">
        <v>13.5</v>
      </c>
      <c r="E2041" s="160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609">
        <v>131.0</v>
      </c>
      <c r="L2041" s="1602">
        <v>60314.0</v>
      </c>
    </row>
    <row r="2042">
      <c r="A2042" s="1596" t="s">
        <v>1393</v>
      </c>
      <c r="B2042" s="1632">
        <v>4999.0</v>
      </c>
      <c r="C2042" s="1610">
        <v>130.0</v>
      </c>
      <c r="D2042" s="1599">
        <v>10.9</v>
      </c>
      <c r="E2042" s="160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609">
        <v>207.0</v>
      </c>
      <c r="L2042" s="1602">
        <v>53286.0</v>
      </c>
    </row>
    <row r="2043">
      <c r="A2043" s="1596" t="s">
        <v>1394</v>
      </c>
      <c r="B2043" s="1632">
        <v>2195.0</v>
      </c>
      <c r="C2043" s="1610">
        <v>69.0</v>
      </c>
      <c r="D2043" s="1599">
        <v>13.6</v>
      </c>
      <c r="E2043" s="160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609">
        <v>79.0</v>
      </c>
      <c r="L2043" s="1602">
        <v>58715.0</v>
      </c>
    </row>
    <row r="2044">
      <c r="A2044" s="1596" t="s">
        <v>1395</v>
      </c>
      <c r="B2044" s="1632">
        <v>4095.0</v>
      </c>
      <c r="C2044" s="1610">
        <v>130.0</v>
      </c>
      <c r="D2044" s="1599">
        <v>12.7</v>
      </c>
      <c r="E2044" s="160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609">
        <v>263.0</v>
      </c>
      <c r="L2044" s="1602">
        <v>66383.0</v>
      </c>
    </row>
    <row r="2045">
      <c r="A2045" s="1596" t="s">
        <v>1270</v>
      </c>
      <c r="B2045" s="1632">
        <v>2347.0</v>
      </c>
      <c r="C2045" s="1610">
        <v>77.0</v>
      </c>
      <c r="D2045" s="1599">
        <v>14.2</v>
      </c>
      <c r="E2045" s="160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609">
        <v>133.0</v>
      </c>
      <c r="L2045" s="1602">
        <v>51327.0</v>
      </c>
    </row>
    <row r="2046">
      <c r="A2046" s="1596" t="s">
        <v>1396</v>
      </c>
      <c r="B2046" s="1632">
        <v>3301.0</v>
      </c>
      <c r="C2046" s="1610">
        <v>108.0</v>
      </c>
      <c r="D2046" s="1599">
        <v>16.8</v>
      </c>
      <c r="E2046" s="160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609">
        <v>87.0</v>
      </c>
      <c r="L2046" s="1602">
        <v>47976.0</v>
      </c>
    </row>
    <row r="2047">
      <c r="A2047" s="1596" t="s">
        <v>1397</v>
      </c>
      <c r="B2047" s="1632">
        <v>3397.0</v>
      </c>
      <c r="C2047" s="1610">
        <v>70.0</v>
      </c>
      <c r="D2047" s="1599">
        <v>10.4</v>
      </c>
      <c r="E2047" s="160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609">
        <v>112.0</v>
      </c>
      <c r="L2047" s="1602">
        <v>58096.0</v>
      </c>
    </row>
    <row r="2048">
      <c r="A2048" s="1596" t="s">
        <v>1161</v>
      </c>
      <c r="B2048" s="1632">
        <v>1736.0</v>
      </c>
      <c r="C2048" s="1610">
        <v>56.0</v>
      </c>
      <c r="D2048" s="1599">
        <v>16.3</v>
      </c>
      <c r="E2048" s="160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609">
        <v>91.0</v>
      </c>
      <c r="L2048" s="1606">
        <v>58075.0</v>
      </c>
    </row>
    <row r="2049">
      <c r="A2049" s="1596" t="s">
        <v>1398</v>
      </c>
      <c r="B2049" s="1632">
        <v>73170.0</v>
      </c>
      <c r="C2049" s="1598">
        <v>1567.0</v>
      </c>
      <c r="D2049" s="1599">
        <v>10.6</v>
      </c>
      <c r="E2049" s="160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609">
        <v>4679.0</v>
      </c>
      <c r="L2049" s="1602">
        <v>54311.0</v>
      </c>
    </row>
    <row r="2050">
      <c r="A2050" s="1596" t="s">
        <v>168</v>
      </c>
      <c r="B2050" s="1632">
        <v>2301.0</v>
      </c>
      <c r="C2050" s="1610">
        <v>102.0</v>
      </c>
      <c r="D2050" s="1599">
        <v>20.9</v>
      </c>
      <c r="E2050" s="160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609">
        <v>68.0</v>
      </c>
      <c r="L2050" s="1602">
        <v>41295.0</v>
      </c>
    </row>
    <row r="2051">
      <c r="A2051" s="1596" t="s">
        <v>1399</v>
      </c>
      <c r="B2051" s="1632">
        <v>2306.0</v>
      </c>
      <c r="C2051" s="1610">
        <v>56.0</v>
      </c>
      <c r="D2051" s="1599">
        <v>12.5</v>
      </c>
      <c r="E2051" s="160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609">
        <v>68.0</v>
      </c>
      <c r="L2051" s="1602">
        <v>54250.0</v>
      </c>
    </row>
    <row r="2052">
      <c r="A2052" s="1596" t="s">
        <v>1400</v>
      </c>
      <c r="B2052" s="1632">
        <v>2489.0</v>
      </c>
      <c r="C2052" s="1610">
        <v>93.0</v>
      </c>
      <c r="D2052" s="1599">
        <v>15.4</v>
      </c>
      <c r="E2052" s="160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609">
        <v>88.0</v>
      </c>
      <c r="L2052" s="1602">
        <v>51455.0</v>
      </c>
    </row>
    <row r="2053">
      <c r="A2053" s="1596" t="s">
        <v>1401</v>
      </c>
      <c r="B2053" s="1632">
        <v>2394.0</v>
      </c>
      <c r="C2053" s="1610">
        <v>84.0</v>
      </c>
      <c r="D2053" s="1599">
        <v>16.5</v>
      </c>
      <c r="E2053" s="160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609">
        <v>64.0</v>
      </c>
      <c r="L2053" s="1602">
        <v>45401.0</v>
      </c>
    </row>
    <row r="2054">
      <c r="A2054" s="1596" t="s">
        <v>3898</v>
      </c>
      <c r="B2054" s="1632">
        <v>4093.0</v>
      </c>
      <c r="C2054" s="1610">
        <v>117.0</v>
      </c>
      <c r="D2054" s="1599">
        <v>13.5</v>
      </c>
      <c r="E2054" s="160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609">
        <v>85.0</v>
      </c>
      <c r="L2054" s="1602">
        <v>54514.0</v>
      </c>
    </row>
    <row r="2055">
      <c r="A2055" s="1596" t="s">
        <v>178</v>
      </c>
      <c r="B2055" s="1632">
        <v>1876.0</v>
      </c>
      <c r="C2055" s="1610">
        <v>78.0</v>
      </c>
      <c r="D2055" s="1599">
        <v>17.9</v>
      </c>
      <c r="E2055" s="160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609">
        <v>66.0</v>
      </c>
      <c r="L2055" s="1602">
        <v>50141.0</v>
      </c>
    </row>
    <row r="2056">
      <c r="A2056" s="1596" t="s">
        <v>572</v>
      </c>
      <c r="B2056" s="1632">
        <v>5345.0</v>
      </c>
      <c r="C2056" s="1610">
        <v>171.0</v>
      </c>
      <c r="D2056" s="1599">
        <v>12.4</v>
      </c>
      <c r="E2056" s="160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609">
        <v>208.0</v>
      </c>
      <c r="L2056" s="1602">
        <v>54795.0</v>
      </c>
    </row>
    <row r="2057">
      <c r="A2057" s="1596" t="s">
        <v>459</v>
      </c>
      <c r="B2057" s="1632">
        <v>2530.0</v>
      </c>
      <c r="C2057" s="1610">
        <v>81.0</v>
      </c>
      <c r="D2057" s="1599">
        <v>16.8</v>
      </c>
      <c r="E2057" s="160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609">
        <v>74.0</v>
      </c>
      <c r="L2057" s="1602">
        <v>47288.0</v>
      </c>
    </row>
    <row r="2058">
      <c r="A2058" s="1596" t="s">
        <v>3899</v>
      </c>
      <c r="B2058" s="1632">
        <v>14704.0</v>
      </c>
      <c r="C2058" s="1610">
        <v>438.0</v>
      </c>
      <c r="D2058" s="1599">
        <v>10.4</v>
      </c>
      <c r="E2058" s="160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609">
        <v>1069.0</v>
      </c>
      <c r="L2058" s="1602">
        <v>76224.0</v>
      </c>
    </row>
    <row r="2059">
      <c r="A2059" s="1596" t="s">
        <v>2541</v>
      </c>
      <c r="B2059" s="1632">
        <v>9771.0</v>
      </c>
      <c r="C2059" s="1610">
        <v>225.0</v>
      </c>
      <c r="D2059" s="1599">
        <v>11.0</v>
      </c>
      <c r="E2059" s="160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609">
        <v>435.0</v>
      </c>
      <c r="L2059" s="1602">
        <v>64524.0</v>
      </c>
    </row>
    <row r="2060">
      <c r="A2060" s="1596" t="s">
        <v>578</v>
      </c>
      <c r="B2060" s="1632">
        <v>8350.0</v>
      </c>
      <c r="C2060" s="1610">
        <v>129.0</v>
      </c>
      <c r="D2060" s="1599">
        <v>6.8</v>
      </c>
      <c r="E2060" s="160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609">
        <v>366.0</v>
      </c>
      <c r="L2060" s="1602">
        <v>82303.0</v>
      </c>
    </row>
    <row r="2061">
      <c r="A2061" s="1596" t="s">
        <v>722</v>
      </c>
      <c r="B2061" s="1632">
        <v>33291.0</v>
      </c>
      <c r="C2061" s="1610">
        <v>684.0</v>
      </c>
      <c r="D2061" s="1599">
        <v>9.7</v>
      </c>
      <c r="E2061" s="160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609">
        <v>1629.0</v>
      </c>
      <c r="L2061" s="1602">
        <v>68043.0</v>
      </c>
    </row>
    <row r="2062">
      <c r="A2062" s="1596" t="s">
        <v>1404</v>
      </c>
      <c r="B2062" s="1632">
        <v>9809.0</v>
      </c>
      <c r="C2062" s="1610">
        <v>362.0</v>
      </c>
      <c r="D2062" s="1599">
        <v>13.4</v>
      </c>
      <c r="E2062" s="160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609">
        <v>798.0</v>
      </c>
      <c r="L2062" s="1602">
        <v>67162.0</v>
      </c>
    </row>
    <row r="2063">
      <c r="A2063" s="1596" t="s">
        <v>798</v>
      </c>
      <c r="B2063" s="1632">
        <v>3015.0</v>
      </c>
      <c r="C2063" s="1610">
        <v>62.0</v>
      </c>
      <c r="D2063" s="1599">
        <v>11.2</v>
      </c>
      <c r="E2063" s="160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609">
        <v>87.0</v>
      </c>
      <c r="L2063" s="1602">
        <v>50093.0</v>
      </c>
    </row>
    <row r="2064">
      <c r="A2064" s="1596" t="s">
        <v>1405</v>
      </c>
      <c r="B2064" s="1632">
        <v>1877.0</v>
      </c>
      <c r="C2064" s="1610">
        <v>62.0</v>
      </c>
      <c r="D2064" s="1599">
        <v>12.9</v>
      </c>
      <c r="E2064" s="160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609">
        <v>72.0</v>
      </c>
      <c r="L2064" s="1602">
        <v>68243.0</v>
      </c>
    </row>
    <row r="2065">
      <c r="A2065" s="1596" t="s">
        <v>1406</v>
      </c>
      <c r="B2065" s="1632">
        <v>6844.0</v>
      </c>
      <c r="C2065" s="1610">
        <v>159.0</v>
      </c>
      <c r="D2065" s="1599">
        <v>11.2</v>
      </c>
      <c r="E2065" s="160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609">
        <v>404.0</v>
      </c>
      <c r="L2065" s="1602">
        <v>58766.0</v>
      </c>
    </row>
    <row r="2066">
      <c r="A2066" s="1596" t="s">
        <v>468</v>
      </c>
      <c r="B2066" s="1632">
        <v>3990.0</v>
      </c>
      <c r="C2066" s="1610">
        <v>135.0</v>
      </c>
      <c r="D2066" s="1599">
        <v>14.8</v>
      </c>
      <c r="E2066" s="160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609">
        <v>120.0</v>
      </c>
      <c r="L2066" s="1602">
        <v>47360.0</v>
      </c>
    </row>
    <row r="2067">
      <c r="A2067" s="1596" t="s">
        <v>1010</v>
      </c>
      <c r="B2067" s="1632">
        <v>11605.0</v>
      </c>
      <c r="C2067" s="1610">
        <v>424.0</v>
      </c>
      <c r="D2067" s="1599">
        <v>16.0</v>
      </c>
      <c r="E2067" s="160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609">
        <v>664.0</v>
      </c>
      <c r="L2067" s="1602">
        <v>54814.0</v>
      </c>
    </row>
    <row r="2068">
      <c r="A2068" s="1596" t="s">
        <v>1407</v>
      </c>
      <c r="B2068" s="1632">
        <v>5703.0</v>
      </c>
      <c r="C2068" s="1610">
        <v>104.0</v>
      </c>
      <c r="D2068" s="1599">
        <v>9.0</v>
      </c>
      <c r="E2068" s="160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609">
        <v>169.0</v>
      </c>
      <c r="L2068" s="1602">
        <v>61634.0</v>
      </c>
    </row>
    <row r="2069">
      <c r="A2069" s="1596" t="s">
        <v>1013</v>
      </c>
      <c r="B2069" s="1632">
        <v>2282.0</v>
      </c>
      <c r="C2069" s="1610">
        <v>42.0</v>
      </c>
      <c r="D2069" s="1599">
        <v>7.8</v>
      </c>
      <c r="E2069" s="160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609">
        <v>93.0</v>
      </c>
      <c r="L2069" s="1602">
        <v>60205.0</v>
      </c>
    </row>
    <row r="2070">
      <c r="A2070" s="1596" t="s">
        <v>583</v>
      </c>
      <c r="B2070" s="1632">
        <v>16529.0</v>
      </c>
      <c r="C2070" s="1610">
        <v>392.0</v>
      </c>
      <c r="D2070" s="1599">
        <v>11.1</v>
      </c>
      <c r="E2070" s="160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609">
        <v>638.0</v>
      </c>
      <c r="L2070" s="1602">
        <v>61174.0</v>
      </c>
    </row>
    <row r="2071">
      <c r="A2071" s="1596" t="s">
        <v>1408</v>
      </c>
      <c r="B2071" s="1632">
        <v>12187.0</v>
      </c>
      <c r="C2071" s="1598">
        <v>1338.0</v>
      </c>
      <c r="D2071" s="1599">
        <v>27.7</v>
      </c>
      <c r="E2071" s="160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609">
        <v>523.0</v>
      </c>
      <c r="L2071" s="1602">
        <v>42021.0</v>
      </c>
    </row>
    <row r="2072">
      <c r="A2072" s="1596" t="s">
        <v>1409</v>
      </c>
      <c r="B2072" s="1632">
        <v>3862.0</v>
      </c>
      <c r="C2072" s="1610">
        <v>86.0</v>
      </c>
      <c r="D2072" s="1599">
        <v>10.9</v>
      </c>
      <c r="E2072" s="160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609">
        <v>158.0</v>
      </c>
      <c r="L2072" s="1602">
        <v>64756.0</v>
      </c>
    </row>
    <row r="2073">
      <c r="A2073" s="1596" t="s">
        <v>741</v>
      </c>
      <c r="B2073" s="1632">
        <v>1265.0</v>
      </c>
      <c r="C2073" s="1610">
        <v>60.0</v>
      </c>
      <c r="D2073" s="1599">
        <v>23.4</v>
      </c>
      <c r="E2073" s="160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609">
        <v>48.0</v>
      </c>
      <c r="L2073" s="1602">
        <v>39439.0</v>
      </c>
    </row>
    <row r="2074">
      <c r="A2074" s="1596" t="s">
        <v>679</v>
      </c>
      <c r="B2074" s="1632">
        <v>3898.0</v>
      </c>
      <c r="C2074" s="1610">
        <v>575.0</v>
      </c>
      <c r="D2074" s="1599">
        <v>37.6</v>
      </c>
      <c r="E2074" s="160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609">
        <v>155.0</v>
      </c>
      <c r="L2074" s="1602">
        <v>37002.0</v>
      </c>
    </row>
    <row r="2075">
      <c r="A2075" s="1596" t="s">
        <v>1410</v>
      </c>
      <c r="B2075" s="1664">
        <v>706.0</v>
      </c>
      <c r="C2075" s="1610">
        <v>27.0</v>
      </c>
      <c r="D2075" s="1599">
        <v>17.3</v>
      </c>
      <c r="E2075" s="160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609">
        <v>21.0</v>
      </c>
      <c r="L2075" s="1602">
        <v>49843.0</v>
      </c>
    </row>
    <row r="2076">
      <c r="A2076" s="1596" t="s">
        <v>587</v>
      </c>
      <c r="B2076" s="1632">
        <v>33646.0</v>
      </c>
      <c r="C2076" s="1610">
        <v>613.0</v>
      </c>
      <c r="D2076" s="1599">
        <v>7.4</v>
      </c>
      <c r="E2076" s="160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609">
        <v>1863.0</v>
      </c>
      <c r="L2076" s="1602">
        <v>71888.0</v>
      </c>
    </row>
    <row r="2077">
      <c r="A2077" s="1596" t="s">
        <v>1020</v>
      </c>
      <c r="B2077" s="1632">
        <v>1798.0</v>
      </c>
      <c r="C2077" s="1610">
        <v>45.0</v>
      </c>
      <c r="D2077" s="1599">
        <v>11.0</v>
      </c>
      <c r="E2077" s="160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609">
        <v>47.0</v>
      </c>
      <c r="L2077" s="1602">
        <v>66929.0</v>
      </c>
    </row>
    <row r="2078">
      <c r="A2078" s="1596" t="s">
        <v>1411</v>
      </c>
      <c r="B2078" s="1632">
        <v>21593.0</v>
      </c>
      <c r="C2078" s="1610">
        <v>471.0</v>
      </c>
      <c r="D2078" s="1599">
        <v>11.5</v>
      </c>
      <c r="E2078" s="160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609">
        <v>783.0</v>
      </c>
      <c r="L2078" s="1602">
        <v>57002.0</v>
      </c>
    </row>
    <row r="2079">
      <c r="A2079" s="1596" t="s">
        <v>1412</v>
      </c>
      <c r="B2079" s="1632">
        <v>2162.0</v>
      </c>
      <c r="C2079" s="1610">
        <v>51.0</v>
      </c>
      <c r="D2079" s="1599">
        <v>11.0</v>
      </c>
      <c r="E2079" s="160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609">
        <v>77.0</v>
      </c>
      <c r="L2079" s="1602">
        <v>51848.0</v>
      </c>
    </row>
    <row r="2080">
      <c r="A2080" s="1596" t="s">
        <v>1413</v>
      </c>
      <c r="B2080" s="1632">
        <v>7997.0</v>
      </c>
      <c r="C2080" s="1610">
        <v>152.0</v>
      </c>
      <c r="D2080" s="1599">
        <v>8.3</v>
      </c>
      <c r="E2080" s="160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609">
        <v>360.0</v>
      </c>
      <c r="L2080" s="1602">
        <v>59931.0</v>
      </c>
    </row>
    <row r="2081">
      <c r="A2081" s="1596" t="s">
        <v>1414</v>
      </c>
      <c r="B2081" s="1632">
        <v>10563.0</v>
      </c>
      <c r="C2081" s="1610">
        <v>315.0</v>
      </c>
      <c r="D2081" s="1599">
        <v>13.1</v>
      </c>
      <c r="E2081" s="160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609">
        <v>799.0</v>
      </c>
      <c r="L2081" s="1606">
        <v>59705.0</v>
      </c>
    </row>
    <row r="2082">
      <c r="A2082" s="1596" t="s">
        <v>1415</v>
      </c>
      <c r="B2082" s="1632">
        <v>69919.0</v>
      </c>
      <c r="C2082" s="1598">
        <v>1497.0</v>
      </c>
      <c r="D2082" s="1599">
        <v>9.5</v>
      </c>
      <c r="E2082" s="160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609">
        <v>5518.0</v>
      </c>
      <c r="L2082" s="1606">
        <v>63938.0</v>
      </c>
    </row>
    <row r="2083">
      <c r="A2083" s="1596" t="s">
        <v>637</v>
      </c>
      <c r="B2083" s="1632">
        <v>3982.0</v>
      </c>
      <c r="C2083" s="1610">
        <v>120.0</v>
      </c>
      <c r="D2083" s="1599">
        <v>14.5</v>
      </c>
      <c r="E2083" s="160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609">
        <v>123.0</v>
      </c>
      <c r="L2083" s="1658">
        <v>58261.0</v>
      </c>
    </row>
    <row r="2084">
      <c r="A2084" s="1581" t="s">
        <v>1416</v>
      </c>
      <c r="B2084" s="1640">
        <v>40950.0</v>
      </c>
      <c r="C2084" s="1627">
        <v>758.0</v>
      </c>
      <c r="D2084" s="1612">
        <v>7.6</v>
      </c>
      <c r="E2084" s="1585">
        <v>31854.0</v>
      </c>
      <c r="F2084" s="1586">
        <v>2096.0</v>
      </c>
      <c r="G2084" s="1586">
        <v>1199.0</v>
      </c>
      <c r="H2084" s="1586">
        <v>636.0</v>
      </c>
      <c r="I2084" s="1586">
        <v>101.0</v>
      </c>
      <c r="J2084" s="1586">
        <v>1527.0</v>
      </c>
      <c r="K2084" s="1659">
        <v>3537.0</v>
      </c>
      <c r="L2084" s="1660">
        <v>79354.0</v>
      </c>
    </row>
    <row r="2085">
      <c r="A2085" s="1590" t="s">
        <v>618</v>
      </c>
      <c r="B2085" s="1641">
        <v>1.1799448E7</v>
      </c>
      <c r="C2085" s="1591">
        <v>489053.0</v>
      </c>
      <c r="D2085" s="1616">
        <v>19.2</v>
      </c>
      <c r="E2085" s="1617">
        <v>9080688.0</v>
      </c>
      <c r="F2085" s="1593">
        <v>1478781.0</v>
      </c>
      <c r="G2085" s="1593">
        <v>30720.0</v>
      </c>
      <c r="H2085" s="1593">
        <v>298509.0</v>
      </c>
      <c r="I2085" s="1593">
        <v>5034.0</v>
      </c>
      <c r="J2085" s="1593">
        <v>224344.0</v>
      </c>
      <c r="K2085" s="1594">
        <v>681372.0</v>
      </c>
      <c r="L2085" s="1595">
        <v>56155.0</v>
      </c>
    </row>
    <row r="2086">
      <c r="A2086" s="1596" t="s">
        <v>267</v>
      </c>
      <c r="B2086" s="1631">
        <v>27477.0</v>
      </c>
      <c r="C2086" s="1598">
        <v>1865.0</v>
      </c>
      <c r="D2086" s="1599">
        <v>29.1</v>
      </c>
      <c r="E2086" s="160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609">
        <v>919.0</v>
      </c>
      <c r="L2086" s="1606">
        <v>42154.0</v>
      </c>
    </row>
    <row r="2087">
      <c r="A2087" s="1596" t="s">
        <v>599</v>
      </c>
      <c r="B2087" s="1632">
        <v>102206.0</v>
      </c>
      <c r="C2087" s="1598">
        <v>4315.0</v>
      </c>
      <c r="D2087" s="1599">
        <v>18.7</v>
      </c>
      <c r="E2087" s="160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609">
        <v>6237.0</v>
      </c>
      <c r="L2087" s="1602">
        <v>50301.0</v>
      </c>
    </row>
    <row r="2088">
      <c r="A2088" s="1596" t="s">
        <v>1418</v>
      </c>
      <c r="B2088" s="1632">
        <v>52447.0</v>
      </c>
      <c r="C2088" s="1598">
        <v>1481.0</v>
      </c>
      <c r="D2088" s="1599">
        <v>12.6</v>
      </c>
      <c r="E2088" s="160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609">
        <v>2050.0</v>
      </c>
      <c r="L2088" s="1606">
        <v>54362.0</v>
      </c>
    </row>
    <row r="2089">
      <c r="A2089" s="1596" t="s">
        <v>1419</v>
      </c>
      <c r="B2089" s="1632">
        <v>97574.0</v>
      </c>
      <c r="C2089" s="1598">
        <v>5031.0</v>
      </c>
      <c r="D2089" s="1599">
        <v>24.0</v>
      </c>
      <c r="E2089" s="160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609">
        <v>6253.0</v>
      </c>
      <c r="L2089" s="1606">
        <v>46950.0</v>
      </c>
    </row>
    <row r="2090">
      <c r="A2090" s="1596" t="s">
        <v>1420</v>
      </c>
      <c r="B2090" s="1632">
        <v>62431.0</v>
      </c>
      <c r="C2090" s="1598">
        <v>2491.0</v>
      </c>
      <c r="D2090" s="1599">
        <v>26.8</v>
      </c>
      <c r="E2090" s="160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609">
        <v>2922.0</v>
      </c>
      <c r="L2090" s="1602">
        <v>40416.0</v>
      </c>
    </row>
    <row r="2091">
      <c r="A2091" s="1596" t="s">
        <v>1421</v>
      </c>
      <c r="B2091" s="1632">
        <v>46422.0</v>
      </c>
      <c r="C2091" s="1610">
        <v>889.0</v>
      </c>
      <c r="D2091" s="1599">
        <v>8.2</v>
      </c>
      <c r="E2091" s="160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609">
        <v>1600.0</v>
      </c>
      <c r="L2091" s="1606">
        <v>63754.0</v>
      </c>
    </row>
    <row r="2092">
      <c r="A2092" s="1596" t="s">
        <v>1422</v>
      </c>
      <c r="B2092" s="1632">
        <v>66497.0</v>
      </c>
      <c r="C2092" s="1598">
        <v>2184.0</v>
      </c>
      <c r="D2092" s="1599">
        <v>17.7</v>
      </c>
      <c r="E2092" s="160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609">
        <v>2846.0</v>
      </c>
      <c r="L2092" s="1602">
        <v>48989.0</v>
      </c>
    </row>
    <row r="2093">
      <c r="A2093" s="1596" t="s">
        <v>545</v>
      </c>
      <c r="B2093" s="1632">
        <v>43676.0</v>
      </c>
      <c r="C2093" s="1598">
        <v>1788.0</v>
      </c>
      <c r="D2093" s="1599">
        <v>18.4</v>
      </c>
      <c r="E2093" s="160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609">
        <v>1762.0</v>
      </c>
      <c r="L2093" s="1606">
        <v>55334.0</v>
      </c>
    </row>
    <row r="2094">
      <c r="A2094" s="1596" t="s">
        <v>36</v>
      </c>
      <c r="B2094" s="1632">
        <v>390357.0</v>
      </c>
      <c r="C2094" s="1598">
        <v>13610.0</v>
      </c>
      <c r="D2094" s="1599">
        <v>15.4</v>
      </c>
      <c r="E2094" s="160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609">
        <v>25353.0</v>
      </c>
      <c r="L2094" s="1602">
        <v>61053.0</v>
      </c>
    </row>
    <row r="2095">
      <c r="A2095" s="1596" t="s">
        <v>153</v>
      </c>
      <c r="B2095" s="1632">
        <v>26721.0</v>
      </c>
      <c r="C2095" s="1610">
        <v>956.0</v>
      </c>
      <c r="D2095" s="1599">
        <v>17.3</v>
      </c>
      <c r="E2095" s="160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609">
        <v>1024.0</v>
      </c>
      <c r="L2095" s="1602">
        <v>50002.0</v>
      </c>
    </row>
    <row r="2096">
      <c r="A2096" s="1596" t="s">
        <v>548</v>
      </c>
      <c r="B2096" s="1632">
        <v>38714.0</v>
      </c>
      <c r="C2096" s="1598">
        <v>1239.0</v>
      </c>
      <c r="D2096" s="1599">
        <v>14.8</v>
      </c>
      <c r="E2096" s="160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609">
        <v>1946.0</v>
      </c>
      <c r="L2096" s="1606">
        <v>57701.0</v>
      </c>
    </row>
    <row r="2097">
      <c r="A2097" s="1596" t="s">
        <v>155</v>
      </c>
      <c r="B2097" s="1632">
        <v>136001.0</v>
      </c>
      <c r="C2097" s="1598">
        <v>6352.0</v>
      </c>
      <c r="D2097" s="1599">
        <v>21.7</v>
      </c>
      <c r="E2097" s="160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609">
        <v>8664.0</v>
      </c>
      <c r="L2097" s="1606">
        <v>50089.0</v>
      </c>
    </row>
    <row r="2098">
      <c r="A2098" s="1596" t="s">
        <v>1423</v>
      </c>
      <c r="B2098" s="1632">
        <v>208601.0</v>
      </c>
      <c r="C2098" s="1598">
        <v>4723.0</v>
      </c>
      <c r="D2098" s="1599">
        <v>10.2</v>
      </c>
      <c r="E2098" s="160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609">
        <v>11223.0</v>
      </c>
      <c r="L2098" s="1602">
        <v>65280.0</v>
      </c>
    </row>
    <row r="2099">
      <c r="A2099" s="1596" t="s">
        <v>550</v>
      </c>
      <c r="B2099" s="1632">
        <v>42018.0</v>
      </c>
      <c r="C2099" s="1598">
        <v>1571.0</v>
      </c>
      <c r="D2099" s="1599">
        <v>16.6</v>
      </c>
      <c r="E2099" s="160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609">
        <v>1953.0</v>
      </c>
      <c r="L2099" s="1606">
        <v>53947.0</v>
      </c>
    </row>
    <row r="2100">
      <c r="A2100" s="1596" t="s">
        <v>1424</v>
      </c>
      <c r="B2100" s="1632">
        <v>101877.0</v>
      </c>
      <c r="C2100" s="1598">
        <v>4539.0</v>
      </c>
      <c r="D2100" s="1599">
        <v>22.3</v>
      </c>
      <c r="E2100" s="160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609">
        <v>4304.0</v>
      </c>
      <c r="L2100" s="1602">
        <v>44938.0</v>
      </c>
    </row>
    <row r="2101">
      <c r="A2101" s="1596" t="s">
        <v>1425</v>
      </c>
      <c r="B2101" s="1632">
        <v>36612.0</v>
      </c>
      <c r="C2101" s="1598">
        <v>2048.0</v>
      </c>
      <c r="D2101" s="1599">
        <v>24.2</v>
      </c>
      <c r="E2101" s="160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609">
        <v>1185.0</v>
      </c>
      <c r="L2101" s="1602">
        <v>46420.0</v>
      </c>
    </row>
    <row r="2102">
      <c r="A2102" s="1596" t="s">
        <v>160</v>
      </c>
      <c r="B2102" s="1632">
        <v>42025.0</v>
      </c>
      <c r="C2102" s="1598">
        <v>1772.0</v>
      </c>
      <c r="D2102" s="1599">
        <v>20.4</v>
      </c>
      <c r="E2102" s="160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609">
        <v>1684.0</v>
      </c>
      <c r="L2102" s="1606">
        <v>44715.0</v>
      </c>
    </row>
    <row r="2103">
      <c r="A2103" s="1596" t="s">
        <v>1426</v>
      </c>
      <c r="B2103" s="1632">
        <v>1264817.0</v>
      </c>
      <c r="C2103" s="1598">
        <v>67452.0</v>
      </c>
      <c r="D2103" s="1599">
        <v>26.6</v>
      </c>
      <c r="E2103" s="160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609">
        <v>74668.0</v>
      </c>
      <c r="L2103" s="1602">
        <v>50006.0</v>
      </c>
    </row>
    <row r="2104">
      <c r="A2104" s="1596" t="s">
        <v>1427</v>
      </c>
      <c r="B2104" s="1632">
        <v>51881.0</v>
      </c>
      <c r="C2104" s="1598">
        <v>1493.0</v>
      </c>
      <c r="D2104" s="1599">
        <v>12.6</v>
      </c>
      <c r="E2104" s="160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609">
        <v>1588.0</v>
      </c>
      <c r="L2104" s="1602">
        <v>53853.0</v>
      </c>
    </row>
    <row r="2105">
      <c r="A2105" s="1596" t="s">
        <v>1428</v>
      </c>
      <c r="B2105" s="1632">
        <v>38286.0</v>
      </c>
      <c r="C2105" s="1598">
        <v>1192.0</v>
      </c>
      <c r="D2105" s="1599">
        <v>14.0</v>
      </c>
      <c r="E2105" s="160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609">
        <v>2308.0</v>
      </c>
      <c r="L2105" s="1606">
        <v>56740.0</v>
      </c>
    </row>
    <row r="2106">
      <c r="A2106" s="1596" t="s">
        <v>333</v>
      </c>
      <c r="B2106" s="1632">
        <v>214124.0</v>
      </c>
      <c r="C2106" s="1598">
        <v>2025.0</v>
      </c>
      <c r="D2106" s="1599">
        <v>3.8</v>
      </c>
      <c r="E2106" s="160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609">
        <v>11978.0</v>
      </c>
      <c r="L2106" s="1606">
        <v>103536.0</v>
      </c>
    </row>
    <row r="2107">
      <c r="A2107" s="1596" t="s">
        <v>1298</v>
      </c>
      <c r="B2107" s="1632">
        <v>75622.0</v>
      </c>
      <c r="C2107" s="1598">
        <v>2494.0</v>
      </c>
      <c r="D2107" s="1599">
        <v>16.9</v>
      </c>
      <c r="E2107" s="160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609">
        <v>5191.0</v>
      </c>
      <c r="L2107" s="1606">
        <v>53135.0</v>
      </c>
    </row>
    <row r="2108">
      <c r="A2108" s="1596" t="s">
        <v>325</v>
      </c>
      <c r="B2108" s="1632">
        <v>158921.0</v>
      </c>
      <c r="C2108" s="1598">
        <v>4238.0</v>
      </c>
      <c r="D2108" s="1599">
        <v>11.6</v>
      </c>
      <c r="E2108" s="160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609">
        <v>8630.0</v>
      </c>
      <c r="L2108" s="1602">
        <v>67654.0</v>
      </c>
    </row>
    <row r="2109">
      <c r="A2109" s="1596" t="s">
        <v>58</v>
      </c>
      <c r="B2109" s="1632">
        <v>28951.0</v>
      </c>
      <c r="C2109" s="1598">
        <v>1492.0</v>
      </c>
      <c r="D2109" s="1599">
        <v>23.0</v>
      </c>
      <c r="E2109" s="160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609">
        <v>1399.0</v>
      </c>
      <c r="L2109" s="1606">
        <v>47733.0</v>
      </c>
    </row>
    <row r="2110">
      <c r="A2110" s="1596" t="s">
        <v>59</v>
      </c>
      <c r="B2110" s="1632">
        <v>1323807.0</v>
      </c>
      <c r="C2110" s="1598">
        <v>66321.0</v>
      </c>
      <c r="D2110" s="1599">
        <v>22.2</v>
      </c>
      <c r="E2110" s="160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609">
        <v>93099.0</v>
      </c>
      <c r="L2110" s="1602">
        <v>60383.0</v>
      </c>
    </row>
    <row r="2111">
      <c r="A2111" s="1596" t="s">
        <v>166</v>
      </c>
      <c r="B2111" s="1632">
        <v>42713.0</v>
      </c>
      <c r="C2111" s="1598">
        <v>1018.0</v>
      </c>
      <c r="D2111" s="1599">
        <v>10.4</v>
      </c>
      <c r="E2111" s="160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609">
        <v>2708.0</v>
      </c>
      <c r="L2111" s="1602">
        <v>62800.0</v>
      </c>
    </row>
    <row r="2112">
      <c r="A2112" s="1596" t="s">
        <v>1429</v>
      </c>
      <c r="B2112" s="1632">
        <v>29220.0</v>
      </c>
      <c r="C2112" s="1598">
        <v>2052.0</v>
      </c>
      <c r="D2112" s="1599">
        <v>30.9</v>
      </c>
      <c r="E2112" s="160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609">
        <v>1213.0</v>
      </c>
      <c r="L2112" s="1606">
        <v>43785.0</v>
      </c>
    </row>
    <row r="2113">
      <c r="A2113" s="1596" t="s">
        <v>1430</v>
      </c>
      <c r="B2113" s="1632">
        <v>95397.0</v>
      </c>
      <c r="C2113" s="1598">
        <v>1439.0</v>
      </c>
      <c r="D2113" s="1599">
        <v>6.8</v>
      </c>
      <c r="E2113" s="160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609">
        <v>3618.0</v>
      </c>
      <c r="L2113" s="1606">
        <v>84093.0</v>
      </c>
    </row>
    <row r="2114">
      <c r="A2114" s="1596" t="s">
        <v>61</v>
      </c>
      <c r="B2114" s="1632">
        <v>167966.0</v>
      </c>
      <c r="C2114" s="1598">
        <v>4519.0</v>
      </c>
      <c r="D2114" s="1599">
        <v>13.3</v>
      </c>
      <c r="E2114" s="160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609">
        <v>11409.0</v>
      </c>
      <c r="L2114" s="1602">
        <v>68380.0</v>
      </c>
    </row>
    <row r="2115">
      <c r="A2115" s="1596" t="s">
        <v>1431</v>
      </c>
      <c r="B2115" s="1632">
        <v>38438.0</v>
      </c>
      <c r="C2115" s="1598">
        <v>2268.0</v>
      </c>
      <c r="D2115" s="1599">
        <v>26.8</v>
      </c>
      <c r="E2115" s="160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609">
        <v>1565.0</v>
      </c>
      <c r="L2115" s="1606">
        <v>44623.0</v>
      </c>
    </row>
    <row r="2116">
      <c r="A2116" s="1596" t="s">
        <v>359</v>
      </c>
      <c r="B2116" s="1632">
        <v>830639.0</v>
      </c>
      <c r="C2116" s="1598">
        <v>40374.0</v>
      </c>
      <c r="D2116" s="1599">
        <v>21.9</v>
      </c>
      <c r="E2116" s="160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609">
        <v>47653.0</v>
      </c>
      <c r="L2116" s="1606">
        <v>57300.0</v>
      </c>
    </row>
    <row r="2117">
      <c r="A2117" s="1596" t="s">
        <v>444</v>
      </c>
      <c r="B2117" s="1632">
        <v>74920.0</v>
      </c>
      <c r="C2117" s="1598">
        <v>2191.0</v>
      </c>
      <c r="D2117" s="1599">
        <v>13.3</v>
      </c>
      <c r="E2117" s="160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609">
        <v>4025.0</v>
      </c>
      <c r="L2117" s="1602">
        <v>61579.0</v>
      </c>
    </row>
    <row r="2118">
      <c r="A2118" s="1596" t="s">
        <v>560</v>
      </c>
      <c r="B2118" s="1632">
        <v>30696.0</v>
      </c>
      <c r="C2118" s="1598">
        <v>1259.0</v>
      </c>
      <c r="D2118" s="1599">
        <v>17.7</v>
      </c>
      <c r="E2118" s="160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609">
        <v>1238.0</v>
      </c>
      <c r="L2118" s="1602">
        <v>49580.0</v>
      </c>
    </row>
    <row r="2119">
      <c r="A2119" s="1596" t="s">
        <v>608</v>
      </c>
      <c r="B2119" s="1632">
        <v>14483.0</v>
      </c>
      <c r="C2119" s="1610">
        <v>680.0</v>
      </c>
      <c r="D2119" s="1599">
        <v>21.8</v>
      </c>
      <c r="E2119" s="160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609">
        <v>677.0</v>
      </c>
      <c r="L2119" s="1602">
        <v>50301.0</v>
      </c>
    </row>
    <row r="2120">
      <c r="A2120" s="1596" t="s">
        <v>63</v>
      </c>
      <c r="B2120" s="1632">
        <v>27662.0</v>
      </c>
      <c r="C2120" s="1598">
        <v>1066.0</v>
      </c>
      <c r="D2120" s="1599">
        <v>17.4</v>
      </c>
      <c r="E2120" s="160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609">
        <v>1286.0</v>
      </c>
      <c r="L2120" s="1602">
        <v>57705.0</v>
      </c>
    </row>
    <row r="2121">
      <c r="A2121" s="1596" t="s">
        <v>1432</v>
      </c>
      <c r="B2121" s="1632">
        <v>43317.0</v>
      </c>
      <c r="C2121" s="1598">
        <v>2195.0</v>
      </c>
      <c r="D2121" s="1599">
        <v>21.9</v>
      </c>
      <c r="E2121" s="160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609">
        <v>1714.0</v>
      </c>
      <c r="L2121" s="1602">
        <v>49161.0</v>
      </c>
    </row>
    <row r="2122">
      <c r="A2122" s="1596" t="s">
        <v>1433</v>
      </c>
      <c r="B2122" s="1632">
        <v>28050.0</v>
      </c>
      <c r="C2122" s="1598">
        <v>1293.0</v>
      </c>
      <c r="D2122" s="1599">
        <v>21.2</v>
      </c>
      <c r="E2122" s="160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609">
        <v>1104.0</v>
      </c>
      <c r="L2122" s="1602">
        <v>50568.0</v>
      </c>
    </row>
    <row r="2123">
      <c r="A2123" s="1596" t="s">
        <v>365</v>
      </c>
      <c r="B2123" s="1632">
        <v>44223.0</v>
      </c>
      <c r="C2123" s="1598">
        <v>1703.0</v>
      </c>
      <c r="D2123" s="1599">
        <v>12.6</v>
      </c>
      <c r="E2123" s="160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609">
        <v>776.0</v>
      </c>
      <c r="L2123" s="1602">
        <v>60828.0</v>
      </c>
    </row>
    <row r="2124">
      <c r="A2124" s="1596" t="s">
        <v>927</v>
      </c>
      <c r="B2124" s="1632">
        <v>58565.0</v>
      </c>
      <c r="C2124" s="1598">
        <v>2006.0</v>
      </c>
      <c r="D2124" s="1599">
        <v>14.6</v>
      </c>
      <c r="E2124" s="160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609">
        <v>3647.0</v>
      </c>
      <c r="L2124" s="1602">
        <v>55202.0</v>
      </c>
    </row>
    <row r="2125">
      <c r="A2125" s="1596" t="s">
        <v>65</v>
      </c>
      <c r="B2125" s="1632">
        <v>32653.0</v>
      </c>
      <c r="C2125" s="1598">
        <v>1822.0</v>
      </c>
      <c r="D2125" s="1599">
        <v>24.5</v>
      </c>
      <c r="E2125" s="160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609">
        <v>1228.0</v>
      </c>
      <c r="L2125" s="1606">
        <v>44726.0</v>
      </c>
    </row>
    <row r="2126">
      <c r="A2126" s="1596" t="s">
        <v>66</v>
      </c>
      <c r="B2126" s="1632">
        <v>65249.0</v>
      </c>
      <c r="C2126" s="1598">
        <v>3295.0</v>
      </c>
      <c r="D2126" s="1599">
        <v>26.8</v>
      </c>
      <c r="E2126" s="160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609">
        <v>3641.0</v>
      </c>
      <c r="L2126" s="1602">
        <v>42821.0</v>
      </c>
    </row>
    <row r="2127">
      <c r="A2127" s="1596" t="s">
        <v>568</v>
      </c>
      <c r="B2127" s="1632">
        <v>62721.0</v>
      </c>
      <c r="C2127" s="1598">
        <v>2808.0</v>
      </c>
      <c r="D2127" s="1599">
        <v>20.4</v>
      </c>
      <c r="E2127" s="160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609">
        <v>2621.0</v>
      </c>
      <c r="L2127" s="1606">
        <v>56885.0</v>
      </c>
    </row>
    <row r="2128">
      <c r="A2128" s="1596" t="s">
        <v>224</v>
      </c>
      <c r="B2128" s="1632">
        <v>232603.0</v>
      </c>
      <c r="C2128" s="1598">
        <v>4811.0</v>
      </c>
      <c r="D2128" s="1599">
        <v>10.6</v>
      </c>
      <c r="E2128" s="160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609">
        <v>12823.0</v>
      </c>
      <c r="L2128" s="1602">
        <v>65883.0</v>
      </c>
    </row>
    <row r="2129">
      <c r="A2129" s="1596" t="s">
        <v>69</v>
      </c>
      <c r="B2129" s="1632">
        <v>58240.0</v>
      </c>
      <c r="C2129" s="1598">
        <v>3212.0</v>
      </c>
      <c r="D2129" s="1599">
        <v>25.3</v>
      </c>
      <c r="E2129" s="160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609">
        <v>2236.0</v>
      </c>
      <c r="L2129" s="1606">
        <v>43031.0</v>
      </c>
    </row>
    <row r="2130">
      <c r="A2130" s="1596" t="s">
        <v>1434</v>
      </c>
      <c r="B2130" s="1632">
        <v>178519.0</v>
      </c>
      <c r="C2130" s="1598">
        <v>4988.0</v>
      </c>
      <c r="D2130" s="1599">
        <v>12.5</v>
      </c>
      <c r="E2130" s="160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609">
        <v>9774.0</v>
      </c>
      <c r="L2130" s="1602">
        <v>66145.0</v>
      </c>
    </row>
    <row r="2131">
      <c r="A2131" s="1596" t="s">
        <v>178</v>
      </c>
      <c r="B2131" s="1632">
        <v>46150.0</v>
      </c>
      <c r="C2131" s="1598">
        <v>1636.0</v>
      </c>
      <c r="D2131" s="1599">
        <v>16.2</v>
      </c>
      <c r="E2131" s="160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609">
        <v>2533.0</v>
      </c>
      <c r="L2131" s="1606">
        <v>61699.0</v>
      </c>
    </row>
    <row r="2132">
      <c r="A2132" s="1596" t="s">
        <v>1435</v>
      </c>
      <c r="B2132" s="1632">
        <v>312964.0</v>
      </c>
      <c r="C2132" s="1598">
        <v>14475.0</v>
      </c>
      <c r="D2132" s="1599">
        <v>21.6</v>
      </c>
      <c r="E2132" s="160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609">
        <v>26006.0</v>
      </c>
      <c r="L2132" s="1606">
        <v>59265.0</v>
      </c>
    </row>
    <row r="2133">
      <c r="A2133" s="1596" t="s">
        <v>664</v>
      </c>
      <c r="B2133" s="1632">
        <v>431279.0</v>
      </c>
      <c r="C2133" s="1598">
        <v>24153.0</v>
      </c>
      <c r="D2133" s="1599">
        <v>25.0</v>
      </c>
      <c r="E2133" s="160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609">
        <v>32175.0</v>
      </c>
      <c r="L2133" s="1602">
        <v>47865.0</v>
      </c>
    </row>
    <row r="2134">
      <c r="A2134" s="1596" t="s">
        <v>74</v>
      </c>
      <c r="B2134" s="1632">
        <v>43824.0</v>
      </c>
      <c r="C2134" s="1598">
        <v>1246.0</v>
      </c>
      <c r="D2134" s="1599">
        <v>14.1</v>
      </c>
      <c r="E2134" s="160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609">
        <v>2087.0</v>
      </c>
      <c r="L2134" s="1606">
        <v>61645.0</v>
      </c>
    </row>
    <row r="2135">
      <c r="A2135" s="1596" t="s">
        <v>1436</v>
      </c>
      <c r="B2135" s="1632">
        <v>228614.0</v>
      </c>
      <c r="C2135" s="1598">
        <v>10996.0</v>
      </c>
      <c r="D2135" s="1599">
        <v>24.3</v>
      </c>
      <c r="E2135" s="160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609">
        <v>13433.0</v>
      </c>
      <c r="L2135" s="1606">
        <v>48010.0</v>
      </c>
    </row>
    <row r="2136">
      <c r="A2136" s="1596" t="s">
        <v>76</v>
      </c>
      <c r="B2136" s="1632">
        <v>65359.0</v>
      </c>
      <c r="C2136" s="1598">
        <v>3274.0</v>
      </c>
      <c r="D2136" s="1599">
        <v>24.7</v>
      </c>
      <c r="E2136" s="160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609">
        <v>3100.0</v>
      </c>
      <c r="L2136" s="1606">
        <v>45419.0</v>
      </c>
    </row>
    <row r="2137">
      <c r="A2137" s="1596" t="s">
        <v>1437</v>
      </c>
      <c r="B2137" s="1632">
        <v>182470.0</v>
      </c>
      <c r="C2137" s="1598">
        <v>2938.0</v>
      </c>
      <c r="D2137" s="1599">
        <v>7.5</v>
      </c>
      <c r="E2137" s="160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609">
        <v>9079.0</v>
      </c>
      <c r="L2137" s="1602">
        <v>76475.0</v>
      </c>
    </row>
    <row r="2138">
      <c r="A2138" s="1596" t="s">
        <v>1438</v>
      </c>
      <c r="B2138" s="1632">
        <v>22210.0</v>
      </c>
      <c r="C2138" s="1598">
        <v>1247.0</v>
      </c>
      <c r="D2138" s="1599">
        <v>25.9</v>
      </c>
      <c r="E2138" s="160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609">
        <v>644.0</v>
      </c>
      <c r="L2138" s="1602">
        <v>44286.0</v>
      </c>
    </row>
    <row r="2139">
      <c r="A2139" s="1596" t="s">
        <v>578</v>
      </c>
      <c r="B2139" s="1632">
        <v>42528.0</v>
      </c>
      <c r="C2139" s="1598">
        <v>1047.0</v>
      </c>
      <c r="D2139" s="1599">
        <v>10.1</v>
      </c>
      <c r="E2139" s="160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609">
        <v>1091.0</v>
      </c>
      <c r="L2139" s="1606">
        <v>62782.0</v>
      </c>
    </row>
    <row r="2140">
      <c r="A2140" s="1596" t="s">
        <v>616</v>
      </c>
      <c r="B2140" s="1632">
        <v>108774.0</v>
      </c>
      <c r="C2140" s="1598">
        <v>2764.0</v>
      </c>
      <c r="D2140" s="1599">
        <v>11.6</v>
      </c>
      <c r="E2140" s="160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609">
        <v>5602.0</v>
      </c>
      <c r="L2140" s="1602">
        <v>59922.0</v>
      </c>
    </row>
    <row r="2141">
      <c r="A2141" s="1596" t="s">
        <v>79</v>
      </c>
      <c r="B2141" s="1632">
        <v>13385.0</v>
      </c>
      <c r="C2141" s="1610">
        <v>521.0</v>
      </c>
      <c r="D2141" s="1599">
        <v>19.1</v>
      </c>
      <c r="E2141" s="160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609">
        <v>355.0</v>
      </c>
      <c r="L2141" s="1606">
        <v>46314.0</v>
      </c>
    </row>
    <row r="2142">
      <c r="A2142" s="1596" t="s">
        <v>80</v>
      </c>
      <c r="B2142" s="1632">
        <v>537309.0</v>
      </c>
      <c r="C2142" s="1598">
        <v>28924.0</v>
      </c>
      <c r="D2142" s="1599">
        <v>25.1</v>
      </c>
      <c r="E2142" s="160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609">
        <v>34044.0</v>
      </c>
      <c r="L2142" s="1602">
        <v>51071.0</v>
      </c>
    </row>
    <row r="2143">
      <c r="A2143" s="1596" t="s">
        <v>81</v>
      </c>
      <c r="B2143" s="1632">
        <v>13802.0</v>
      </c>
      <c r="C2143" s="1610">
        <v>753.0</v>
      </c>
      <c r="D2143" s="1599">
        <v>25.2</v>
      </c>
      <c r="E2143" s="160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609">
        <v>710.0</v>
      </c>
      <c r="L2143" s="1602">
        <v>40557.0</v>
      </c>
    </row>
    <row r="2144">
      <c r="A2144" s="1596" t="s">
        <v>1439</v>
      </c>
      <c r="B2144" s="1632">
        <v>34950.0</v>
      </c>
      <c r="C2144" s="1598">
        <v>1345.0</v>
      </c>
      <c r="D2144" s="1599">
        <v>17.2</v>
      </c>
      <c r="E2144" s="160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609">
        <v>1438.0</v>
      </c>
      <c r="L2144" s="1606">
        <v>60452.0</v>
      </c>
    </row>
    <row r="2145">
      <c r="A2145" s="1596" t="s">
        <v>1440</v>
      </c>
      <c r="B2145" s="1632">
        <v>86410.0</v>
      </c>
      <c r="C2145" s="1598">
        <v>4545.0</v>
      </c>
      <c r="D2145" s="1599">
        <v>24.0</v>
      </c>
      <c r="E2145" s="160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609">
        <v>4955.0</v>
      </c>
      <c r="L2145" s="1602">
        <v>49586.0</v>
      </c>
    </row>
    <row r="2146">
      <c r="A2146" s="1596" t="s">
        <v>617</v>
      </c>
      <c r="B2146" s="1632">
        <v>14115.0</v>
      </c>
      <c r="C2146" s="1610">
        <v>490.0</v>
      </c>
      <c r="D2146" s="1599">
        <v>19.0</v>
      </c>
      <c r="E2146" s="160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609">
        <v>332.0</v>
      </c>
      <c r="L2146" s="1602">
        <v>48792.0</v>
      </c>
    </row>
    <row r="2147">
      <c r="A2147" s="1596" t="s">
        <v>729</v>
      </c>
      <c r="B2147" s="1632">
        <v>40364.0</v>
      </c>
      <c r="C2147" s="1610">
        <v>931.0</v>
      </c>
      <c r="D2147" s="1599">
        <v>12.5</v>
      </c>
      <c r="E2147" s="160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609">
        <v>1990.0</v>
      </c>
      <c r="L2147" s="1602">
        <v>58345.0</v>
      </c>
    </row>
    <row r="2148">
      <c r="A2148" s="1596" t="s">
        <v>466</v>
      </c>
      <c r="B2148" s="1632">
        <v>18806.0</v>
      </c>
      <c r="C2148" s="1610">
        <v>629.0</v>
      </c>
      <c r="D2148" s="1599">
        <v>14.7</v>
      </c>
      <c r="E2148" s="160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609">
        <v>900.0</v>
      </c>
      <c r="L2148" s="1602">
        <v>53876.0</v>
      </c>
    </row>
    <row r="2149">
      <c r="A2149" s="1596" t="s">
        <v>82</v>
      </c>
      <c r="B2149" s="1632">
        <v>35408.0</v>
      </c>
      <c r="C2149" s="1598">
        <v>1874.0</v>
      </c>
      <c r="D2149" s="1599">
        <v>22.9</v>
      </c>
      <c r="E2149" s="160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609">
        <v>1328.0</v>
      </c>
      <c r="L2149" s="1602">
        <v>51534.0</v>
      </c>
    </row>
    <row r="2150">
      <c r="A2150" s="1596" t="s">
        <v>1441</v>
      </c>
      <c r="B2150" s="1632">
        <v>58539.0</v>
      </c>
      <c r="C2150" s="1598">
        <v>1886.0</v>
      </c>
      <c r="D2150" s="1599">
        <v>15.6</v>
      </c>
      <c r="E2150" s="160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609">
        <v>2804.0</v>
      </c>
      <c r="L2150" s="1602">
        <v>58742.0</v>
      </c>
    </row>
    <row r="2151">
      <c r="A2151" s="1596" t="s">
        <v>84</v>
      </c>
      <c r="B2151" s="1632">
        <v>27088.0</v>
      </c>
      <c r="C2151" s="1598">
        <v>1991.0</v>
      </c>
      <c r="D2151" s="1599">
        <v>30.9</v>
      </c>
      <c r="E2151" s="160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609">
        <v>1071.0</v>
      </c>
      <c r="L2151" s="1606">
        <v>45163.0</v>
      </c>
    </row>
    <row r="2152">
      <c r="A2152" s="1596" t="s">
        <v>1442</v>
      </c>
      <c r="B2152" s="1632">
        <v>161791.0</v>
      </c>
      <c r="C2152" s="1598">
        <v>4285.0</v>
      </c>
      <c r="D2152" s="1599">
        <v>14.3</v>
      </c>
      <c r="E2152" s="160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609">
        <v>8948.0</v>
      </c>
      <c r="L2152" s="1602">
        <v>63689.0</v>
      </c>
    </row>
    <row r="2153">
      <c r="A2153" s="1596" t="s">
        <v>1443</v>
      </c>
      <c r="B2153" s="1632">
        <v>40999.0</v>
      </c>
      <c r="C2153" s="1598">
        <v>1285.0</v>
      </c>
      <c r="D2153" s="1599">
        <v>14.4</v>
      </c>
      <c r="E2153" s="160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609">
        <v>1529.0</v>
      </c>
      <c r="L2153" s="1602">
        <v>53904.0</v>
      </c>
    </row>
    <row r="2154">
      <c r="A2154" s="1596" t="s">
        <v>380</v>
      </c>
      <c r="B2154" s="1632">
        <v>34451.0</v>
      </c>
      <c r="C2154" s="1610">
        <v>550.0</v>
      </c>
      <c r="D2154" s="1599">
        <v>6.5</v>
      </c>
      <c r="E2154" s="160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609">
        <v>1120.0</v>
      </c>
      <c r="L2154" s="1606">
        <v>64304.0</v>
      </c>
    </row>
    <row r="2155">
      <c r="A2155" s="1596" t="s">
        <v>583</v>
      </c>
      <c r="B2155" s="1632">
        <v>124936.0</v>
      </c>
      <c r="C2155" s="1598">
        <v>5287.0</v>
      </c>
      <c r="D2155" s="1599">
        <v>20.7</v>
      </c>
      <c r="E2155" s="160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609">
        <v>6364.0</v>
      </c>
      <c r="L2155" s="1606">
        <v>49668.0</v>
      </c>
    </row>
    <row r="2156">
      <c r="A2156" s="1596" t="s">
        <v>1444</v>
      </c>
      <c r="B2156" s="1632">
        <v>77093.0</v>
      </c>
      <c r="C2156" s="1598">
        <v>4029.0</v>
      </c>
      <c r="D2156" s="1599">
        <v>25.5</v>
      </c>
      <c r="E2156" s="160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609">
        <v>3944.0</v>
      </c>
      <c r="L2156" s="1602">
        <v>49385.0</v>
      </c>
    </row>
    <row r="2157">
      <c r="A2157" s="1596" t="s">
        <v>1445</v>
      </c>
      <c r="B2157" s="1632">
        <v>58896.0</v>
      </c>
      <c r="C2157" s="1598">
        <v>1707.0</v>
      </c>
      <c r="D2157" s="1599">
        <v>13.4</v>
      </c>
      <c r="E2157" s="160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609">
        <v>4349.0</v>
      </c>
      <c r="L2157" s="1602">
        <v>53978.0</v>
      </c>
    </row>
    <row r="2158">
      <c r="A2158" s="1596" t="s">
        <v>1446</v>
      </c>
      <c r="B2158" s="1632">
        <v>74008.0</v>
      </c>
      <c r="C2158" s="1598">
        <v>4604.0</v>
      </c>
      <c r="D2158" s="1599">
        <v>28.8</v>
      </c>
      <c r="E2158" s="160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609">
        <v>2931.0</v>
      </c>
      <c r="L2158" s="1602">
        <v>41267.0</v>
      </c>
    </row>
    <row r="2159">
      <c r="A2159" s="1596" t="s">
        <v>1311</v>
      </c>
      <c r="B2159" s="1632">
        <v>55069.0</v>
      </c>
      <c r="C2159" s="1598">
        <v>1902.0</v>
      </c>
      <c r="D2159" s="1599">
        <v>16.2</v>
      </c>
      <c r="E2159" s="160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609">
        <v>2920.0</v>
      </c>
      <c r="L2159" s="1602">
        <v>52165.0</v>
      </c>
    </row>
    <row r="2160">
      <c r="A2160" s="1596" t="s">
        <v>88</v>
      </c>
      <c r="B2160" s="1632">
        <v>48230.0</v>
      </c>
      <c r="C2160" s="1598">
        <v>1390.0</v>
      </c>
      <c r="D2160" s="1599">
        <v>11.8</v>
      </c>
      <c r="E2160" s="160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609">
        <v>2068.0</v>
      </c>
      <c r="L2160" s="1606">
        <v>63398.0</v>
      </c>
    </row>
    <row r="2161">
      <c r="A2161" s="1596" t="s">
        <v>587</v>
      </c>
      <c r="B2161" s="1632">
        <v>374853.0</v>
      </c>
      <c r="C2161" s="1598">
        <v>18104.0</v>
      </c>
      <c r="D2161" s="1599">
        <v>23.2</v>
      </c>
      <c r="E2161" s="160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609">
        <v>23852.0</v>
      </c>
      <c r="L2161" s="1606">
        <v>52310.0</v>
      </c>
    </row>
    <row r="2162">
      <c r="A2162" s="1596" t="s">
        <v>320</v>
      </c>
      <c r="B2162" s="1632">
        <v>540428.0</v>
      </c>
      <c r="C2162" s="1598">
        <v>19469.0</v>
      </c>
      <c r="D2162" s="1599">
        <v>17.5</v>
      </c>
      <c r="E2162" s="160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609">
        <v>30674.0</v>
      </c>
      <c r="L2162" s="1606">
        <v>58890.0</v>
      </c>
    </row>
    <row r="2163">
      <c r="A2163" s="1596" t="s">
        <v>1447</v>
      </c>
      <c r="B2163" s="1632">
        <v>201977.0</v>
      </c>
      <c r="C2163" s="1598">
        <v>10261.0</v>
      </c>
      <c r="D2163" s="1599">
        <v>25.7</v>
      </c>
      <c r="E2163" s="160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609">
        <v>10944.0</v>
      </c>
      <c r="L2163" s="1606">
        <v>47424.0</v>
      </c>
    </row>
    <row r="2164">
      <c r="A2164" s="1596" t="s">
        <v>1448</v>
      </c>
      <c r="B2164" s="1632">
        <v>93263.0</v>
      </c>
      <c r="C2164" s="1598">
        <v>3544.0</v>
      </c>
      <c r="D2164" s="1599">
        <v>17.3</v>
      </c>
      <c r="E2164" s="160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609">
        <v>3831.0</v>
      </c>
      <c r="L2164" s="1606">
        <v>51030.0</v>
      </c>
    </row>
    <row r="2165">
      <c r="A2165" s="1596" t="s">
        <v>199</v>
      </c>
      <c r="B2165" s="1632">
        <v>62784.0</v>
      </c>
      <c r="C2165" s="1610">
        <v>711.0</v>
      </c>
      <c r="D2165" s="1599">
        <v>5.1</v>
      </c>
      <c r="E2165" s="160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609">
        <v>3123.0</v>
      </c>
      <c r="L2165" s="1602">
        <v>84861.0</v>
      </c>
    </row>
    <row r="2166">
      <c r="A2166" s="1596" t="s">
        <v>1449</v>
      </c>
      <c r="B2166" s="1632">
        <v>28931.0</v>
      </c>
      <c r="C2166" s="1610">
        <v>731.0</v>
      </c>
      <c r="D2166" s="1599">
        <v>11.5</v>
      </c>
      <c r="E2166" s="160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609">
        <v>1214.0</v>
      </c>
      <c r="L2166" s="1602">
        <v>54331.0</v>
      </c>
    </row>
    <row r="2167">
      <c r="A2167" s="1596" t="s">
        <v>1450</v>
      </c>
      <c r="B2167" s="1632">
        <v>12800.0</v>
      </c>
      <c r="C2167" s="1610">
        <v>807.0</v>
      </c>
      <c r="D2167" s="1599">
        <v>28.8</v>
      </c>
      <c r="E2167" s="160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609">
        <v>431.0</v>
      </c>
      <c r="L2167" s="1606">
        <v>43457.0</v>
      </c>
    </row>
    <row r="2168">
      <c r="A2168" s="1596" t="s">
        <v>493</v>
      </c>
      <c r="B2168" s="1632">
        <v>242337.0</v>
      </c>
      <c r="C2168" s="1598">
        <v>3346.0</v>
      </c>
      <c r="D2168" s="1599">
        <v>5.9</v>
      </c>
      <c r="E2168" s="160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609">
        <v>13470.0</v>
      </c>
      <c r="L2168" s="1602">
        <v>87391.0</v>
      </c>
    </row>
    <row r="2169">
      <c r="A2169" s="1596" t="s">
        <v>94</v>
      </c>
      <c r="B2169" s="1632">
        <v>59771.0</v>
      </c>
      <c r="C2169" s="1598">
        <v>2517.0</v>
      </c>
      <c r="D2169" s="1599">
        <v>21.7</v>
      </c>
      <c r="E2169" s="160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609">
        <v>2452.0</v>
      </c>
      <c r="L2169" s="1606">
        <v>50904.0</v>
      </c>
    </row>
    <row r="2170">
      <c r="A2170" s="1596" t="s">
        <v>494</v>
      </c>
      <c r="B2170" s="1632">
        <v>116894.0</v>
      </c>
      <c r="C2170" s="1598">
        <v>3803.0</v>
      </c>
      <c r="D2170" s="1599">
        <v>13.8</v>
      </c>
      <c r="E2170" s="160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609">
        <v>5021.0</v>
      </c>
      <c r="L2170" s="1602">
        <v>59142.0</v>
      </c>
    </row>
    <row r="2171">
      <c r="A2171" s="1596" t="s">
        <v>1416</v>
      </c>
      <c r="B2171" s="1632">
        <v>37102.0</v>
      </c>
      <c r="C2171" s="1598">
        <v>1156.0</v>
      </c>
      <c r="D2171" s="1599">
        <v>14.2</v>
      </c>
      <c r="E2171" s="160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609">
        <v>1653.0</v>
      </c>
      <c r="L2171" s="1606">
        <v>54581.0</v>
      </c>
    </row>
    <row r="2172">
      <c r="A2172" s="1596" t="s">
        <v>1451</v>
      </c>
      <c r="B2172" s="1632">
        <v>132248.0</v>
      </c>
      <c r="C2172" s="1598">
        <v>2845.0</v>
      </c>
      <c r="D2172" s="1599">
        <v>10.9</v>
      </c>
      <c r="E2172" s="160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609">
        <v>8408.0</v>
      </c>
      <c r="L2172" s="1658">
        <v>64282.0</v>
      </c>
    </row>
    <row r="2173">
      <c r="A2173" s="1581" t="s">
        <v>1452</v>
      </c>
      <c r="B2173" s="1640">
        <v>21900.0</v>
      </c>
      <c r="C2173" s="1627">
        <v>494.0</v>
      </c>
      <c r="D2173" s="1612">
        <v>10.2</v>
      </c>
      <c r="E2173" s="1585">
        <v>20732.0</v>
      </c>
      <c r="F2173" s="1586">
        <v>81.0</v>
      </c>
      <c r="G2173" s="1586">
        <v>25.0</v>
      </c>
      <c r="H2173" s="1586">
        <v>85.0</v>
      </c>
      <c r="I2173" s="1586">
        <v>3.0</v>
      </c>
      <c r="J2173" s="1586">
        <v>267.0</v>
      </c>
      <c r="K2173" s="1659">
        <v>707.0</v>
      </c>
      <c r="L2173" s="1660">
        <v>55995.0</v>
      </c>
    </row>
    <row r="2174">
      <c r="A2174" s="1590" t="s">
        <v>1454</v>
      </c>
      <c r="B2174" s="1641">
        <v>3959353.0</v>
      </c>
      <c r="C2174" s="1591">
        <v>200399.0</v>
      </c>
      <c r="D2174" s="1616">
        <v>21.4</v>
      </c>
      <c r="E2174" s="1617">
        <v>2514885.0</v>
      </c>
      <c r="F2174" s="1593">
        <v>289961.0</v>
      </c>
      <c r="G2174" s="1593">
        <v>332791.0</v>
      </c>
      <c r="H2174" s="1593">
        <v>90949.0</v>
      </c>
      <c r="I2174" s="1593">
        <v>8608.0</v>
      </c>
      <c r="J2174" s="1593">
        <v>214001.0</v>
      </c>
      <c r="K2174" s="1594">
        <v>508158.0</v>
      </c>
      <c r="L2174" s="1595">
        <v>51914.0</v>
      </c>
    </row>
    <row r="2175">
      <c r="A2175" s="1596" t="s">
        <v>641</v>
      </c>
      <c r="B2175" s="1631">
        <v>19495.0</v>
      </c>
      <c r="C2175" s="1598">
        <v>2005.0</v>
      </c>
      <c r="D2175" s="1599">
        <v>34.9</v>
      </c>
      <c r="E2175" s="160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609">
        <v>2613.0</v>
      </c>
      <c r="L2175" s="1602">
        <v>35156.0</v>
      </c>
    </row>
    <row r="2176">
      <c r="A2176" s="1596" t="s">
        <v>1455</v>
      </c>
      <c r="B2176" s="1632">
        <v>5699.0</v>
      </c>
      <c r="C2176" s="1610">
        <v>206.0</v>
      </c>
      <c r="D2176" s="1599">
        <v>18.5</v>
      </c>
      <c r="E2176" s="160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609">
        <v>354.0</v>
      </c>
      <c r="L2176" s="1602">
        <v>52952.0</v>
      </c>
    </row>
    <row r="2177">
      <c r="A2177" s="1596" t="s">
        <v>1456</v>
      </c>
      <c r="B2177" s="1632">
        <v>14143.0</v>
      </c>
      <c r="C2177" s="1610">
        <v>848.0</v>
      </c>
      <c r="D2177" s="1599">
        <v>27.8</v>
      </c>
      <c r="E2177" s="160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609">
        <v>1529.0</v>
      </c>
      <c r="L2177" s="1602">
        <v>39702.0</v>
      </c>
    </row>
    <row r="2178">
      <c r="A2178" s="1596" t="s">
        <v>1457</v>
      </c>
      <c r="B2178" s="1632">
        <v>5049.0</v>
      </c>
      <c r="C2178" s="1610">
        <v>227.0</v>
      </c>
      <c r="D2178" s="1599">
        <v>17.0</v>
      </c>
      <c r="E2178" s="160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609">
        <v>369.0</v>
      </c>
      <c r="L2178" s="1602">
        <v>52550.0</v>
      </c>
    </row>
    <row r="2179">
      <c r="A2179" s="1596" t="s">
        <v>1458</v>
      </c>
      <c r="B2179" s="1632">
        <v>22410.0</v>
      </c>
      <c r="C2179" s="1598">
        <v>1106.0</v>
      </c>
      <c r="D2179" s="1599">
        <v>21.3</v>
      </c>
      <c r="E2179" s="160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609">
        <v>1684.0</v>
      </c>
      <c r="L2179" s="1602">
        <v>47825.0</v>
      </c>
    </row>
    <row r="2180">
      <c r="A2180" s="1596" t="s">
        <v>514</v>
      </c>
      <c r="B2180" s="1632">
        <v>8735.0</v>
      </c>
      <c r="C2180" s="1610">
        <v>565.0</v>
      </c>
      <c r="D2180" s="1599">
        <v>23.4</v>
      </c>
      <c r="E2180" s="160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609">
        <v>906.0</v>
      </c>
      <c r="L2180" s="1602">
        <v>49513.0</v>
      </c>
    </row>
    <row r="2181">
      <c r="A2181" s="1596" t="s">
        <v>404</v>
      </c>
      <c r="B2181" s="1632">
        <v>46067.0</v>
      </c>
      <c r="C2181" s="1598">
        <v>2366.0</v>
      </c>
      <c r="D2181" s="1599">
        <v>22.0</v>
      </c>
      <c r="E2181" s="160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609">
        <v>5805.0</v>
      </c>
      <c r="L2181" s="1602">
        <v>43445.0</v>
      </c>
    </row>
    <row r="2182">
      <c r="A2182" s="1596" t="s">
        <v>821</v>
      </c>
      <c r="B2182" s="1632">
        <v>26945.0</v>
      </c>
      <c r="C2182" s="1598">
        <v>1847.0</v>
      </c>
      <c r="D2182" s="1599">
        <v>25.9</v>
      </c>
      <c r="E2182" s="160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609">
        <v>2635.0</v>
      </c>
      <c r="L2182" s="1606">
        <v>48533.0</v>
      </c>
    </row>
    <row r="2183">
      <c r="A2183" s="1596" t="s">
        <v>1459</v>
      </c>
      <c r="B2183" s="1632">
        <v>154405.0</v>
      </c>
      <c r="C2183" s="1598">
        <v>3272.0</v>
      </c>
      <c r="D2183" s="1599">
        <v>8.8</v>
      </c>
      <c r="E2183" s="160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609">
        <v>18311.0</v>
      </c>
      <c r="L2183" s="1602">
        <v>70942.0</v>
      </c>
    </row>
    <row r="2184">
      <c r="A2184" s="1596" t="s">
        <v>771</v>
      </c>
      <c r="B2184" s="1632">
        <v>48003.0</v>
      </c>
      <c r="C2184" s="1598">
        <v>2837.0</v>
      </c>
      <c r="D2184" s="1599">
        <v>24.0</v>
      </c>
      <c r="E2184" s="160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609">
        <v>5906.0</v>
      </c>
      <c r="L2184" s="1602">
        <v>48660.0</v>
      </c>
    </row>
    <row r="2185">
      <c r="A2185" s="1596" t="s">
        <v>39</v>
      </c>
      <c r="B2185" s="1632">
        <v>47078.0</v>
      </c>
      <c r="C2185" s="1598">
        <v>2784.0</v>
      </c>
      <c r="D2185" s="1599">
        <v>26.6</v>
      </c>
      <c r="E2185" s="160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609">
        <v>7683.0</v>
      </c>
      <c r="L2185" s="1602">
        <v>42913.0</v>
      </c>
    </row>
    <row r="2186">
      <c r="A2186" s="1596" t="s">
        <v>41</v>
      </c>
      <c r="B2186" s="1632">
        <v>14204.0</v>
      </c>
      <c r="C2186" s="1598">
        <v>1107.0</v>
      </c>
      <c r="D2186" s="1599">
        <v>31.9</v>
      </c>
      <c r="E2186" s="160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609">
        <v>1748.0</v>
      </c>
      <c r="L2186" s="1602">
        <v>35308.0</v>
      </c>
    </row>
    <row r="2187">
      <c r="A2187" s="1596" t="s">
        <v>1460</v>
      </c>
      <c r="B2187" s="1632">
        <v>2296.0</v>
      </c>
      <c r="C2187" s="1610">
        <v>142.0</v>
      </c>
      <c r="D2187" s="1599">
        <v>26.7</v>
      </c>
      <c r="E2187" s="160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609">
        <v>205.0</v>
      </c>
      <c r="L2187" s="1606">
        <v>46777.0</v>
      </c>
    </row>
    <row r="2188">
      <c r="A2188" s="1596" t="s">
        <v>156</v>
      </c>
      <c r="B2188" s="1632">
        <v>295528.0</v>
      </c>
      <c r="C2188" s="1598">
        <v>7423.0</v>
      </c>
      <c r="D2188" s="1599">
        <v>12.5</v>
      </c>
      <c r="E2188" s="160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609">
        <v>38622.0</v>
      </c>
      <c r="L2188" s="1602">
        <v>62343.0</v>
      </c>
    </row>
    <row r="2189">
      <c r="A2189" s="1596" t="s">
        <v>1461</v>
      </c>
      <c r="B2189" s="1632">
        <v>5266.0</v>
      </c>
      <c r="C2189" s="1610">
        <v>373.0</v>
      </c>
      <c r="D2189" s="1599">
        <v>28.5</v>
      </c>
      <c r="E2189" s="160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609">
        <v>660.0</v>
      </c>
      <c r="L2189" s="1606">
        <v>39396.0</v>
      </c>
    </row>
    <row r="2190">
      <c r="A2190" s="1596" t="s">
        <v>697</v>
      </c>
      <c r="B2190" s="1632">
        <v>121125.0</v>
      </c>
      <c r="C2190" s="1598">
        <v>6515.0</v>
      </c>
      <c r="D2190" s="1599">
        <v>23.6</v>
      </c>
      <c r="E2190" s="160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609">
        <v>15545.0</v>
      </c>
      <c r="L2190" s="1602">
        <v>51382.0</v>
      </c>
    </row>
    <row r="2191">
      <c r="A2191" s="1596" t="s">
        <v>1462</v>
      </c>
      <c r="B2191" s="1632">
        <v>5527.0</v>
      </c>
      <c r="C2191" s="1610">
        <v>281.0</v>
      </c>
      <c r="D2191" s="1599">
        <v>22.2</v>
      </c>
      <c r="E2191" s="160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609">
        <v>578.0</v>
      </c>
      <c r="L2191" s="1602">
        <v>43386.0</v>
      </c>
    </row>
    <row r="2192">
      <c r="A2192" s="1596" t="s">
        <v>1463</v>
      </c>
      <c r="B2192" s="1632">
        <v>14107.0</v>
      </c>
      <c r="C2192" s="1610">
        <v>866.0</v>
      </c>
      <c r="D2192" s="1599">
        <v>28.1</v>
      </c>
      <c r="E2192" s="160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609">
        <v>2066.0</v>
      </c>
      <c r="L2192" s="1606">
        <v>43074.0</v>
      </c>
    </row>
    <row r="2193">
      <c r="A2193" s="1596" t="s">
        <v>1464</v>
      </c>
      <c r="B2193" s="1632">
        <v>71754.0</v>
      </c>
      <c r="C2193" s="1598">
        <v>3345.0</v>
      </c>
      <c r="D2193" s="1599">
        <v>19.9</v>
      </c>
      <c r="E2193" s="160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609">
        <v>9038.0</v>
      </c>
      <c r="L2193" s="1602">
        <v>54478.0</v>
      </c>
    </row>
    <row r="2194">
      <c r="A2194" s="1596" t="s">
        <v>282</v>
      </c>
      <c r="B2194" s="1632">
        <v>28513.0</v>
      </c>
      <c r="C2194" s="1598">
        <v>1327.0</v>
      </c>
      <c r="D2194" s="1599">
        <v>18.7</v>
      </c>
      <c r="E2194" s="160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609">
        <v>3460.0</v>
      </c>
      <c r="L2194" s="1602">
        <v>49577.0</v>
      </c>
    </row>
    <row r="2195">
      <c r="A2195" s="1596" t="s">
        <v>333</v>
      </c>
      <c r="B2195" s="1632">
        <v>40397.0</v>
      </c>
      <c r="C2195" s="1598">
        <v>2798.0</v>
      </c>
      <c r="D2195" s="1599">
        <v>33.6</v>
      </c>
      <c r="E2195" s="160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609">
        <v>5059.0</v>
      </c>
      <c r="L2195" s="1602">
        <v>40287.0</v>
      </c>
    </row>
    <row r="2196">
      <c r="A2196" s="1596" t="s">
        <v>1465</v>
      </c>
      <c r="B2196" s="1632">
        <v>4484.0</v>
      </c>
      <c r="C2196" s="1610">
        <v>210.0</v>
      </c>
      <c r="D2196" s="1599">
        <v>16.1</v>
      </c>
      <c r="E2196" s="160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609">
        <v>316.0</v>
      </c>
      <c r="L2196" s="1602">
        <v>50728.0</v>
      </c>
    </row>
    <row r="2197">
      <c r="A2197" s="1596" t="s">
        <v>701</v>
      </c>
      <c r="B2197" s="1632">
        <v>3749.0</v>
      </c>
      <c r="C2197" s="1610">
        <v>165.0</v>
      </c>
      <c r="D2197" s="1599">
        <v>18.3</v>
      </c>
      <c r="E2197" s="160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609">
        <v>281.0</v>
      </c>
      <c r="L2197" s="1602">
        <v>51867.0</v>
      </c>
    </row>
    <row r="2198">
      <c r="A2198" s="1596" t="s">
        <v>291</v>
      </c>
      <c r="B2198" s="1632">
        <v>62846.0</v>
      </c>
      <c r="C2198" s="1598">
        <v>3350.0</v>
      </c>
      <c r="D2198" s="1599">
        <v>21.9</v>
      </c>
      <c r="E2198" s="160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609">
        <v>6489.0</v>
      </c>
      <c r="L2198" s="1602">
        <v>52387.0</v>
      </c>
    </row>
    <row r="2199">
      <c r="A2199" s="1596" t="s">
        <v>1466</v>
      </c>
      <c r="B2199" s="1632">
        <v>25656.0</v>
      </c>
      <c r="C2199" s="1598">
        <v>1349.0</v>
      </c>
      <c r="D2199" s="1599">
        <v>19.9</v>
      </c>
      <c r="E2199" s="160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609">
        <v>2806.0</v>
      </c>
      <c r="L2199" s="1602">
        <v>47858.0</v>
      </c>
    </row>
    <row r="2200">
      <c r="A2200" s="1596" t="s">
        <v>440</v>
      </c>
      <c r="B2200" s="1632">
        <v>54795.0</v>
      </c>
      <c r="C2200" s="1598">
        <v>1779.0</v>
      </c>
      <c r="D2200" s="1599">
        <v>13.6</v>
      </c>
      <c r="E2200" s="160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609">
        <v>5851.0</v>
      </c>
      <c r="L2200" s="1602">
        <v>56489.0</v>
      </c>
    </row>
    <row r="2201">
      <c r="A2201" s="1596" t="s">
        <v>168</v>
      </c>
      <c r="B2201" s="1632">
        <v>4169.0</v>
      </c>
      <c r="C2201" s="1610">
        <v>169.0</v>
      </c>
      <c r="D2201" s="1599">
        <v>16.8</v>
      </c>
      <c r="E2201" s="160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609">
        <v>251.0</v>
      </c>
      <c r="L2201" s="1602">
        <v>49073.0</v>
      </c>
    </row>
    <row r="2202">
      <c r="A2202" s="1596" t="s">
        <v>1467</v>
      </c>
      <c r="B2202" s="1632">
        <v>5491.0</v>
      </c>
      <c r="C2202" s="1610">
        <v>354.0</v>
      </c>
      <c r="D2202" s="1599">
        <v>30.8</v>
      </c>
      <c r="E2202" s="160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609">
        <v>460.0</v>
      </c>
      <c r="L2202" s="1602">
        <v>37445.0</v>
      </c>
    </row>
    <row r="2203">
      <c r="A2203" s="1596" t="s">
        <v>1468</v>
      </c>
      <c r="B2203" s="1632">
        <v>2488.0</v>
      </c>
      <c r="C2203" s="1610">
        <v>210.0</v>
      </c>
      <c r="D2203" s="1599">
        <v>31.5</v>
      </c>
      <c r="E2203" s="160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609">
        <v>295.0</v>
      </c>
      <c r="L2203" s="1602">
        <v>38537.0</v>
      </c>
    </row>
    <row r="2204">
      <c r="A2204" s="1596" t="s">
        <v>709</v>
      </c>
      <c r="B2204" s="1632">
        <v>3272.0</v>
      </c>
      <c r="C2204" s="1610">
        <v>157.0</v>
      </c>
      <c r="D2204" s="1599">
        <v>15.7</v>
      </c>
      <c r="E2204" s="160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609">
        <v>260.0</v>
      </c>
      <c r="L2204" s="1602">
        <v>55112.0</v>
      </c>
    </row>
    <row r="2205">
      <c r="A2205" s="1596" t="s">
        <v>711</v>
      </c>
      <c r="B2205" s="1632">
        <v>11561.0</v>
      </c>
      <c r="C2205" s="1610">
        <v>958.0</v>
      </c>
      <c r="D2205" s="1599">
        <v>32.7</v>
      </c>
      <c r="E2205" s="160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609">
        <v>1145.0</v>
      </c>
      <c r="L2205" s="1602">
        <v>37776.0</v>
      </c>
    </row>
    <row r="2206">
      <c r="A2206" s="1596" t="s">
        <v>1469</v>
      </c>
      <c r="B2206" s="1632">
        <v>13367.0</v>
      </c>
      <c r="C2206" s="1610">
        <v>886.0</v>
      </c>
      <c r="D2206" s="1599">
        <v>31.2</v>
      </c>
      <c r="E2206" s="160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609">
        <v>1332.0</v>
      </c>
      <c r="L2206" s="1602">
        <v>37566.0</v>
      </c>
    </row>
    <row r="2207">
      <c r="A2207" s="1596" t="s">
        <v>65</v>
      </c>
      <c r="B2207" s="1632">
        <v>24785.0</v>
      </c>
      <c r="C2207" s="1598">
        <v>1423.0</v>
      </c>
      <c r="D2207" s="1599">
        <v>22.9</v>
      </c>
      <c r="E2207" s="160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609">
        <v>3176.0</v>
      </c>
      <c r="L2207" s="1602">
        <v>47747.0</v>
      </c>
    </row>
    <row r="2208">
      <c r="A2208" s="1596" t="s">
        <v>66</v>
      </c>
      <c r="B2208" s="1632">
        <v>5337.0</v>
      </c>
      <c r="C2208" s="1610">
        <v>550.0</v>
      </c>
      <c r="D2208" s="1599">
        <v>37.9</v>
      </c>
      <c r="E2208" s="160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609">
        <v>538.0</v>
      </c>
      <c r="L2208" s="1602">
        <v>37338.0</v>
      </c>
    </row>
    <row r="2209">
      <c r="A2209" s="1596" t="s">
        <v>1355</v>
      </c>
      <c r="B2209" s="1632">
        <v>10272.0</v>
      </c>
      <c r="C2209" s="1610">
        <v>656.0</v>
      </c>
      <c r="D2209" s="1599">
        <v>25.9</v>
      </c>
      <c r="E2209" s="160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609">
        <v>1170.0</v>
      </c>
      <c r="L2209" s="1602">
        <v>39756.0</v>
      </c>
    </row>
    <row r="2210">
      <c r="A2210" s="1596" t="s">
        <v>1470</v>
      </c>
      <c r="B2210" s="1632">
        <v>43700.0</v>
      </c>
      <c r="C2210" s="1598">
        <v>3264.0</v>
      </c>
      <c r="D2210" s="1599">
        <v>30.3</v>
      </c>
      <c r="E2210" s="160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609">
        <v>4699.0</v>
      </c>
      <c r="L2210" s="1602">
        <v>45700.0</v>
      </c>
    </row>
    <row r="2211">
      <c r="A2211" s="1596" t="s">
        <v>1471</v>
      </c>
      <c r="B2211" s="1632">
        <v>15184.0</v>
      </c>
      <c r="C2211" s="1610">
        <v>542.0</v>
      </c>
      <c r="D2211" s="1599">
        <v>12.8</v>
      </c>
      <c r="E2211" s="160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609">
        <v>1557.0</v>
      </c>
      <c r="L2211" s="1602">
        <v>59266.0</v>
      </c>
    </row>
    <row r="2212">
      <c r="A2212" s="1596" t="s">
        <v>297</v>
      </c>
      <c r="B2212" s="1632">
        <v>8509.0</v>
      </c>
      <c r="C2212" s="1610">
        <v>575.0</v>
      </c>
      <c r="D2212" s="1599">
        <v>28.5</v>
      </c>
      <c r="E2212" s="160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609">
        <v>737.0</v>
      </c>
      <c r="L2212" s="1602">
        <v>37831.0</v>
      </c>
    </row>
    <row r="2213">
      <c r="A2213" s="1596" t="s">
        <v>1472</v>
      </c>
      <c r="B2213" s="1632">
        <v>9444.0</v>
      </c>
      <c r="C2213" s="1610">
        <v>516.0</v>
      </c>
      <c r="D2213" s="1599">
        <v>24.1</v>
      </c>
      <c r="E2213" s="160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609">
        <v>1046.0</v>
      </c>
      <c r="L2213" s="1602">
        <v>38284.0</v>
      </c>
    </row>
    <row r="2214">
      <c r="A2214" s="1596" t="s">
        <v>1473</v>
      </c>
      <c r="B2214" s="1632">
        <v>48129.0</v>
      </c>
      <c r="C2214" s="1598">
        <v>3593.0</v>
      </c>
      <c r="D2214" s="1599">
        <v>30.6</v>
      </c>
      <c r="E2214" s="160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609">
        <v>5333.0</v>
      </c>
      <c r="L2214" s="1602">
        <v>38709.0</v>
      </c>
    </row>
    <row r="2215">
      <c r="A2215" s="1596" t="s">
        <v>176</v>
      </c>
      <c r="B2215" s="1632">
        <v>33458.0</v>
      </c>
      <c r="C2215" s="1598">
        <v>1686.0</v>
      </c>
      <c r="D2215" s="1599">
        <v>20.8</v>
      </c>
      <c r="E2215" s="160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609">
        <v>3457.0</v>
      </c>
      <c r="L2215" s="1602">
        <v>48039.0</v>
      </c>
    </row>
    <row r="2216">
      <c r="A2216" s="1596" t="s">
        <v>178</v>
      </c>
      <c r="B2216" s="1632">
        <v>49555.0</v>
      </c>
      <c r="C2216" s="1598">
        <v>1455.0</v>
      </c>
      <c r="D2216" s="1599">
        <v>13.7</v>
      </c>
      <c r="E2216" s="160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609">
        <v>5458.0</v>
      </c>
      <c r="L2216" s="1602">
        <v>69114.0</v>
      </c>
    </row>
    <row r="2217">
      <c r="A2217" s="1596" t="s">
        <v>1474</v>
      </c>
      <c r="B2217" s="1632">
        <v>10146.0</v>
      </c>
      <c r="C2217" s="1610">
        <v>505.0</v>
      </c>
      <c r="D2217" s="1599">
        <v>20.9</v>
      </c>
      <c r="E2217" s="160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609">
        <v>1128.0</v>
      </c>
      <c r="L2217" s="1602">
        <v>48725.0</v>
      </c>
    </row>
    <row r="2218">
      <c r="A2218" s="1596" t="s">
        <v>3926</v>
      </c>
      <c r="B2218" s="1632">
        <v>41662.0</v>
      </c>
      <c r="C2218" s="1598">
        <v>1286.0</v>
      </c>
      <c r="D2218" s="1599">
        <v>12.7</v>
      </c>
      <c r="E2218" s="160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609">
        <v>5108.0</v>
      </c>
      <c r="L2218" s="1602">
        <v>65831.0</v>
      </c>
    </row>
    <row r="2219">
      <c r="A2219" s="1596" t="s">
        <v>1476</v>
      </c>
      <c r="B2219" s="1632">
        <v>30814.0</v>
      </c>
      <c r="C2219" s="1598">
        <v>2323.0</v>
      </c>
      <c r="D2219" s="1599">
        <v>28.8</v>
      </c>
      <c r="E2219" s="160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609">
        <v>3785.0</v>
      </c>
      <c r="L2219" s="1602">
        <v>37390.0</v>
      </c>
    </row>
    <row r="2220">
      <c r="A2220" s="1596" t="s">
        <v>459</v>
      </c>
      <c r="B2220" s="1632">
        <v>18941.0</v>
      </c>
      <c r="C2220" s="1598">
        <v>1486.0</v>
      </c>
      <c r="D2220" s="1599">
        <v>37.6</v>
      </c>
      <c r="E2220" s="160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609">
        <v>2123.0</v>
      </c>
      <c r="L2220" s="1602">
        <v>37468.0</v>
      </c>
    </row>
    <row r="2221">
      <c r="A2221" s="1596" t="s">
        <v>1477</v>
      </c>
      <c r="B2221" s="1632">
        <v>7782.0</v>
      </c>
      <c r="C2221" s="1610">
        <v>290.0</v>
      </c>
      <c r="D2221" s="1599">
        <v>15.3</v>
      </c>
      <c r="E2221" s="160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609">
        <v>639.0</v>
      </c>
      <c r="L2221" s="1602">
        <v>56102.0</v>
      </c>
    </row>
    <row r="2222">
      <c r="A2222" s="1596" t="s">
        <v>77</v>
      </c>
      <c r="B2222" s="1632">
        <v>15312.0</v>
      </c>
      <c r="C2222" s="1610">
        <v>953.0</v>
      </c>
      <c r="D2222" s="1599">
        <v>25.6</v>
      </c>
      <c r="E2222" s="160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609">
        <v>1804.0</v>
      </c>
      <c r="L2222" s="1602">
        <v>42258.0</v>
      </c>
    </row>
    <row r="2223">
      <c r="A2223" s="1596" t="s">
        <v>1478</v>
      </c>
      <c r="B2223" s="1632">
        <v>39046.0</v>
      </c>
      <c r="C2223" s="1598">
        <v>1885.0</v>
      </c>
      <c r="D2223" s="1599">
        <v>20.3</v>
      </c>
      <c r="E2223" s="160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609">
        <v>6053.0</v>
      </c>
      <c r="L2223" s="1602">
        <v>50951.0</v>
      </c>
    </row>
    <row r="2224">
      <c r="A2224" s="1596" t="s">
        <v>462</v>
      </c>
      <c r="B2224" s="1632">
        <v>13904.0</v>
      </c>
      <c r="C2224" s="1610">
        <v>652.0</v>
      </c>
      <c r="D2224" s="1599">
        <v>20.7</v>
      </c>
      <c r="E2224" s="160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609">
        <v>1599.0</v>
      </c>
      <c r="L2224" s="1606">
        <v>50031.0</v>
      </c>
    </row>
    <row r="2225">
      <c r="A2225" s="1596" t="s">
        <v>1479</v>
      </c>
      <c r="B2225" s="1632">
        <v>66339.0</v>
      </c>
      <c r="C2225" s="1598">
        <v>3464.0</v>
      </c>
      <c r="D2225" s="1599">
        <v>21.4</v>
      </c>
      <c r="E2225" s="160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609">
        <v>9126.0</v>
      </c>
      <c r="L2225" s="1602">
        <v>43911.0</v>
      </c>
    </row>
    <row r="2226">
      <c r="A2226" s="1596" t="s">
        <v>617</v>
      </c>
      <c r="B2226" s="1632">
        <v>10924.0</v>
      </c>
      <c r="C2226" s="1610">
        <v>421.0</v>
      </c>
      <c r="D2226" s="1599">
        <v>16.3</v>
      </c>
      <c r="E2226" s="160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609">
        <v>1074.0</v>
      </c>
      <c r="L2226" s="1602">
        <v>54210.0</v>
      </c>
    </row>
    <row r="2227">
      <c r="A2227" s="1596" t="s">
        <v>1480</v>
      </c>
      <c r="B2227" s="1632">
        <v>9320.0</v>
      </c>
      <c r="C2227" s="1610">
        <v>582.0</v>
      </c>
      <c r="D2227" s="1599">
        <v>25.4</v>
      </c>
      <c r="E2227" s="160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609">
        <v>1659.0</v>
      </c>
      <c r="L2227" s="1602">
        <v>45734.0</v>
      </c>
    </row>
    <row r="2228">
      <c r="A2228" s="1596" t="s">
        <v>1481</v>
      </c>
      <c r="B2228" s="1632">
        <v>11310.0</v>
      </c>
      <c r="C2228" s="1610">
        <v>834.0</v>
      </c>
      <c r="D2228" s="1599">
        <v>31.2</v>
      </c>
      <c r="E2228" s="160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609">
        <v>1155.0</v>
      </c>
      <c r="L2228" s="1606">
        <v>37545.0</v>
      </c>
    </row>
    <row r="2229">
      <c r="A2229" s="1596" t="s">
        <v>1453</v>
      </c>
      <c r="B2229" s="1632">
        <v>796292.0</v>
      </c>
      <c r="C2229" s="1598">
        <v>50600.0</v>
      </c>
      <c r="D2229" s="1599">
        <v>25.4</v>
      </c>
      <c r="E2229" s="160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609">
        <v>103029.0</v>
      </c>
      <c r="L2229" s="1602">
        <v>52346.0</v>
      </c>
    </row>
    <row r="2230">
      <c r="A2230" s="1596" t="s">
        <v>1482</v>
      </c>
      <c r="B2230" s="1632">
        <v>36706.0</v>
      </c>
      <c r="C2230" s="1598">
        <v>2574.0</v>
      </c>
      <c r="D2230" s="1599">
        <v>29.1</v>
      </c>
      <c r="E2230" s="160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609">
        <v>4908.0</v>
      </c>
      <c r="L2230" s="1602">
        <v>42354.0</v>
      </c>
    </row>
    <row r="2231">
      <c r="A2231" s="1596" t="s">
        <v>727</v>
      </c>
      <c r="B2231" s="1632">
        <v>45818.0</v>
      </c>
      <c r="C2231" s="1598">
        <v>2205.0</v>
      </c>
      <c r="D2231" s="1599">
        <v>22.1</v>
      </c>
      <c r="E2231" s="160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609">
        <v>5637.0</v>
      </c>
      <c r="L2231" s="1602">
        <v>48826.0</v>
      </c>
    </row>
    <row r="2232">
      <c r="A2232" s="1596" t="s">
        <v>729</v>
      </c>
      <c r="B2232" s="1632">
        <v>30285.0</v>
      </c>
      <c r="C2232" s="1598">
        <v>2304.0</v>
      </c>
      <c r="D2232" s="1599">
        <v>30.8</v>
      </c>
      <c r="E2232" s="160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609">
        <v>3981.0</v>
      </c>
      <c r="L2232" s="1602">
        <v>38194.0</v>
      </c>
    </row>
    <row r="2233">
      <c r="A2233" s="1596" t="s">
        <v>730</v>
      </c>
      <c r="B2233" s="1632">
        <v>15553.0</v>
      </c>
      <c r="C2233" s="1610">
        <v>741.0</v>
      </c>
      <c r="D2233" s="1599">
        <v>19.5</v>
      </c>
      <c r="E2233" s="160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609">
        <v>1595.0</v>
      </c>
      <c r="L2233" s="1606">
        <v>46949.0</v>
      </c>
    </row>
    <row r="2234">
      <c r="A2234" s="1596" t="s">
        <v>1483</v>
      </c>
      <c r="B2234" s="1632">
        <v>81646.0</v>
      </c>
      <c r="C2234" s="1598">
        <v>2787.0</v>
      </c>
      <c r="D2234" s="1599">
        <v>18.0</v>
      </c>
      <c r="E2234" s="160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609">
        <v>9352.0</v>
      </c>
      <c r="L2234" s="1602">
        <v>47748.0</v>
      </c>
    </row>
    <row r="2235">
      <c r="A2235" s="1596" t="s">
        <v>1484</v>
      </c>
      <c r="B2235" s="1632">
        <v>43773.0</v>
      </c>
      <c r="C2235" s="1598">
        <v>2606.0</v>
      </c>
      <c r="D2235" s="1599">
        <v>27.4</v>
      </c>
      <c r="E2235" s="160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609">
        <v>5673.0</v>
      </c>
      <c r="L2235" s="1602">
        <v>42376.0</v>
      </c>
    </row>
    <row r="2236">
      <c r="A2236" s="1596" t="s">
        <v>1085</v>
      </c>
      <c r="B2236" s="1632">
        <v>38065.0</v>
      </c>
      <c r="C2236" s="1598">
        <v>1836.0</v>
      </c>
      <c r="D2236" s="1599">
        <v>20.2</v>
      </c>
      <c r="E2236" s="160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609">
        <v>5579.0</v>
      </c>
      <c r="L2236" s="1606">
        <v>48450.0</v>
      </c>
    </row>
    <row r="2237">
      <c r="A2237" s="1596" t="s">
        <v>731</v>
      </c>
      <c r="B2237" s="1632">
        <v>72454.0</v>
      </c>
      <c r="C2237" s="1598">
        <v>4190.0</v>
      </c>
      <c r="D2237" s="1599">
        <v>25.1</v>
      </c>
      <c r="E2237" s="160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609">
        <v>8565.0</v>
      </c>
      <c r="L2237" s="1602">
        <v>48499.0</v>
      </c>
    </row>
    <row r="2238">
      <c r="A2238" s="1596" t="s">
        <v>1485</v>
      </c>
      <c r="B2238" s="1632">
        <v>10812.0</v>
      </c>
      <c r="C2238" s="1610">
        <v>730.0</v>
      </c>
      <c r="D2238" s="1599">
        <v>30.0</v>
      </c>
      <c r="E2238" s="160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609">
        <v>1192.0</v>
      </c>
      <c r="L2238" s="1602">
        <v>37026.0</v>
      </c>
    </row>
    <row r="2239">
      <c r="A2239" s="1596" t="s">
        <v>1486</v>
      </c>
      <c r="B2239" s="1632">
        <v>3442.0</v>
      </c>
      <c r="C2239" s="1610">
        <v>169.0</v>
      </c>
      <c r="D2239" s="1599">
        <v>18.7</v>
      </c>
      <c r="E2239" s="160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609">
        <v>298.0</v>
      </c>
      <c r="L2239" s="1606">
        <v>53871.0</v>
      </c>
    </row>
    <row r="2240">
      <c r="A2240" s="1596" t="s">
        <v>1487</v>
      </c>
      <c r="B2240" s="1632">
        <v>95240.0</v>
      </c>
      <c r="C2240" s="1598">
        <v>2634.0</v>
      </c>
      <c r="D2240" s="1599">
        <v>12.5</v>
      </c>
      <c r="E2240" s="160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609">
        <v>14112.0</v>
      </c>
      <c r="L2240" s="1602">
        <v>61849.0</v>
      </c>
    </row>
    <row r="2241">
      <c r="A2241" s="1596" t="s">
        <v>385</v>
      </c>
      <c r="B2241" s="1632">
        <v>23556.0</v>
      </c>
      <c r="C2241" s="1598">
        <v>1594.0</v>
      </c>
      <c r="D2241" s="1599">
        <v>26.8</v>
      </c>
      <c r="E2241" s="160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609">
        <v>3083.0</v>
      </c>
      <c r="L2241" s="1602">
        <v>37901.0</v>
      </c>
    </row>
    <row r="2242">
      <c r="A2242" s="1596" t="s">
        <v>1488</v>
      </c>
      <c r="B2242" s="1632">
        <v>39281.0</v>
      </c>
      <c r="C2242" s="1598">
        <v>2625.0</v>
      </c>
      <c r="D2242" s="1599">
        <v>28.4</v>
      </c>
      <c r="E2242" s="160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609">
        <v>5526.0</v>
      </c>
      <c r="L2242" s="1602">
        <v>38998.0</v>
      </c>
    </row>
    <row r="2243">
      <c r="A2243" s="1596" t="s">
        <v>476</v>
      </c>
      <c r="B2243" s="1632">
        <v>42848.0</v>
      </c>
      <c r="C2243" s="1598">
        <v>2232.0</v>
      </c>
      <c r="D2243" s="1599">
        <v>22.7</v>
      </c>
      <c r="E2243" s="160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609">
        <v>4774.0</v>
      </c>
      <c r="L2243" s="1602">
        <v>46512.0</v>
      </c>
    </row>
    <row r="2244">
      <c r="A2244" s="1596" t="s">
        <v>1145</v>
      </c>
      <c r="B2244" s="1632">
        <v>21384.0</v>
      </c>
      <c r="C2244" s="1610">
        <v>949.0</v>
      </c>
      <c r="D2244" s="1599">
        <v>16.9</v>
      </c>
      <c r="E2244" s="160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609">
        <v>3587.0</v>
      </c>
      <c r="L2244" s="1602">
        <v>51812.0</v>
      </c>
    </row>
    <row r="2245">
      <c r="A2245" s="1596" t="s">
        <v>1489</v>
      </c>
      <c r="B2245" s="1632">
        <v>6968.0</v>
      </c>
      <c r="C2245" s="1610">
        <v>510.0</v>
      </c>
      <c r="D2245" s="1599">
        <v>31.3</v>
      </c>
      <c r="E2245" s="160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609">
        <v>844.0</v>
      </c>
      <c r="L2245" s="1606">
        <v>41186.0</v>
      </c>
    </row>
    <row r="2246">
      <c r="A2246" s="1596" t="s">
        <v>1490</v>
      </c>
      <c r="B2246" s="1632">
        <v>669279.0</v>
      </c>
      <c r="C2246" s="1598">
        <v>31442.0</v>
      </c>
      <c r="D2246" s="1599">
        <v>19.6</v>
      </c>
      <c r="E2246" s="160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609">
        <v>96880.0</v>
      </c>
      <c r="L2246" s="1606">
        <v>55796.0</v>
      </c>
    </row>
    <row r="2247">
      <c r="A2247" s="1596" t="s">
        <v>1491</v>
      </c>
      <c r="B2247" s="1632">
        <v>80981.0</v>
      </c>
      <c r="C2247" s="1598">
        <v>2628.0</v>
      </c>
      <c r="D2247" s="1599">
        <v>13.7</v>
      </c>
      <c r="E2247" s="160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609">
        <v>11920.0</v>
      </c>
      <c r="L2247" s="1606">
        <v>62889.0</v>
      </c>
    </row>
    <row r="2248">
      <c r="A2248" s="1596" t="s">
        <v>94</v>
      </c>
      <c r="B2248" s="1632">
        <v>52455.0</v>
      </c>
      <c r="C2248" s="1598">
        <v>2223.0</v>
      </c>
      <c r="D2248" s="1599">
        <v>18.4</v>
      </c>
      <c r="E2248" s="160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609">
        <v>7352.0</v>
      </c>
      <c r="L2248" s="1606">
        <v>53992.0</v>
      </c>
    </row>
    <row r="2249">
      <c r="A2249" s="1596" t="s">
        <v>1492</v>
      </c>
      <c r="B2249" s="1632">
        <v>10924.0</v>
      </c>
      <c r="C2249" s="1610">
        <v>667.0</v>
      </c>
      <c r="D2249" s="1599">
        <v>24.5</v>
      </c>
      <c r="E2249" s="160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609">
        <v>1003.0</v>
      </c>
      <c r="L2249" s="1606">
        <v>47484.0</v>
      </c>
    </row>
    <row r="2250">
      <c r="A2250" s="1596" t="s">
        <v>1493</v>
      </c>
      <c r="B2250" s="1632">
        <v>8624.0</v>
      </c>
      <c r="C2250" s="1610">
        <v>299.0</v>
      </c>
      <c r="D2250" s="1599">
        <v>17.0</v>
      </c>
      <c r="E2250" s="160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609">
        <v>602.0</v>
      </c>
      <c r="L2250" s="1658">
        <v>51715.0</v>
      </c>
    </row>
    <row r="2251">
      <c r="A2251" s="1581" t="s">
        <v>1494</v>
      </c>
      <c r="B2251" s="1640">
        <v>20470.0</v>
      </c>
      <c r="C2251" s="1583">
        <v>1090.0</v>
      </c>
      <c r="D2251" s="1612">
        <v>22.5</v>
      </c>
      <c r="E2251" s="1585">
        <v>16136.0</v>
      </c>
      <c r="F2251" s="1586">
        <v>351.0</v>
      </c>
      <c r="G2251" s="1586">
        <v>633.0</v>
      </c>
      <c r="H2251" s="1586">
        <v>126.0</v>
      </c>
      <c r="I2251" s="1586">
        <v>6.0</v>
      </c>
      <c r="J2251" s="1586">
        <v>1238.0</v>
      </c>
      <c r="K2251" s="1659">
        <v>1980.0</v>
      </c>
      <c r="L2251" s="1660">
        <v>55134.0</v>
      </c>
    </row>
    <row r="2252">
      <c r="A2252" s="1590" t="s">
        <v>1130</v>
      </c>
      <c r="B2252" s="1641">
        <v>4237256.0</v>
      </c>
      <c r="C2252" s="1591">
        <v>134073.0</v>
      </c>
      <c r="D2252" s="1616">
        <v>15.7</v>
      </c>
      <c r="E2252" s="1617">
        <v>3169096.0</v>
      </c>
      <c r="F2252" s="1593">
        <v>82655.0</v>
      </c>
      <c r="G2252" s="1593">
        <v>62993.0</v>
      </c>
      <c r="H2252" s="1593">
        <v>194538.0</v>
      </c>
      <c r="I2252" s="1593">
        <v>19204.0</v>
      </c>
      <c r="J2252" s="1593">
        <v>265431.0</v>
      </c>
      <c r="K2252" s="1594">
        <v>443339.0</v>
      </c>
      <c r="L2252" s="1595">
        <v>63168.0</v>
      </c>
    </row>
    <row r="2253">
      <c r="A2253" s="1596" t="s">
        <v>343</v>
      </c>
      <c r="B2253" s="1631">
        <v>16668.0</v>
      </c>
      <c r="C2253" s="1610">
        <v>702.0</v>
      </c>
      <c r="D2253" s="1599">
        <v>22.7</v>
      </c>
      <c r="E2253" s="160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609">
        <v>1033.0</v>
      </c>
      <c r="L2253" s="1606">
        <v>45972.0</v>
      </c>
    </row>
    <row r="2254">
      <c r="A2254" s="1596" t="s">
        <v>150</v>
      </c>
      <c r="B2254" s="1632">
        <v>95184.0</v>
      </c>
      <c r="C2254" s="1598">
        <v>1742.0</v>
      </c>
      <c r="D2254" s="1599">
        <v>11.9</v>
      </c>
      <c r="E2254" s="160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609">
        <v>8892.0</v>
      </c>
      <c r="L2254" s="1606">
        <v>63600.0</v>
      </c>
    </row>
    <row r="2255">
      <c r="A2255" s="1596" t="s">
        <v>1497</v>
      </c>
      <c r="B2255" s="1632">
        <v>421401.0</v>
      </c>
      <c r="C2255" s="1598">
        <v>6938.0</v>
      </c>
      <c r="D2255" s="1599">
        <v>7.9</v>
      </c>
      <c r="E2255" s="160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609">
        <v>40543.0</v>
      </c>
      <c r="L2255" s="1602">
        <v>81061.0</v>
      </c>
    </row>
    <row r="2256">
      <c r="A2256" s="1596" t="s">
        <v>1499</v>
      </c>
      <c r="B2256" s="1632">
        <v>41072.0</v>
      </c>
      <c r="C2256" s="1598">
        <v>1188.0</v>
      </c>
      <c r="D2256" s="1599">
        <v>16.0</v>
      </c>
      <c r="E2256" s="160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609">
        <v>3595.0</v>
      </c>
      <c r="L2256" s="1602">
        <v>53806.0</v>
      </c>
    </row>
    <row r="2257">
      <c r="A2257" s="1596" t="s">
        <v>157</v>
      </c>
      <c r="B2257" s="1632">
        <v>52589.0</v>
      </c>
      <c r="C2257" s="1598">
        <v>1423.0</v>
      </c>
      <c r="D2257" s="1599">
        <v>13.1</v>
      </c>
      <c r="E2257" s="160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609">
        <v>4582.0</v>
      </c>
      <c r="L2257" s="1602">
        <v>63338.0</v>
      </c>
    </row>
    <row r="2258">
      <c r="A2258" s="1596" t="s">
        <v>1243</v>
      </c>
      <c r="B2258" s="1632">
        <v>64929.0</v>
      </c>
      <c r="C2258" s="1598">
        <v>2757.0</v>
      </c>
      <c r="D2258" s="1599">
        <v>24.1</v>
      </c>
      <c r="E2258" s="160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609">
        <v>5793.0</v>
      </c>
      <c r="L2258" s="1602">
        <v>48352.0</v>
      </c>
    </row>
    <row r="2259">
      <c r="A2259" s="1596" t="s">
        <v>1502</v>
      </c>
      <c r="B2259" s="1632">
        <v>24738.0</v>
      </c>
      <c r="C2259" s="1610">
        <v>906.0</v>
      </c>
      <c r="D2259" s="1599">
        <v>19.7</v>
      </c>
      <c r="E2259" s="160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609">
        <v>2016.0</v>
      </c>
      <c r="L2259" s="1602">
        <v>51348.0</v>
      </c>
    </row>
    <row r="2260">
      <c r="A2260" s="1596" t="s">
        <v>1267</v>
      </c>
      <c r="B2260" s="1632">
        <v>23446.0</v>
      </c>
      <c r="C2260" s="1610">
        <v>725.0</v>
      </c>
      <c r="D2260" s="1599">
        <v>22.3</v>
      </c>
      <c r="E2260" s="160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609">
        <v>2115.0</v>
      </c>
      <c r="L2260" s="1606">
        <v>48788.0</v>
      </c>
    </row>
    <row r="2261">
      <c r="A2261" s="1596" t="s">
        <v>1503</v>
      </c>
      <c r="B2261" s="1632">
        <v>198253.0</v>
      </c>
      <c r="C2261" s="1598">
        <v>4376.0</v>
      </c>
      <c r="D2261" s="1599">
        <v>11.5</v>
      </c>
      <c r="E2261" s="160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609">
        <v>17260.0</v>
      </c>
      <c r="L2261" s="1606">
        <v>67372.0</v>
      </c>
    </row>
    <row r="2262">
      <c r="A2262" s="1596" t="s">
        <v>286</v>
      </c>
      <c r="B2262" s="1632">
        <v>111201.0</v>
      </c>
      <c r="C2262" s="1598">
        <v>4415.0</v>
      </c>
      <c r="D2262" s="1599">
        <v>21.3</v>
      </c>
      <c r="E2262" s="160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609">
        <v>9305.0</v>
      </c>
      <c r="L2262" s="1602">
        <v>47020.0</v>
      </c>
    </row>
    <row r="2263">
      <c r="A2263" s="1596" t="s">
        <v>1507</v>
      </c>
      <c r="B2263" s="1632">
        <v>1995.0</v>
      </c>
      <c r="C2263" s="1610">
        <v>57.0</v>
      </c>
      <c r="D2263" s="1599">
        <v>15.8</v>
      </c>
      <c r="E2263" s="160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609">
        <v>145.0</v>
      </c>
      <c r="L2263" s="1602">
        <v>54325.0</v>
      </c>
    </row>
    <row r="2264">
      <c r="A2264" s="1596" t="s">
        <v>168</v>
      </c>
      <c r="B2264" s="1632">
        <v>7233.0</v>
      </c>
      <c r="C2264" s="1610">
        <v>252.0</v>
      </c>
      <c r="D2264" s="1599">
        <v>20.0</v>
      </c>
      <c r="E2264" s="160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609">
        <v>530.0</v>
      </c>
      <c r="L2264" s="1602">
        <v>46141.0</v>
      </c>
    </row>
    <row r="2265">
      <c r="A2265" s="1596" t="s">
        <v>1508</v>
      </c>
      <c r="B2265" s="1632">
        <v>7495.0</v>
      </c>
      <c r="C2265" s="1610">
        <v>322.0</v>
      </c>
      <c r="D2265" s="1599">
        <v>22.5</v>
      </c>
      <c r="E2265" s="160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609">
        <v>526.0</v>
      </c>
      <c r="L2265" s="1602">
        <v>43370.0</v>
      </c>
    </row>
    <row r="2266">
      <c r="A2266" s="1596" t="s">
        <v>1509</v>
      </c>
      <c r="B2266" s="1632">
        <v>23977.0</v>
      </c>
      <c r="C2266" s="1610">
        <v>799.0</v>
      </c>
      <c r="D2266" s="1599">
        <v>14.7</v>
      </c>
      <c r="E2266" s="160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609">
        <v>3710.0</v>
      </c>
      <c r="L2266" s="1606">
        <v>66607.0</v>
      </c>
    </row>
    <row r="2267">
      <c r="A2267" s="1596" t="s">
        <v>65</v>
      </c>
      <c r="B2267" s="1632">
        <v>223259.0</v>
      </c>
      <c r="C2267" s="1598">
        <v>9287.0</v>
      </c>
      <c r="D2267" s="1599">
        <v>21.0</v>
      </c>
      <c r="E2267" s="160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609">
        <v>24558.0</v>
      </c>
      <c r="L2267" s="1602">
        <v>55511.0</v>
      </c>
    </row>
    <row r="2268">
      <c r="A2268" s="1596" t="s">
        <v>66</v>
      </c>
      <c r="B2268" s="1632">
        <v>24502.0</v>
      </c>
      <c r="C2268" s="1598">
        <v>1249.0</v>
      </c>
      <c r="D2268" s="1599">
        <v>22.4</v>
      </c>
      <c r="E2268" s="160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609">
        <v>2411.0</v>
      </c>
      <c r="L2268" s="1606">
        <v>50376.0</v>
      </c>
    </row>
    <row r="2269">
      <c r="A2269" s="1596" t="s">
        <v>1512</v>
      </c>
      <c r="B2269" s="1632">
        <v>88090.0</v>
      </c>
      <c r="C2269" s="1598">
        <v>4093.0</v>
      </c>
      <c r="D2269" s="1599">
        <v>25.2</v>
      </c>
      <c r="E2269" s="160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609">
        <v>8052.0</v>
      </c>
      <c r="L2269" s="1606">
        <v>46578.0</v>
      </c>
    </row>
    <row r="2270">
      <c r="A2270" s="1596" t="s">
        <v>1514</v>
      </c>
      <c r="B2270" s="1632">
        <v>69413.0</v>
      </c>
      <c r="C2270" s="1598">
        <v>3605.0</v>
      </c>
      <c r="D2270" s="1599">
        <v>25.0</v>
      </c>
      <c r="E2270" s="160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609">
        <v>6919.0</v>
      </c>
      <c r="L2270" s="1602">
        <v>45374.0</v>
      </c>
    </row>
    <row r="2271">
      <c r="A2271" s="1596" t="s">
        <v>224</v>
      </c>
      <c r="B2271" s="1632">
        <v>8160.0</v>
      </c>
      <c r="C2271" s="1610">
        <v>342.0</v>
      </c>
      <c r="D2271" s="1599">
        <v>22.8</v>
      </c>
      <c r="E2271" s="160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609">
        <v>903.0</v>
      </c>
      <c r="L2271" s="1606">
        <v>44847.0</v>
      </c>
    </row>
    <row r="2272">
      <c r="A2272" s="1596" t="s">
        <v>717</v>
      </c>
      <c r="B2272" s="1632">
        <v>382971.0</v>
      </c>
      <c r="C2272" s="1598">
        <v>15221.0</v>
      </c>
      <c r="D2272" s="1599">
        <v>22.4</v>
      </c>
      <c r="E2272" s="160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609">
        <v>38792.0</v>
      </c>
      <c r="L2272" s="1602">
        <v>53161.0</v>
      </c>
    </row>
    <row r="2273">
      <c r="A2273" s="1596" t="s">
        <v>176</v>
      </c>
      <c r="B2273" s="1632">
        <v>50395.0</v>
      </c>
      <c r="C2273" s="1598">
        <v>1650.0</v>
      </c>
      <c r="D2273" s="1599">
        <v>20.3</v>
      </c>
      <c r="E2273" s="160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609">
        <v>4884.0</v>
      </c>
      <c r="L2273" s="1606">
        <v>49265.0</v>
      </c>
    </row>
    <row r="2274">
      <c r="A2274" s="1596" t="s">
        <v>662</v>
      </c>
      <c r="B2274" s="1632">
        <v>128610.0</v>
      </c>
      <c r="C2274" s="1598">
        <v>4559.0</v>
      </c>
      <c r="D2274" s="1599">
        <v>16.3</v>
      </c>
      <c r="E2274" s="160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609">
        <v>12014.0</v>
      </c>
      <c r="L2274" s="1602">
        <v>54292.0</v>
      </c>
    </row>
    <row r="2275">
      <c r="A2275" s="1596" t="s">
        <v>1519</v>
      </c>
      <c r="B2275" s="1632">
        <v>31571.0</v>
      </c>
      <c r="C2275" s="1598">
        <v>2288.0</v>
      </c>
      <c r="D2275" s="1599">
        <v>29.0</v>
      </c>
      <c r="E2275" s="160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609">
        <v>3244.0</v>
      </c>
      <c r="L2275" s="1606">
        <v>42624.0</v>
      </c>
    </row>
    <row r="2276">
      <c r="A2276" s="1596" t="s">
        <v>76</v>
      </c>
      <c r="B2276" s="1632">
        <v>345920.0</v>
      </c>
      <c r="C2276" s="1598">
        <v>16073.0</v>
      </c>
      <c r="D2276" s="1599">
        <v>19.2</v>
      </c>
      <c r="E2276" s="160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609">
        <v>42557.0</v>
      </c>
      <c r="L2276" s="1602">
        <v>56408.0</v>
      </c>
    </row>
    <row r="2277">
      <c r="A2277" s="1596" t="s">
        <v>1439</v>
      </c>
      <c r="B2277" s="1632">
        <v>12186.0</v>
      </c>
      <c r="C2277" s="1610">
        <v>655.0</v>
      </c>
      <c r="D2277" s="1599">
        <v>21.1</v>
      </c>
      <c r="E2277" s="160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609">
        <v>1672.0</v>
      </c>
      <c r="L2277" s="1606">
        <v>55343.0</v>
      </c>
    </row>
    <row r="2278">
      <c r="A2278" s="1596" t="s">
        <v>1521</v>
      </c>
      <c r="B2278" s="1632">
        <v>815428.0</v>
      </c>
      <c r="C2278" s="1598">
        <v>21633.0</v>
      </c>
      <c r="D2278" s="1599">
        <v>14.4</v>
      </c>
      <c r="E2278" s="160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609">
        <v>88414.0</v>
      </c>
      <c r="L2278" s="1606">
        <v>70756.0</v>
      </c>
    </row>
    <row r="2279">
      <c r="A2279" s="1596" t="s">
        <v>187</v>
      </c>
      <c r="B2279" s="1632">
        <v>87433.0</v>
      </c>
      <c r="C2279" s="1598">
        <v>2578.0</v>
      </c>
      <c r="D2279" s="1599">
        <v>13.5</v>
      </c>
      <c r="E2279" s="160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609">
        <v>9316.0</v>
      </c>
      <c r="L2279" s="1602">
        <v>62389.0</v>
      </c>
    </row>
    <row r="2280">
      <c r="A2280" s="1596" t="s">
        <v>742</v>
      </c>
      <c r="B2280" s="1632">
        <v>1870.0</v>
      </c>
      <c r="C2280" s="1610">
        <v>49.0</v>
      </c>
      <c r="D2280" s="1599">
        <v>16.4</v>
      </c>
      <c r="E2280" s="160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609">
        <v>156.0</v>
      </c>
      <c r="L2280" s="1602">
        <v>58838.0</v>
      </c>
    </row>
    <row r="2281">
      <c r="A2281" s="1596" t="s">
        <v>1524</v>
      </c>
      <c r="B2281" s="1632">
        <v>27390.0</v>
      </c>
      <c r="C2281" s="1610">
        <v>967.0</v>
      </c>
      <c r="D2281" s="1599">
        <v>19.7</v>
      </c>
      <c r="E2281" s="160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609">
        <v>2617.0</v>
      </c>
      <c r="L2281" s="1606">
        <v>52486.0</v>
      </c>
    </row>
    <row r="2282">
      <c r="A2282" s="1596" t="s">
        <v>1525</v>
      </c>
      <c r="B2282" s="1632">
        <v>80075.0</v>
      </c>
      <c r="C2282" s="1598">
        <v>4115.0</v>
      </c>
      <c r="D2282" s="1599">
        <v>21.5</v>
      </c>
      <c r="E2282" s="160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609">
        <v>9457.0</v>
      </c>
      <c r="L2282" s="1602">
        <v>53917.0</v>
      </c>
    </row>
    <row r="2283">
      <c r="A2283" s="1596" t="s">
        <v>199</v>
      </c>
      <c r="B2283" s="1632">
        <v>26196.0</v>
      </c>
      <c r="C2283" s="1598">
        <v>1048.0</v>
      </c>
      <c r="D2283" s="1599">
        <v>17.9</v>
      </c>
      <c r="E2283" s="160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609">
        <v>2054.0</v>
      </c>
      <c r="L2283" s="1602">
        <v>50616.0</v>
      </c>
    </row>
    <row r="2284">
      <c r="A2284" s="1596" t="s">
        <v>1527</v>
      </c>
      <c r="B2284" s="1632">
        <v>7391.0</v>
      </c>
      <c r="C2284" s="1610">
        <v>256.0</v>
      </c>
      <c r="D2284" s="1599">
        <v>19.9</v>
      </c>
      <c r="E2284" s="160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609">
        <v>469.0</v>
      </c>
      <c r="L2284" s="1602">
        <v>48137.0</v>
      </c>
    </row>
    <row r="2285">
      <c r="A2285" s="1596" t="s">
        <v>1528</v>
      </c>
      <c r="B2285" s="1632">
        <v>26670.0</v>
      </c>
      <c r="C2285" s="1598">
        <v>1118.0</v>
      </c>
      <c r="D2285" s="1599">
        <v>19.7</v>
      </c>
      <c r="E2285" s="160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609">
        <v>2997.0</v>
      </c>
      <c r="L2285" s="1606">
        <v>52269.0</v>
      </c>
    </row>
    <row r="2286">
      <c r="A2286" s="1596" t="s">
        <v>94</v>
      </c>
      <c r="B2286" s="1632">
        <v>600372.0</v>
      </c>
      <c r="C2286" s="1598">
        <v>13437.0</v>
      </c>
      <c r="D2286" s="1599">
        <v>10.0</v>
      </c>
      <c r="E2286" s="160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609">
        <v>70506.0</v>
      </c>
      <c r="L2286" s="1602">
        <v>82819.0</v>
      </c>
    </row>
    <row r="2287">
      <c r="A2287" s="1596" t="s">
        <v>496</v>
      </c>
      <c r="B2287" s="1632">
        <v>1451.0</v>
      </c>
      <c r="C2287" s="1610">
        <v>72.0</v>
      </c>
      <c r="D2287" s="1599">
        <v>35.0</v>
      </c>
      <c r="E2287" s="160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609">
        <v>120.0</v>
      </c>
      <c r="L2287" s="1658">
        <v>39579.0</v>
      </c>
    </row>
    <row r="2288">
      <c r="A2288" s="1581" t="s">
        <v>1530</v>
      </c>
      <c r="B2288" s="1640">
        <v>107722.0</v>
      </c>
      <c r="C2288" s="1583">
        <v>3176.0</v>
      </c>
      <c r="D2288" s="1612">
        <v>13.7</v>
      </c>
      <c r="E2288" s="1585">
        <v>83667.0</v>
      </c>
      <c r="F2288" s="1586">
        <v>900.0</v>
      </c>
      <c r="G2288" s="1586">
        <v>1942.0</v>
      </c>
      <c r="H2288" s="1586">
        <v>1579.0</v>
      </c>
      <c r="I2288" s="1586">
        <v>212.0</v>
      </c>
      <c r="J2288" s="1586">
        <v>8240.0</v>
      </c>
      <c r="K2288" s="1659">
        <v>11182.0</v>
      </c>
      <c r="L2288" s="1660">
        <v>61776.0</v>
      </c>
    </row>
    <row r="2289">
      <c r="A2289" s="1590" t="s">
        <v>1532</v>
      </c>
      <c r="B2289" s="1641">
        <v>1.30027E7</v>
      </c>
      <c r="C2289" s="1591">
        <v>433329.0</v>
      </c>
      <c r="D2289" s="1616">
        <v>16.7</v>
      </c>
      <c r="E2289" s="1646">
        <v>9750687.0</v>
      </c>
      <c r="F2289" s="1647">
        <v>1423169.0</v>
      </c>
      <c r="G2289" s="1647">
        <v>31052.0</v>
      </c>
      <c r="H2289" s="1647">
        <v>510501.0</v>
      </c>
      <c r="I2289" s="1647">
        <v>4276.0</v>
      </c>
      <c r="J2289" s="1647">
        <v>508531.0</v>
      </c>
      <c r="K2289" s="1648">
        <v>774484.0</v>
      </c>
      <c r="L2289" s="1667">
        <v>60891.0</v>
      </c>
    </row>
    <row r="2290">
      <c r="A2290" s="1596" t="s">
        <v>267</v>
      </c>
      <c r="B2290" s="1631">
        <v>103852.0</v>
      </c>
      <c r="C2290" s="1598">
        <v>2238.0</v>
      </c>
      <c r="D2290" s="1599">
        <v>11.2</v>
      </c>
      <c r="E2290" s="1600">
        <v>91460.0</v>
      </c>
      <c r="F2290" s="1638">
        <v>1559.0</v>
      </c>
      <c r="G2290" s="1638">
        <v>340.0</v>
      </c>
      <c r="H2290" s="1638">
        <v>975.0</v>
      </c>
      <c r="I2290" s="1638">
        <v>37.0</v>
      </c>
      <c r="J2290" s="1638">
        <v>3850.0</v>
      </c>
      <c r="K2290" s="1639">
        <v>5631.0</v>
      </c>
      <c r="L2290" s="1606">
        <v>62877.0</v>
      </c>
    </row>
    <row r="2291">
      <c r="A2291" s="1596" t="s">
        <v>1534</v>
      </c>
      <c r="B2291" s="1632">
        <v>1250578.0</v>
      </c>
      <c r="C2291" s="1598">
        <v>33550.0</v>
      </c>
      <c r="D2291" s="1599">
        <v>15.0</v>
      </c>
      <c r="E2291" s="160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609">
        <v>65706.0</v>
      </c>
      <c r="L2291" s="1606">
        <v>59881.0</v>
      </c>
    </row>
    <row r="2292">
      <c r="A2292" s="1596" t="s">
        <v>1535</v>
      </c>
      <c r="B2292" s="1632">
        <v>65558.0</v>
      </c>
      <c r="C2292" s="1598">
        <v>1664.0</v>
      </c>
      <c r="D2292" s="1599">
        <v>13.6</v>
      </c>
      <c r="E2292" s="160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609">
        <v>2161.0</v>
      </c>
      <c r="L2292" s="1606">
        <v>49436.0</v>
      </c>
    </row>
    <row r="2293">
      <c r="A2293" s="1596" t="s">
        <v>1457</v>
      </c>
      <c r="B2293" s="1632">
        <v>168215.0</v>
      </c>
      <c r="C2293" s="1598">
        <v>5131.0</v>
      </c>
      <c r="D2293" s="1599">
        <v>16.3</v>
      </c>
      <c r="E2293" s="160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609">
        <v>9359.0</v>
      </c>
      <c r="L2293" s="1602">
        <v>54823.0</v>
      </c>
    </row>
    <row r="2294">
      <c r="A2294" s="1596" t="s">
        <v>1537</v>
      </c>
      <c r="B2294" s="1632">
        <v>47577.0</v>
      </c>
      <c r="C2294" s="1598">
        <v>1383.0</v>
      </c>
      <c r="D2294" s="1599">
        <v>15.0</v>
      </c>
      <c r="E2294" s="160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609">
        <v>1414.0</v>
      </c>
      <c r="L2294" s="1606">
        <v>50257.0</v>
      </c>
    </row>
    <row r="2295">
      <c r="A2295" s="1596" t="s">
        <v>1538</v>
      </c>
      <c r="B2295" s="1632">
        <v>428849.0</v>
      </c>
      <c r="C2295" s="1598">
        <v>15572.0</v>
      </c>
      <c r="D2295" s="1599">
        <v>16.9</v>
      </c>
      <c r="E2295" s="160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609">
        <v>38645.0</v>
      </c>
      <c r="L2295" s="1606">
        <v>62519.0</v>
      </c>
    </row>
    <row r="2296">
      <c r="A2296" s="1596" t="s">
        <v>1539</v>
      </c>
      <c r="B2296" s="1632">
        <v>122822.0</v>
      </c>
      <c r="C2296" s="1598">
        <v>4761.0</v>
      </c>
      <c r="D2296" s="1599">
        <v>19.4</v>
      </c>
      <c r="E2296" s="160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609">
        <v>4836.0</v>
      </c>
      <c r="L2296" s="1602">
        <v>49244.0</v>
      </c>
    </row>
    <row r="2297">
      <c r="A2297" s="1596" t="s">
        <v>345</v>
      </c>
      <c r="B2297" s="1632">
        <v>59967.0</v>
      </c>
      <c r="C2297" s="1598">
        <v>2234.0</v>
      </c>
      <c r="D2297" s="1599">
        <v>17.1</v>
      </c>
      <c r="E2297" s="160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609">
        <v>2638.0</v>
      </c>
      <c r="L2297" s="1606">
        <v>50978.0</v>
      </c>
    </row>
    <row r="2298">
      <c r="A2298" s="1596" t="s">
        <v>1540</v>
      </c>
      <c r="B2298" s="1632">
        <v>646538.0</v>
      </c>
      <c r="C2298" s="1598">
        <v>8360.0</v>
      </c>
      <c r="D2298" s="1599">
        <v>6.6</v>
      </c>
      <c r="E2298" s="160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609">
        <v>36882.0</v>
      </c>
      <c r="L2298" s="1606">
        <v>88538.0</v>
      </c>
    </row>
    <row r="2299">
      <c r="A2299" s="1596" t="s">
        <v>36</v>
      </c>
      <c r="B2299" s="1632">
        <v>193763.0</v>
      </c>
      <c r="C2299" s="1598">
        <v>3290.0</v>
      </c>
      <c r="D2299" s="1599">
        <v>9.0</v>
      </c>
      <c r="E2299" s="160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609">
        <v>7888.0</v>
      </c>
      <c r="L2299" s="1606">
        <v>67161.0</v>
      </c>
    </row>
    <row r="2300">
      <c r="A2300" s="1596" t="s">
        <v>1541</v>
      </c>
      <c r="B2300" s="1632">
        <v>133472.0</v>
      </c>
      <c r="C2300" s="1598">
        <v>5604.0</v>
      </c>
      <c r="D2300" s="1599">
        <v>22.6</v>
      </c>
      <c r="E2300" s="160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609">
        <v>5682.0</v>
      </c>
      <c r="L2300" s="1602">
        <v>45163.0</v>
      </c>
    </row>
    <row r="2301">
      <c r="A2301" s="1596" t="s">
        <v>823</v>
      </c>
      <c r="B2301" s="1632">
        <v>4547.0</v>
      </c>
      <c r="C2301" s="1610">
        <v>174.0</v>
      </c>
      <c r="D2301" s="1599">
        <v>22.9</v>
      </c>
      <c r="E2301" s="160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609">
        <v>168.0</v>
      </c>
      <c r="L2301" s="1606">
        <v>41770.0</v>
      </c>
    </row>
    <row r="2302">
      <c r="A2302" s="1596" t="s">
        <v>1152</v>
      </c>
      <c r="B2302" s="1632">
        <v>64749.0</v>
      </c>
      <c r="C2302" s="1598">
        <v>2298.0</v>
      </c>
      <c r="D2302" s="1599">
        <v>19.1</v>
      </c>
      <c r="E2302" s="160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609">
        <v>3162.0</v>
      </c>
      <c r="L2302" s="1606">
        <v>53901.0</v>
      </c>
    </row>
    <row r="2303">
      <c r="A2303" s="1596" t="s">
        <v>1542</v>
      </c>
      <c r="B2303" s="1632">
        <v>158172.0</v>
      </c>
      <c r="C2303" s="1598">
        <v>2562.0</v>
      </c>
      <c r="D2303" s="1599">
        <v>10.6</v>
      </c>
      <c r="E2303" s="160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609">
        <v>7760.0</v>
      </c>
      <c r="L2303" s="1606">
        <v>58258.0</v>
      </c>
    </row>
    <row r="2304">
      <c r="A2304" s="1596" t="s">
        <v>1543</v>
      </c>
      <c r="B2304" s="1632">
        <v>534413.0</v>
      </c>
      <c r="C2304" s="1598">
        <v>9034.0</v>
      </c>
      <c r="D2304" s="1599">
        <v>7.8</v>
      </c>
      <c r="E2304" s="160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609">
        <v>36071.0</v>
      </c>
      <c r="L2304" s="1602">
        <v>99224.0</v>
      </c>
    </row>
    <row r="2305">
      <c r="A2305" s="1596" t="s">
        <v>1544</v>
      </c>
      <c r="B2305" s="1632">
        <v>37241.0</v>
      </c>
      <c r="C2305" s="1598">
        <v>1320.0</v>
      </c>
      <c r="D2305" s="1599">
        <v>18.6</v>
      </c>
      <c r="E2305" s="160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609">
        <v>1119.0</v>
      </c>
      <c r="L2305" s="1606">
        <v>46284.0</v>
      </c>
    </row>
    <row r="2306">
      <c r="A2306" s="1596" t="s">
        <v>1545</v>
      </c>
      <c r="B2306" s="1632">
        <v>80562.0</v>
      </c>
      <c r="C2306" s="1598">
        <v>3195.0</v>
      </c>
      <c r="D2306" s="1599">
        <v>22.6</v>
      </c>
      <c r="E2306" s="160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609">
        <v>2488.0</v>
      </c>
      <c r="L2306" s="1602">
        <v>46706.0</v>
      </c>
    </row>
    <row r="2307">
      <c r="A2307" s="1596" t="s">
        <v>550</v>
      </c>
      <c r="B2307" s="1632">
        <v>37450.0</v>
      </c>
      <c r="C2307" s="1598">
        <v>1339.0</v>
      </c>
      <c r="D2307" s="1599">
        <v>17.6</v>
      </c>
      <c r="E2307" s="160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609">
        <v>1289.0</v>
      </c>
      <c r="L2307" s="1606">
        <v>50999.0</v>
      </c>
    </row>
    <row r="2308">
      <c r="A2308" s="1596" t="s">
        <v>157</v>
      </c>
      <c r="B2308" s="1632">
        <v>64727.0</v>
      </c>
      <c r="C2308" s="1598">
        <v>1656.0</v>
      </c>
      <c r="D2308" s="1599">
        <v>14.6</v>
      </c>
      <c r="E2308" s="160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609">
        <v>2531.0</v>
      </c>
      <c r="L2308" s="1606">
        <v>50774.0</v>
      </c>
    </row>
    <row r="2309">
      <c r="A2309" s="1596" t="s">
        <v>160</v>
      </c>
      <c r="B2309" s="1632">
        <v>83938.0</v>
      </c>
      <c r="C2309" s="1598">
        <v>3256.0</v>
      </c>
      <c r="D2309" s="1599">
        <v>19.1</v>
      </c>
      <c r="E2309" s="160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609">
        <v>3551.0</v>
      </c>
      <c r="L2309" s="1606">
        <v>50805.0</v>
      </c>
    </row>
    <row r="2310">
      <c r="A2310" s="1596" t="s">
        <v>552</v>
      </c>
      <c r="B2310" s="1632">
        <v>259469.0</v>
      </c>
      <c r="C2310" s="1598">
        <v>4614.0</v>
      </c>
      <c r="D2310" s="1599">
        <v>9.2</v>
      </c>
      <c r="E2310" s="160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609">
        <v>14121.0</v>
      </c>
      <c r="L2310" s="1606">
        <v>71695.0</v>
      </c>
    </row>
    <row r="2311">
      <c r="A2311" s="1596" t="s">
        <v>1546</v>
      </c>
      <c r="B2311" s="1632">
        <v>286401.0</v>
      </c>
      <c r="C2311" s="1598">
        <v>12322.0</v>
      </c>
      <c r="D2311" s="1599">
        <v>20.5</v>
      </c>
      <c r="E2311" s="160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609">
        <v>21502.0</v>
      </c>
      <c r="L2311" s="1606">
        <v>57979.0</v>
      </c>
    </row>
    <row r="2312">
      <c r="A2312" s="1596" t="s">
        <v>333</v>
      </c>
      <c r="B2312" s="1632">
        <v>576830.0</v>
      </c>
      <c r="C2312" s="1598">
        <v>13753.0</v>
      </c>
      <c r="D2312" s="1599">
        <v>11.3</v>
      </c>
      <c r="E2312" s="160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609">
        <v>30019.0</v>
      </c>
      <c r="L2312" s="1602">
        <v>71961.0</v>
      </c>
    </row>
    <row r="2313">
      <c r="A2313" s="1596" t="s">
        <v>700</v>
      </c>
      <c r="B2313" s="1632">
        <v>30990.0</v>
      </c>
      <c r="C2313" s="1610">
        <v>722.0</v>
      </c>
      <c r="D2313" s="1599">
        <v>12.6</v>
      </c>
      <c r="E2313" s="160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609">
        <v>1110.0</v>
      </c>
      <c r="L2313" s="1606">
        <v>54876.0</v>
      </c>
    </row>
    <row r="2314">
      <c r="A2314" s="1596" t="s">
        <v>1298</v>
      </c>
      <c r="B2314" s="1632">
        <v>270876.0</v>
      </c>
      <c r="C2314" s="1598">
        <v>12138.0</v>
      </c>
      <c r="D2314" s="1599">
        <v>21.4</v>
      </c>
      <c r="E2314" s="160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609">
        <v>15995.0</v>
      </c>
      <c r="L2314" s="1606">
        <v>48453.0</v>
      </c>
    </row>
    <row r="2315">
      <c r="A2315" s="1596" t="s">
        <v>58</v>
      </c>
      <c r="B2315" s="1632">
        <v>128804.0</v>
      </c>
      <c r="C2315" s="1598">
        <v>4973.0</v>
      </c>
      <c r="D2315" s="1599">
        <v>20.3</v>
      </c>
      <c r="E2315" s="160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609">
        <v>5731.0</v>
      </c>
      <c r="L2315" s="1602">
        <v>50381.0</v>
      </c>
    </row>
    <row r="2316">
      <c r="A2316" s="1596" t="s">
        <v>1547</v>
      </c>
      <c r="B2316" s="1632">
        <v>6973.0</v>
      </c>
      <c r="C2316" s="1610">
        <v>185.0</v>
      </c>
      <c r="D2316" s="1599">
        <v>30.1</v>
      </c>
      <c r="E2316" s="160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609">
        <v>131.0</v>
      </c>
      <c r="L2316" s="1606">
        <v>41750.0</v>
      </c>
    </row>
    <row r="2317">
      <c r="A2317" s="1596" t="s">
        <v>59</v>
      </c>
      <c r="B2317" s="1632">
        <v>155932.0</v>
      </c>
      <c r="C2317" s="1598">
        <v>5933.0</v>
      </c>
      <c r="D2317" s="1599">
        <v>17.8</v>
      </c>
      <c r="E2317" s="160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609">
        <v>8933.0</v>
      </c>
      <c r="L2317" s="1602">
        <v>60744.0</v>
      </c>
    </row>
    <row r="2318">
      <c r="A2318" s="1596" t="s">
        <v>166</v>
      </c>
      <c r="B2318" s="1632">
        <v>14556.0</v>
      </c>
      <c r="C2318" s="1610">
        <v>485.0</v>
      </c>
      <c r="D2318" s="1599">
        <v>17.3</v>
      </c>
      <c r="E2318" s="160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609">
        <v>532.0</v>
      </c>
      <c r="L2318" s="1602">
        <v>52277.0</v>
      </c>
    </row>
    <row r="2319">
      <c r="A2319" s="1596" t="s">
        <v>61</v>
      </c>
      <c r="B2319" s="1632">
        <v>35954.0</v>
      </c>
      <c r="C2319" s="1598">
        <v>1377.0</v>
      </c>
      <c r="D2319" s="1599">
        <v>20.0</v>
      </c>
      <c r="E2319" s="160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609">
        <v>1391.0</v>
      </c>
      <c r="L2319" s="1602">
        <v>50956.0</v>
      </c>
    </row>
    <row r="2320">
      <c r="A2320" s="1596" t="s">
        <v>1548</v>
      </c>
      <c r="B2320" s="1632">
        <v>44092.0</v>
      </c>
      <c r="C2320" s="1598">
        <v>1502.0</v>
      </c>
      <c r="D2320" s="1599">
        <v>18.9</v>
      </c>
      <c r="E2320" s="160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609">
        <v>1368.0</v>
      </c>
      <c r="L2320" s="1606">
        <v>49019.0</v>
      </c>
    </row>
    <row r="2321">
      <c r="A2321" s="1596" t="s">
        <v>597</v>
      </c>
      <c r="B2321" s="1632">
        <v>83246.0</v>
      </c>
      <c r="C2321" s="1598">
        <v>2881.0</v>
      </c>
      <c r="D2321" s="1599">
        <v>19.3</v>
      </c>
      <c r="E2321" s="160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609">
        <v>2967.0</v>
      </c>
      <c r="L2321" s="1602">
        <v>47999.0</v>
      </c>
    </row>
    <row r="2322">
      <c r="A2322" s="1596" t="s">
        <v>66</v>
      </c>
      <c r="B2322" s="1632">
        <v>44492.0</v>
      </c>
      <c r="C2322" s="1598">
        <v>1826.0</v>
      </c>
      <c r="D2322" s="1599">
        <v>20.3</v>
      </c>
      <c r="E2322" s="160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609">
        <v>1591.0</v>
      </c>
      <c r="L2322" s="1602">
        <v>46751.0</v>
      </c>
    </row>
    <row r="2323">
      <c r="A2323" s="1596" t="s">
        <v>1549</v>
      </c>
      <c r="B2323" s="1632">
        <v>23509.0</v>
      </c>
      <c r="C2323" s="1610">
        <v>788.0</v>
      </c>
      <c r="D2323" s="1599">
        <v>14.5</v>
      </c>
      <c r="E2323" s="160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609">
        <v>738.0</v>
      </c>
      <c r="L2323" s="1606">
        <v>54342.0</v>
      </c>
    </row>
    <row r="2324">
      <c r="A2324" s="1596" t="s">
        <v>1550</v>
      </c>
      <c r="B2324" s="1632">
        <v>215896.0</v>
      </c>
      <c r="C2324" s="1598">
        <v>8636.0</v>
      </c>
      <c r="D2324" s="1599">
        <v>20.3</v>
      </c>
      <c r="E2324" s="160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609">
        <v>12743.0</v>
      </c>
      <c r="L2324" s="1606">
        <v>52872.0</v>
      </c>
    </row>
    <row r="2325">
      <c r="A2325" s="1596" t="s">
        <v>1212</v>
      </c>
      <c r="B2325" s="1632">
        <v>552984.0</v>
      </c>
      <c r="C2325" s="1598">
        <v>12725.0</v>
      </c>
      <c r="D2325" s="1599">
        <v>10.1</v>
      </c>
      <c r="E2325" s="160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609">
        <v>34939.0</v>
      </c>
      <c r="L2325" s="1606">
        <v>66270.0</v>
      </c>
    </row>
    <row r="2326">
      <c r="A2326" s="1596" t="s">
        <v>69</v>
      </c>
      <c r="B2326" s="1632">
        <v>86070.0</v>
      </c>
      <c r="C2326" s="1598">
        <v>3857.0</v>
      </c>
      <c r="D2326" s="1599">
        <v>23.0</v>
      </c>
      <c r="E2326" s="160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609">
        <v>5018.0</v>
      </c>
      <c r="L2326" s="1606">
        <v>48418.0</v>
      </c>
    </row>
    <row r="2327">
      <c r="A2327" s="1596" t="s">
        <v>1551</v>
      </c>
      <c r="B2327" s="1632">
        <v>143257.0</v>
      </c>
      <c r="C2327" s="1598">
        <v>4605.0</v>
      </c>
      <c r="D2327" s="1599">
        <v>14.6</v>
      </c>
      <c r="E2327" s="160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609">
        <v>9583.0</v>
      </c>
      <c r="L2327" s="1606">
        <v>61087.0</v>
      </c>
    </row>
    <row r="2328">
      <c r="A2328" s="1596" t="s">
        <v>1552</v>
      </c>
      <c r="B2328" s="1632">
        <v>374557.0</v>
      </c>
      <c r="C2328" s="1598">
        <v>14191.0</v>
      </c>
      <c r="D2328" s="1599">
        <v>17.4</v>
      </c>
      <c r="E2328" s="160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609">
        <v>37686.0</v>
      </c>
      <c r="L2328" s="1606">
        <v>62139.0</v>
      </c>
    </row>
    <row r="2329">
      <c r="A2329" s="1596" t="s">
        <v>1553</v>
      </c>
      <c r="B2329" s="1632">
        <v>325594.0</v>
      </c>
      <c r="C2329" s="1598">
        <v>14238.0</v>
      </c>
      <c r="D2329" s="1599">
        <v>23.2</v>
      </c>
      <c r="E2329" s="160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609">
        <v>22052.0</v>
      </c>
      <c r="L2329" s="1606">
        <v>53469.0</v>
      </c>
    </row>
    <row r="2330">
      <c r="A2330" s="1596" t="s">
        <v>1554</v>
      </c>
      <c r="B2330" s="1632">
        <v>114188.0</v>
      </c>
      <c r="C2330" s="1598">
        <v>3982.0</v>
      </c>
      <c r="D2330" s="1599">
        <v>17.5</v>
      </c>
      <c r="E2330" s="160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609">
        <v>5734.0</v>
      </c>
      <c r="L2330" s="1602">
        <v>53820.0</v>
      </c>
    </row>
    <row r="2331">
      <c r="A2331" s="1596" t="s">
        <v>1555</v>
      </c>
      <c r="B2331" s="1632">
        <v>40432.0</v>
      </c>
      <c r="C2331" s="1598">
        <v>2060.0</v>
      </c>
      <c r="D2331" s="1599">
        <v>26.5</v>
      </c>
      <c r="E2331" s="160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609">
        <v>1805.0</v>
      </c>
      <c r="L2331" s="1606">
        <v>46529.0</v>
      </c>
    </row>
    <row r="2332">
      <c r="A2332" s="1596" t="s">
        <v>578</v>
      </c>
      <c r="B2332" s="1632">
        <v>110652.0</v>
      </c>
      <c r="C2332" s="1598">
        <v>4999.0</v>
      </c>
      <c r="D2332" s="1599">
        <v>24.4</v>
      </c>
      <c r="E2332" s="160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609">
        <v>5221.0</v>
      </c>
      <c r="L2332" s="1602">
        <v>48788.0</v>
      </c>
    </row>
    <row r="2333">
      <c r="A2333" s="1596" t="s">
        <v>1556</v>
      </c>
      <c r="B2333" s="1632">
        <v>46143.0</v>
      </c>
      <c r="C2333" s="1598">
        <v>2334.0</v>
      </c>
      <c r="D2333" s="1599">
        <v>23.2</v>
      </c>
      <c r="E2333" s="160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609">
        <v>1533.0</v>
      </c>
      <c r="L2333" s="1606">
        <v>47648.0</v>
      </c>
    </row>
    <row r="2334">
      <c r="A2334" s="1596" t="s">
        <v>79</v>
      </c>
      <c r="B2334" s="1632">
        <v>168327.0</v>
      </c>
      <c r="C2334" s="1598">
        <v>5331.0</v>
      </c>
      <c r="D2334" s="1599">
        <v>16.3</v>
      </c>
      <c r="E2334" s="160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609">
        <v>16100.0</v>
      </c>
      <c r="L2334" s="1606">
        <v>63318.0</v>
      </c>
    </row>
    <row r="2335">
      <c r="A2335" s="1596" t="s">
        <v>80</v>
      </c>
      <c r="B2335" s="1632">
        <v>856553.0</v>
      </c>
      <c r="C2335" s="1598">
        <v>11545.0</v>
      </c>
      <c r="D2335" s="1599">
        <v>6.6</v>
      </c>
      <c r="E2335" s="160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609">
        <v>52515.0</v>
      </c>
      <c r="L2335" s="1602">
        <v>90155.0</v>
      </c>
    </row>
    <row r="2336">
      <c r="A2336" s="1596" t="s">
        <v>1557</v>
      </c>
      <c r="B2336" s="1632">
        <v>18136.0</v>
      </c>
      <c r="C2336" s="1610">
        <v>492.0</v>
      </c>
      <c r="D2336" s="1599">
        <v>13.8</v>
      </c>
      <c r="E2336" s="160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609">
        <v>707.0</v>
      </c>
      <c r="L2336" s="1606">
        <v>61314.0</v>
      </c>
    </row>
    <row r="2337">
      <c r="A2337" s="1596" t="s">
        <v>1362</v>
      </c>
      <c r="B2337" s="1632">
        <v>312951.0</v>
      </c>
      <c r="C2337" s="1598">
        <v>8628.0</v>
      </c>
      <c r="D2337" s="1599">
        <v>14.4</v>
      </c>
      <c r="E2337" s="160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609">
        <v>25599.0</v>
      </c>
      <c r="L2337" s="1606">
        <v>68217.0</v>
      </c>
    </row>
    <row r="2338">
      <c r="A2338" s="1596" t="s">
        <v>1558</v>
      </c>
      <c r="B2338" s="1632">
        <v>91647.0</v>
      </c>
      <c r="C2338" s="1598">
        <v>3273.0</v>
      </c>
      <c r="D2338" s="1599">
        <v>19.0</v>
      </c>
      <c r="E2338" s="160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609">
        <v>3750.0</v>
      </c>
      <c r="L2338" s="1602">
        <v>47243.0</v>
      </c>
    </row>
    <row r="2339">
      <c r="A2339" s="1596" t="s">
        <v>82</v>
      </c>
      <c r="B2339" s="1632">
        <v>45842.0</v>
      </c>
      <c r="C2339" s="1598">
        <v>1227.0</v>
      </c>
      <c r="D2339" s="1599">
        <v>12.8</v>
      </c>
      <c r="E2339" s="160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609">
        <v>1837.0</v>
      </c>
      <c r="L2339" s="1606">
        <v>62366.0</v>
      </c>
    </row>
    <row r="2340">
      <c r="A2340" s="1596" t="s">
        <v>1559</v>
      </c>
      <c r="B2340" s="1632">
        <v>1603797.0</v>
      </c>
      <c r="C2340" s="1598">
        <v>114374.0</v>
      </c>
      <c r="D2340" s="1599">
        <v>34.0</v>
      </c>
      <c r="E2340" s="160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609">
        <v>110900.0</v>
      </c>
      <c r="L2340" s="1602">
        <v>46149.0</v>
      </c>
    </row>
    <row r="2341">
      <c r="A2341" s="1596" t="s">
        <v>84</v>
      </c>
      <c r="B2341" s="1632">
        <v>58535.0</v>
      </c>
      <c r="C2341" s="1598">
        <v>1499.0</v>
      </c>
      <c r="D2341" s="1599">
        <v>15.2</v>
      </c>
      <c r="E2341" s="160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609">
        <v>5044.0</v>
      </c>
      <c r="L2341" s="1602">
        <v>62657.0</v>
      </c>
    </row>
    <row r="2342">
      <c r="A2342" s="1596" t="s">
        <v>1560</v>
      </c>
      <c r="B2342" s="1632">
        <v>16396.0</v>
      </c>
      <c r="C2342" s="1610">
        <v>803.0</v>
      </c>
      <c r="D2342" s="1599">
        <v>24.3</v>
      </c>
      <c r="E2342" s="160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609">
        <v>563.0</v>
      </c>
      <c r="L2342" s="1606">
        <v>44883.0</v>
      </c>
    </row>
    <row r="2343">
      <c r="A2343" s="1596" t="s">
        <v>1561</v>
      </c>
      <c r="B2343" s="1632">
        <v>143049.0</v>
      </c>
      <c r="C2343" s="1598">
        <v>4299.0</v>
      </c>
      <c r="D2343" s="1599">
        <v>15.7</v>
      </c>
      <c r="E2343" s="160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609">
        <v>5664.0</v>
      </c>
      <c r="L2343" s="1602">
        <v>48809.0</v>
      </c>
    </row>
    <row r="2344">
      <c r="A2344" s="1596" t="s">
        <v>1562</v>
      </c>
      <c r="B2344" s="1632">
        <v>39736.0</v>
      </c>
      <c r="C2344" s="1598">
        <v>1253.0</v>
      </c>
      <c r="D2344" s="1599">
        <v>15.1</v>
      </c>
      <c r="E2344" s="160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609">
        <v>1195.0</v>
      </c>
      <c r="L2344" s="1606">
        <v>56991.0</v>
      </c>
    </row>
    <row r="2345">
      <c r="A2345" s="1596" t="s">
        <v>869</v>
      </c>
      <c r="B2345" s="1632">
        <v>74129.0</v>
      </c>
      <c r="C2345" s="1598">
        <v>2416.0</v>
      </c>
      <c r="D2345" s="1599">
        <v>18.6</v>
      </c>
      <c r="E2345" s="160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609">
        <v>2119.0</v>
      </c>
      <c r="L2345" s="1602">
        <v>50504.0</v>
      </c>
    </row>
    <row r="2346">
      <c r="A2346" s="1596" t="s">
        <v>629</v>
      </c>
      <c r="B2346" s="1632">
        <v>5840.0</v>
      </c>
      <c r="C2346" s="1610">
        <v>134.0</v>
      </c>
      <c r="D2346" s="1599">
        <v>20.9</v>
      </c>
      <c r="E2346" s="160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609">
        <v>235.0</v>
      </c>
      <c r="L2346" s="1602">
        <v>48998.0</v>
      </c>
    </row>
    <row r="2347">
      <c r="A2347" s="1596" t="s">
        <v>1563</v>
      </c>
      <c r="B2347" s="1632">
        <v>38434.0</v>
      </c>
      <c r="C2347" s="1598">
        <v>1443.0</v>
      </c>
      <c r="D2347" s="1599">
        <v>19.7</v>
      </c>
      <c r="E2347" s="160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609">
        <v>1670.0</v>
      </c>
      <c r="L2347" s="1602">
        <v>52573.0</v>
      </c>
    </row>
    <row r="2348">
      <c r="A2348" s="1596" t="s">
        <v>1312</v>
      </c>
      <c r="B2348" s="1632">
        <v>41045.0</v>
      </c>
      <c r="C2348" s="1598">
        <v>1676.0</v>
      </c>
      <c r="D2348" s="1599">
        <v>21.4</v>
      </c>
      <c r="E2348" s="160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609">
        <v>1736.0</v>
      </c>
      <c r="L2348" s="1602">
        <v>48799.0</v>
      </c>
    </row>
    <row r="2349">
      <c r="A2349" s="1596" t="s">
        <v>199</v>
      </c>
      <c r="B2349" s="1632">
        <v>42681.0</v>
      </c>
      <c r="C2349" s="1598">
        <v>1044.0</v>
      </c>
      <c r="D2349" s="1599">
        <v>13.1</v>
      </c>
      <c r="E2349" s="160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609">
        <v>1591.0</v>
      </c>
      <c r="L2349" s="1602">
        <v>55679.0</v>
      </c>
    </row>
    <row r="2350">
      <c r="A2350" s="1596" t="s">
        <v>1564</v>
      </c>
      <c r="B2350" s="1632">
        <v>50454.0</v>
      </c>
      <c r="C2350" s="1598">
        <v>2011.0</v>
      </c>
      <c r="D2350" s="1599">
        <v>20.9</v>
      </c>
      <c r="E2350" s="160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609">
        <v>2215.0</v>
      </c>
      <c r="L2350" s="1602">
        <v>45761.0</v>
      </c>
    </row>
    <row r="2351">
      <c r="A2351" s="1596" t="s">
        <v>493</v>
      </c>
      <c r="B2351" s="1632">
        <v>38587.0</v>
      </c>
      <c r="C2351" s="1598">
        <v>1339.0</v>
      </c>
      <c r="D2351" s="1599">
        <v>18.1</v>
      </c>
      <c r="E2351" s="160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609">
        <v>1623.0</v>
      </c>
      <c r="L2351" s="1606">
        <v>50554.0</v>
      </c>
    </row>
    <row r="2352">
      <c r="A2352" s="1596" t="s">
        <v>94</v>
      </c>
      <c r="B2352" s="1632">
        <v>209349.0</v>
      </c>
      <c r="C2352" s="1598">
        <v>4283.0</v>
      </c>
      <c r="D2352" s="1599">
        <v>10.8</v>
      </c>
      <c r="E2352" s="160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609">
        <v>10462.0</v>
      </c>
      <c r="L2352" s="1602">
        <v>63119.0</v>
      </c>
    </row>
    <row r="2353">
      <c r="A2353" s="1596" t="s">
        <v>494</v>
      </c>
      <c r="B2353" s="1632">
        <v>51155.0</v>
      </c>
      <c r="C2353" s="1598">
        <v>1531.0</v>
      </c>
      <c r="D2353" s="1599">
        <v>18.3</v>
      </c>
      <c r="E2353" s="160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609">
        <v>2488.0</v>
      </c>
      <c r="L2353" s="1606">
        <v>53602.0</v>
      </c>
    </row>
    <row r="2354">
      <c r="A2354" s="1596" t="s">
        <v>1565</v>
      </c>
      <c r="B2354" s="1632">
        <v>354663.0</v>
      </c>
      <c r="C2354" s="1598">
        <v>7751.0</v>
      </c>
      <c r="D2354" s="1599">
        <v>12.3</v>
      </c>
      <c r="E2354" s="160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609">
        <v>15266.0</v>
      </c>
      <c r="L2354" s="1602">
        <v>58398.0</v>
      </c>
    </row>
    <row r="2355">
      <c r="A2355" s="1596" t="s">
        <v>1316</v>
      </c>
      <c r="B2355" s="1632">
        <v>26069.0</v>
      </c>
      <c r="C2355" s="1610">
        <v>862.0</v>
      </c>
      <c r="D2355" s="1599">
        <v>17.1</v>
      </c>
      <c r="E2355" s="160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609">
        <v>1141.0</v>
      </c>
      <c r="L2355" s="1658">
        <v>57599.0</v>
      </c>
    </row>
    <row r="2356">
      <c r="A2356" s="1581" t="s">
        <v>871</v>
      </c>
      <c r="B2356" s="1640">
        <v>456438.0</v>
      </c>
      <c r="C2356" s="1583">
        <v>12371.0</v>
      </c>
      <c r="D2356" s="1612">
        <v>12.8</v>
      </c>
      <c r="E2356" s="1585">
        <v>373200.0</v>
      </c>
      <c r="F2356" s="1586">
        <v>27999.0</v>
      </c>
      <c r="G2356" s="1586">
        <v>1116.0</v>
      </c>
      <c r="H2356" s="1586">
        <v>6675.0</v>
      </c>
      <c r="I2356" s="1586">
        <v>182.0</v>
      </c>
      <c r="J2356" s="1586">
        <v>18626.0</v>
      </c>
      <c r="K2356" s="1659">
        <v>28640.0</v>
      </c>
      <c r="L2356" s="1660">
        <v>65238.0</v>
      </c>
    </row>
    <row r="2357">
      <c r="A2357" s="1590" t="s">
        <v>1566</v>
      </c>
      <c r="B2357" s="1641">
        <v>1097379.0</v>
      </c>
      <c r="C2357" s="1591">
        <v>36239.0</v>
      </c>
      <c r="D2357" s="1616">
        <v>18.0</v>
      </c>
      <c r="E2357" s="1617">
        <v>782920.0</v>
      </c>
      <c r="F2357" s="1593">
        <v>62168.0</v>
      </c>
      <c r="G2357" s="1593">
        <v>7385.0</v>
      </c>
      <c r="H2357" s="1593">
        <v>38961.0</v>
      </c>
      <c r="I2357" s="1593">
        <v>536.0</v>
      </c>
      <c r="J2357" s="1593">
        <v>103615.0</v>
      </c>
      <c r="K2357" s="1594">
        <v>101794.0</v>
      </c>
      <c r="L2357" s="1595">
        <v>63787.0</v>
      </c>
    </row>
    <row r="2358">
      <c r="A2358" s="1596" t="s">
        <v>895</v>
      </c>
      <c r="B2358" s="1631">
        <v>50793.0</v>
      </c>
      <c r="C2358" s="1610">
        <v>639.0</v>
      </c>
      <c r="D2358" s="1599">
        <v>7.1</v>
      </c>
      <c r="E2358" s="1623">
        <v>45355.0</v>
      </c>
      <c r="F2358" s="1674">
        <v>773.0</v>
      </c>
      <c r="G2358" s="1674">
        <v>105.0</v>
      </c>
      <c r="H2358" s="1674">
        <v>1285.0</v>
      </c>
      <c r="I2358" s="1674">
        <v>1.0</v>
      </c>
      <c r="J2358" s="1674">
        <v>500.0</v>
      </c>
      <c r="K2358" s="1675">
        <v>2774.0</v>
      </c>
      <c r="L2358" s="1606">
        <v>80231.0</v>
      </c>
    </row>
    <row r="2359">
      <c r="A2359" s="1596" t="s">
        <v>335</v>
      </c>
      <c r="B2359" s="1632">
        <v>170363.0</v>
      </c>
      <c r="C2359" s="1598">
        <v>3037.0</v>
      </c>
      <c r="D2359" s="1599">
        <v>10.1</v>
      </c>
      <c r="E2359" s="1600">
        <v>147106.0</v>
      </c>
      <c r="F2359" s="1638">
        <v>3220.0</v>
      </c>
      <c r="G2359" s="1638">
        <v>532.0</v>
      </c>
      <c r="H2359" s="1638">
        <v>4882.0</v>
      </c>
      <c r="I2359" s="1638">
        <v>40.0</v>
      </c>
      <c r="J2359" s="1638">
        <v>3860.0</v>
      </c>
      <c r="K2359" s="1639">
        <v>10723.0</v>
      </c>
      <c r="L2359" s="1606">
        <v>69089.0</v>
      </c>
    </row>
    <row r="2360">
      <c r="A2360" s="1596" t="s">
        <v>1568</v>
      </c>
      <c r="B2360" s="1632">
        <v>85643.0</v>
      </c>
      <c r="C2360" s="1598">
        <v>1503.0</v>
      </c>
      <c r="D2360" s="1599">
        <v>11.0</v>
      </c>
      <c r="E2360" s="160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609">
        <v>6211.0</v>
      </c>
      <c r="L2360" s="1606">
        <v>77760.0</v>
      </c>
    </row>
    <row r="2361">
      <c r="A2361" s="1596" t="s">
        <v>1569</v>
      </c>
      <c r="B2361" s="1632">
        <v>660741.0</v>
      </c>
      <c r="C2361" s="1598">
        <v>29066.0</v>
      </c>
      <c r="D2361" s="1599">
        <v>22.7</v>
      </c>
      <c r="E2361" s="160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609">
        <v>75658.0</v>
      </c>
      <c r="L2361" s="1658">
        <v>56141.0</v>
      </c>
    </row>
    <row r="2362">
      <c r="A2362" s="1581" t="s">
        <v>94</v>
      </c>
      <c r="B2362" s="1640">
        <v>129839.0</v>
      </c>
      <c r="C2362" s="1583">
        <v>1996.0</v>
      </c>
      <c r="D2362" s="1612">
        <v>9.7</v>
      </c>
      <c r="E2362" s="1585">
        <v>116202.0</v>
      </c>
      <c r="F2362" s="1586">
        <v>1532.0</v>
      </c>
      <c r="G2362" s="1586">
        <v>1024.0</v>
      </c>
      <c r="H2362" s="1586">
        <v>2610.0</v>
      </c>
      <c r="I2362" s="1586">
        <v>51.0</v>
      </c>
      <c r="J2362" s="1586">
        <v>1992.0</v>
      </c>
      <c r="K2362" s="1659">
        <v>6428.0</v>
      </c>
      <c r="L2362" s="1660">
        <v>86715.0</v>
      </c>
    </row>
    <row r="2363">
      <c r="A2363" s="1590" t="s">
        <v>1570</v>
      </c>
      <c r="B2363" s="1641">
        <v>5118425.0</v>
      </c>
      <c r="C2363" s="1591">
        <v>241192.0</v>
      </c>
      <c r="D2363" s="1616">
        <v>22.1</v>
      </c>
      <c r="E2363" s="1617">
        <v>3243442.0</v>
      </c>
      <c r="F2363" s="1593">
        <v>1280531.0</v>
      </c>
      <c r="G2363" s="1593">
        <v>24303.0</v>
      </c>
      <c r="H2363" s="1593">
        <v>90466.0</v>
      </c>
      <c r="I2363" s="1593">
        <v>3431.0</v>
      </c>
      <c r="J2363" s="1593">
        <v>177876.0</v>
      </c>
      <c r="K2363" s="1594">
        <v>298376.0</v>
      </c>
      <c r="L2363" s="1595">
        <v>52449.0</v>
      </c>
    </row>
    <row r="2364">
      <c r="A2364" s="1596" t="s">
        <v>1572</v>
      </c>
      <c r="B2364" s="1631">
        <v>24295.0</v>
      </c>
      <c r="C2364" s="1598">
        <v>1497.0</v>
      </c>
      <c r="D2364" s="1599">
        <v>30.8</v>
      </c>
      <c r="E2364" s="1623">
        <v>16877.0</v>
      </c>
      <c r="F2364" s="1674">
        <v>6205.0</v>
      </c>
      <c r="G2364" s="1674">
        <v>44.0</v>
      </c>
      <c r="H2364" s="1674">
        <v>73.0</v>
      </c>
      <c r="I2364" s="1674">
        <v>11.0</v>
      </c>
      <c r="J2364" s="1674">
        <v>198.0</v>
      </c>
      <c r="K2364" s="1675">
        <v>887.0</v>
      </c>
      <c r="L2364" s="1606">
        <v>42412.0</v>
      </c>
    </row>
    <row r="2365">
      <c r="A2365" s="1596" t="s">
        <v>1574</v>
      </c>
      <c r="B2365" s="1632">
        <v>168808.0</v>
      </c>
      <c r="C2365" s="1598">
        <v>8294.0</v>
      </c>
      <c r="D2365" s="1599">
        <v>22.8</v>
      </c>
      <c r="E2365" s="1600">
        <v>110016.0</v>
      </c>
      <c r="F2365" s="1638">
        <v>39856.0</v>
      </c>
      <c r="G2365" s="1638">
        <v>699.0</v>
      </c>
      <c r="H2365" s="1638">
        <v>1792.0</v>
      </c>
      <c r="I2365" s="1638">
        <v>132.0</v>
      </c>
      <c r="J2365" s="1638">
        <v>5775.0</v>
      </c>
      <c r="K2365" s="1639">
        <v>10538.0</v>
      </c>
      <c r="L2365" s="1602">
        <v>52633.0</v>
      </c>
    </row>
    <row r="2366">
      <c r="A2366" s="1596" t="s">
        <v>1575</v>
      </c>
      <c r="B2366" s="1632">
        <v>8039.0</v>
      </c>
      <c r="C2366" s="1610">
        <v>858.0</v>
      </c>
      <c r="D2366" s="1599">
        <v>51.6</v>
      </c>
      <c r="E2366" s="1600">
        <v>2010.0</v>
      </c>
      <c r="F2366" s="1638">
        <v>5656.0</v>
      </c>
      <c r="G2366" s="1638">
        <v>48.0</v>
      </c>
      <c r="H2366" s="1638">
        <v>17.0</v>
      </c>
      <c r="I2366" s="1638">
        <v>1.0</v>
      </c>
      <c r="J2366" s="1638">
        <v>139.0</v>
      </c>
      <c r="K2366" s="1639">
        <v>168.0</v>
      </c>
      <c r="L2366" s="1606">
        <v>29124.0</v>
      </c>
    </row>
    <row r="2367">
      <c r="A2367" s="1596" t="s">
        <v>688</v>
      </c>
      <c r="B2367" s="1632">
        <v>203718.0</v>
      </c>
      <c r="C2367" s="1598">
        <v>9623.0</v>
      </c>
      <c r="D2367" s="1599">
        <v>21.3</v>
      </c>
      <c r="E2367" s="160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609">
        <v>11045.0</v>
      </c>
      <c r="L2367" s="1602">
        <v>51740.0</v>
      </c>
    </row>
    <row r="2368">
      <c r="A2368" s="1596" t="s">
        <v>1577</v>
      </c>
      <c r="B2368" s="1632">
        <v>13311.0</v>
      </c>
      <c r="C2368" s="1598">
        <v>1051.0</v>
      </c>
      <c r="D2368" s="1599">
        <v>39.1</v>
      </c>
      <c r="E2368" s="160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609">
        <v>321.0</v>
      </c>
      <c r="L2368" s="1602">
        <v>36230.0</v>
      </c>
    </row>
    <row r="2369">
      <c r="A2369" s="1596" t="s">
        <v>1578</v>
      </c>
      <c r="B2369" s="1632">
        <v>20589.0</v>
      </c>
      <c r="C2369" s="1598">
        <v>1669.0</v>
      </c>
      <c r="D2369" s="1599">
        <v>33.6</v>
      </c>
      <c r="E2369" s="160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609">
        <v>756.0</v>
      </c>
      <c r="L2369" s="1606">
        <v>38131.0</v>
      </c>
    </row>
    <row r="2370">
      <c r="A2370" s="1596" t="s">
        <v>1325</v>
      </c>
      <c r="B2370" s="1632">
        <v>187117.0</v>
      </c>
      <c r="C2370" s="1598">
        <v>6929.0</v>
      </c>
      <c r="D2370" s="1599">
        <v>20.1</v>
      </c>
      <c r="E2370" s="160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609">
        <v>14257.0</v>
      </c>
      <c r="L2370" s="1606">
        <v>65843.0</v>
      </c>
    </row>
    <row r="2371">
      <c r="A2371" s="1596" t="s">
        <v>1579</v>
      </c>
      <c r="B2371" s="1632">
        <v>229861.0</v>
      </c>
      <c r="C2371" s="1598">
        <v>9432.0</v>
      </c>
      <c r="D2371" s="1599">
        <v>18.2</v>
      </c>
      <c r="E2371" s="160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609">
        <v>18088.0</v>
      </c>
      <c r="L2371" s="1602">
        <v>62204.0</v>
      </c>
    </row>
    <row r="2372">
      <c r="A2372" s="1596" t="s">
        <v>37</v>
      </c>
      <c r="B2372" s="1632">
        <v>14119.0</v>
      </c>
      <c r="C2372" s="1610">
        <v>758.0</v>
      </c>
      <c r="D2372" s="1599">
        <v>28.0</v>
      </c>
      <c r="E2372" s="160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609">
        <v>481.0</v>
      </c>
      <c r="L2372" s="1606">
        <v>45385.0</v>
      </c>
    </row>
    <row r="2373">
      <c r="A2373" s="1596" t="s">
        <v>1580</v>
      </c>
      <c r="B2373" s="1632">
        <v>408235.0</v>
      </c>
      <c r="C2373" s="1598">
        <v>18450.0</v>
      </c>
      <c r="D2373" s="1599">
        <v>23.4</v>
      </c>
      <c r="E2373" s="160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609">
        <v>21850.0</v>
      </c>
      <c r="L2373" s="1602">
        <v>62958.0</v>
      </c>
    </row>
    <row r="2374">
      <c r="A2374" s="1596" t="s">
        <v>39</v>
      </c>
      <c r="B2374" s="1632">
        <v>56216.0</v>
      </c>
      <c r="C2374" s="1598">
        <v>3109.0</v>
      </c>
      <c r="D2374" s="1599">
        <v>24.1</v>
      </c>
      <c r="E2374" s="160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609">
        <v>2511.0</v>
      </c>
      <c r="L2374" s="1602">
        <v>42542.0</v>
      </c>
    </row>
    <row r="2375">
      <c r="A2375" s="1596" t="s">
        <v>1543</v>
      </c>
      <c r="B2375" s="1632">
        <v>32294.0</v>
      </c>
      <c r="C2375" s="1598">
        <v>2150.0</v>
      </c>
      <c r="D2375" s="1599">
        <v>30.1</v>
      </c>
      <c r="E2375" s="160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609">
        <v>1398.0</v>
      </c>
      <c r="L2375" s="1602">
        <v>42116.0</v>
      </c>
    </row>
    <row r="2376">
      <c r="A2376" s="1596" t="s">
        <v>1581</v>
      </c>
      <c r="B2376" s="1632">
        <v>43273.0</v>
      </c>
      <c r="C2376" s="1598">
        <v>3010.0</v>
      </c>
      <c r="D2376" s="1599">
        <v>30.6</v>
      </c>
      <c r="E2376" s="160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609">
        <v>2101.0</v>
      </c>
      <c r="L2376" s="1602">
        <v>39046.0</v>
      </c>
    </row>
    <row r="2377">
      <c r="A2377" s="1596" t="s">
        <v>1582</v>
      </c>
      <c r="B2377" s="1632">
        <v>31144.0</v>
      </c>
      <c r="C2377" s="1598">
        <v>2302.0</v>
      </c>
      <c r="D2377" s="1599">
        <v>36.3</v>
      </c>
      <c r="E2377" s="160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609">
        <v>835.0</v>
      </c>
      <c r="L2377" s="1602">
        <v>36722.0</v>
      </c>
    </row>
    <row r="2378">
      <c r="A2378" s="1596" t="s">
        <v>1583</v>
      </c>
      <c r="B2378" s="1632">
        <v>38604.0</v>
      </c>
      <c r="C2378" s="1598">
        <v>2780.0</v>
      </c>
      <c r="D2378" s="1599">
        <v>33.5</v>
      </c>
      <c r="E2378" s="160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609">
        <v>1737.0</v>
      </c>
      <c r="L2378" s="1606">
        <v>39079.0</v>
      </c>
    </row>
    <row r="2379">
      <c r="A2379" s="1596" t="s">
        <v>1584</v>
      </c>
      <c r="B2379" s="1632">
        <v>62905.0</v>
      </c>
      <c r="C2379" s="1598">
        <v>4884.0</v>
      </c>
      <c r="D2379" s="1599">
        <v>33.4</v>
      </c>
      <c r="E2379" s="160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609">
        <v>2090.0</v>
      </c>
      <c r="L2379" s="1602">
        <v>37206.0</v>
      </c>
    </row>
    <row r="2380">
      <c r="A2380" s="1596" t="s">
        <v>1585</v>
      </c>
      <c r="B2380" s="1632">
        <v>28292.0</v>
      </c>
      <c r="C2380" s="1598">
        <v>3697.0</v>
      </c>
      <c r="D2380" s="1599">
        <v>48.5</v>
      </c>
      <c r="E2380" s="160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609">
        <v>1172.0</v>
      </c>
      <c r="L2380" s="1606">
        <v>33159.0</v>
      </c>
    </row>
    <row r="2381">
      <c r="A2381" s="1596" t="s">
        <v>881</v>
      </c>
      <c r="B2381" s="1632">
        <v>161540.0</v>
      </c>
      <c r="C2381" s="1598">
        <v>6547.0</v>
      </c>
      <c r="D2381" s="1599">
        <v>17.0</v>
      </c>
      <c r="E2381" s="160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609">
        <v>12216.0</v>
      </c>
      <c r="L2381" s="1602">
        <v>65468.0</v>
      </c>
    </row>
    <row r="2382">
      <c r="A2382" s="1596" t="s">
        <v>1586</v>
      </c>
      <c r="B2382" s="1632">
        <v>25657.0</v>
      </c>
      <c r="C2382" s="1598">
        <v>1209.0</v>
      </c>
      <c r="D2382" s="1599">
        <v>25.0</v>
      </c>
      <c r="E2382" s="160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609">
        <v>1023.0</v>
      </c>
      <c r="L2382" s="1602">
        <v>48818.0</v>
      </c>
    </row>
    <row r="2383">
      <c r="A2383" s="1596" t="s">
        <v>325</v>
      </c>
      <c r="B2383" s="1632">
        <v>20948.0</v>
      </c>
      <c r="C2383" s="1598">
        <v>1449.0</v>
      </c>
      <c r="D2383" s="1599">
        <v>34.1</v>
      </c>
      <c r="E2383" s="160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609">
        <v>714.0</v>
      </c>
      <c r="L2383" s="1606">
        <v>39522.0</v>
      </c>
    </row>
    <row r="2384">
      <c r="A2384" s="1596" t="s">
        <v>1587</v>
      </c>
      <c r="B2384" s="1632">
        <v>137059.0</v>
      </c>
      <c r="C2384" s="1598">
        <v>8486.0</v>
      </c>
      <c r="D2384" s="1599">
        <v>26.3</v>
      </c>
      <c r="E2384" s="160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609">
        <v>5190.0</v>
      </c>
      <c r="L2384" s="1602">
        <v>47949.0</v>
      </c>
    </row>
    <row r="2385">
      <c r="A2385" s="1596" t="s">
        <v>1588</v>
      </c>
      <c r="B2385" s="1632">
        <v>63404.0</v>
      </c>
      <c r="C2385" s="1598">
        <v>3699.0</v>
      </c>
      <c r="D2385" s="1599">
        <v>32.8</v>
      </c>
      <c r="E2385" s="160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609">
        <v>2081.0</v>
      </c>
      <c r="L2385" s="1606">
        <v>46058.0</v>
      </c>
    </row>
    <row r="2386">
      <c r="A2386" s="1596" t="s">
        <v>1589</v>
      </c>
      <c r="B2386" s="1632">
        <v>525534.0</v>
      </c>
      <c r="C2386" s="1598">
        <v>17093.0</v>
      </c>
      <c r="D2386" s="1599">
        <v>14.6</v>
      </c>
      <c r="E2386" s="160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609">
        <v>37235.0</v>
      </c>
      <c r="L2386" s="1606">
        <v>61162.0</v>
      </c>
    </row>
    <row r="2387">
      <c r="A2387" s="1596" t="s">
        <v>708</v>
      </c>
      <c r="B2387" s="1632">
        <v>69351.0</v>
      </c>
      <c r="C2387" s="1598">
        <v>4875.0</v>
      </c>
      <c r="D2387" s="1599">
        <v>31.0</v>
      </c>
      <c r="E2387" s="160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609">
        <v>3309.0</v>
      </c>
      <c r="L2387" s="1602">
        <v>43879.0</v>
      </c>
    </row>
    <row r="2388">
      <c r="A2388" s="1596" t="s">
        <v>1590</v>
      </c>
      <c r="B2388" s="1632">
        <v>18561.0</v>
      </c>
      <c r="C2388" s="1598">
        <v>1489.0</v>
      </c>
      <c r="D2388" s="1599">
        <v>36.7</v>
      </c>
      <c r="E2388" s="160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609">
        <v>434.0</v>
      </c>
      <c r="L2388" s="1606">
        <v>35871.0</v>
      </c>
    </row>
    <row r="2389">
      <c r="A2389" s="1596" t="s">
        <v>1591</v>
      </c>
      <c r="B2389" s="1632">
        <v>351029.0</v>
      </c>
      <c r="C2389" s="1598">
        <v>14883.0</v>
      </c>
      <c r="D2389" s="1599">
        <v>24.5</v>
      </c>
      <c r="E2389" s="160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609">
        <v>21563.0</v>
      </c>
      <c r="L2389" s="1602">
        <v>49082.0</v>
      </c>
    </row>
    <row r="2390">
      <c r="A2390" s="1596" t="s">
        <v>450</v>
      </c>
      <c r="B2390" s="1632">
        <v>28791.0</v>
      </c>
      <c r="C2390" s="1598">
        <v>1955.0</v>
      </c>
      <c r="D2390" s="1599">
        <v>33.6</v>
      </c>
      <c r="E2390" s="160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609">
        <v>2036.0</v>
      </c>
      <c r="L2390" s="1606">
        <v>43125.0</v>
      </c>
    </row>
    <row r="2391">
      <c r="A2391" s="1596" t="s">
        <v>1592</v>
      </c>
      <c r="B2391" s="1632">
        <v>65403.0</v>
      </c>
      <c r="C2391" s="1598">
        <v>3295.0</v>
      </c>
      <c r="D2391" s="1599">
        <v>22.1</v>
      </c>
      <c r="E2391" s="160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609">
        <v>3685.0</v>
      </c>
      <c r="L2391" s="1606">
        <v>52270.0</v>
      </c>
    </row>
    <row r="2392">
      <c r="A2392" s="1596" t="s">
        <v>1212</v>
      </c>
      <c r="B2392" s="1632">
        <v>96016.0</v>
      </c>
      <c r="C2392" s="1598">
        <v>4153.0</v>
      </c>
      <c r="D2392" s="1599">
        <v>20.2</v>
      </c>
      <c r="E2392" s="160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609">
        <v>5780.0</v>
      </c>
      <c r="L2392" s="1606">
        <v>58035.0</v>
      </c>
    </row>
    <row r="2393">
      <c r="A2393" s="1596" t="s">
        <v>455</v>
      </c>
      <c r="B2393" s="1632">
        <v>67539.0</v>
      </c>
      <c r="C2393" s="1598">
        <v>4045.0</v>
      </c>
      <c r="D2393" s="1599">
        <v>28.4</v>
      </c>
      <c r="E2393" s="160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609">
        <v>3479.0</v>
      </c>
      <c r="L2393" s="1602">
        <v>42099.0</v>
      </c>
    </row>
    <row r="2394">
      <c r="A2394" s="1596" t="s">
        <v>70</v>
      </c>
      <c r="B2394" s="1632">
        <v>16531.0</v>
      </c>
      <c r="C2394" s="1598">
        <v>1464.0</v>
      </c>
      <c r="D2394" s="1599">
        <v>42.8</v>
      </c>
      <c r="E2394" s="160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609">
        <v>419.0</v>
      </c>
      <c r="L2394" s="1606">
        <v>33199.0</v>
      </c>
    </row>
    <row r="2395">
      <c r="A2395" s="1596" t="s">
        <v>1593</v>
      </c>
      <c r="B2395" s="1632">
        <v>293991.0</v>
      </c>
      <c r="C2395" s="1598">
        <v>11777.0</v>
      </c>
      <c r="D2395" s="1599">
        <v>17.5</v>
      </c>
      <c r="E2395" s="160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609">
        <v>19320.0</v>
      </c>
      <c r="L2395" s="1602">
        <v>60627.0</v>
      </c>
    </row>
    <row r="2396">
      <c r="A2396" s="1596" t="s">
        <v>1594</v>
      </c>
      <c r="B2396" s="1632">
        <v>9526.0</v>
      </c>
      <c r="C2396" s="1610">
        <v>362.0</v>
      </c>
      <c r="D2396" s="1599">
        <v>34.5</v>
      </c>
      <c r="E2396" s="160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609">
        <v>278.0</v>
      </c>
      <c r="L2396" s="1602">
        <v>44683.0</v>
      </c>
    </row>
    <row r="2397">
      <c r="A2397" s="1596" t="s">
        <v>76</v>
      </c>
      <c r="B2397" s="1632">
        <v>29183.0</v>
      </c>
      <c r="C2397" s="1598">
        <v>2594.0</v>
      </c>
      <c r="D2397" s="1599">
        <v>37.1</v>
      </c>
      <c r="E2397" s="160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609">
        <v>918.0</v>
      </c>
      <c r="L2397" s="1602">
        <v>34365.0</v>
      </c>
    </row>
    <row r="2398">
      <c r="A2398" s="1596" t="s">
        <v>1595</v>
      </c>
      <c r="B2398" s="1632">
        <v>26667.0</v>
      </c>
      <c r="C2398" s="1598">
        <v>2223.0</v>
      </c>
      <c r="D2398" s="1599">
        <v>42.8</v>
      </c>
      <c r="E2398" s="160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609">
        <v>1041.0</v>
      </c>
      <c r="L2398" s="1602">
        <v>33534.0</v>
      </c>
    </row>
    <row r="2399">
      <c r="A2399" s="1596" t="s">
        <v>1596</v>
      </c>
      <c r="B2399" s="1632">
        <v>37719.0</v>
      </c>
      <c r="C2399" s="1598">
        <v>2053.0</v>
      </c>
      <c r="D2399" s="1599">
        <v>24.8</v>
      </c>
      <c r="E2399" s="160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609">
        <v>1823.0</v>
      </c>
      <c r="L2399" s="1606">
        <v>48029.0</v>
      </c>
    </row>
    <row r="2400">
      <c r="A2400" s="1596" t="s">
        <v>464</v>
      </c>
      <c r="B2400" s="1632">
        <v>78607.0</v>
      </c>
      <c r="C2400" s="1598">
        <v>3129.0</v>
      </c>
      <c r="D2400" s="1599">
        <v>20.5</v>
      </c>
      <c r="E2400" s="160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609">
        <v>4637.0</v>
      </c>
      <c r="L2400" s="1606">
        <v>50529.0</v>
      </c>
    </row>
    <row r="2401">
      <c r="A2401" s="1596" t="s">
        <v>1597</v>
      </c>
      <c r="B2401" s="1632">
        <v>84223.0</v>
      </c>
      <c r="C2401" s="1598">
        <v>6839.0</v>
      </c>
      <c r="D2401" s="1599">
        <v>36.5</v>
      </c>
      <c r="E2401" s="160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609">
        <v>2485.0</v>
      </c>
      <c r="L2401" s="1606">
        <v>37134.0</v>
      </c>
    </row>
    <row r="2402">
      <c r="A2402" s="1596" t="s">
        <v>83</v>
      </c>
      <c r="B2402" s="1632">
        <v>131404.0</v>
      </c>
      <c r="C2402" s="1598">
        <v>4024.0</v>
      </c>
      <c r="D2402" s="1599">
        <v>17.3</v>
      </c>
      <c r="E2402" s="160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609">
        <v>7736.0</v>
      </c>
      <c r="L2402" s="1606">
        <v>48794.0</v>
      </c>
    </row>
    <row r="2403">
      <c r="A2403" s="1596" t="s">
        <v>583</v>
      </c>
      <c r="B2403" s="1632">
        <v>416147.0</v>
      </c>
      <c r="C2403" s="1598">
        <v>17560.0</v>
      </c>
      <c r="D2403" s="1599">
        <v>20.2</v>
      </c>
      <c r="E2403" s="160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609">
        <v>23926.0</v>
      </c>
      <c r="L2403" s="1602">
        <v>52611.0</v>
      </c>
    </row>
    <row r="2404">
      <c r="A2404" s="1596" t="s">
        <v>1598</v>
      </c>
      <c r="B2404" s="1632">
        <v>18862.0</v>
      </c>
      <c r="C2404" s="1598">
        <v>1043.0</v>
      </c>
      <c r="D2404" s="1599">
        <v>23.8</v>
      </c>
      <c r="E2404" s="160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609">
        <v>1403.0</v>
      </c>
      <c r="L2404" s="1606">
        <v>46019.0</v>
      </c>
    </row>
    <row r="2405">
      <c r="A2405" s="1596" t="s">
        <v>1599</v>
      </c>
      <c r="B2405" s="1632">
        <v>327997.0</v>
      </c>
      <c r="C2405" s="1598">
        <v>14731.0</v>
      </c>
      <c r="D2405" s="1599">
        <v>20.7</v>
      </c>
      <c r="E2405" s="160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609">
        <v>19542.0</v>
      </c>
      <c r="L2405" s="1606">
        <v>53567.0</v>
      </c>
    </row>
    <row r="2406">
      <c r="A2406" s="1596" t="s">
        <v>89</v>
      </c>
      <c r="B2406" s="1632">
        <v>105556.0</v>
      </c>
      <c r="C2406" s="1598">
        <v>7038.0</v>
      </c>
      <c r="D2406" s="1599">
        <v>28.2</v>
      </c>
      <c r="E2406" s="160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609">
        <v>5429.0</v>
      </c>
      <c r="L2406" s="1602">
        <v>45181.0</v>
      </c>
    </row>
    <row r="2407">
      <c r="A2407" s="1596" t="s">
        <v>199</v>
      </c>
      <c r="B2407" s="1632">
        <v>27244.0</v>
      </c>
      <c r="C2407" s="1598">
        <v>1801.0</v>
      </c>
      <c r="D2407" s="1599">
        <v>32.3</v>
      </c>
      <c r="E2407" s="160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609">
        <v>1046.0</v>
      </c>
      <c r="L2407" s="1602">
        <v>40686.0</v>
      </c>
    </row>
    <row r="2408">
      <c r="A2408" s="1596" t="s">
        <v>1600</v>
      </c>
      <c r="B2408" s="1632">
        <v>31026.0</v>
      </c>
      <c r="C2408" s="1598">
        <v>2364.0</v>
      </c>
      <c r="D2408" s="1599">
        <v>37.7</v>
      </c>
      <c r="E2408" s="160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609">
        <v>633.0</v>
      </c>
      <c r="L2408" s="1658">
        <v>32814.0</v>
      </c>
    </row>
    <row r="2409">
      <c r="A2409" s="1581" t="s">
        <v>871</v>
      </c>
      <c r="B2409" s="1640">
        <v>282090.0</v>
      </c>
      <c r="C2409" s="1583">
        <v>8521.0</v>
      </c>
      <c r="D2409" s="1612">
        <v>13.0</v>
      </c>
      <c r="E2409" s="1585">
        <v>191849.0</v>
      </c>
      <c r="F2409" s="1586">
        <v>51898.0</v>
      </c>
      <c r="G2409" s="1586">
        <v>2284.0</v>
      </c>
      <c r="H2409" s="1586">
        <v>8825.0</v>
      </c>
      <c r="I2409" s="1586">
        <v>128.0</v>
      </c>
      <c r="J2409" s="1586">
        <v>8346.0</v>
      </c>
      <c r="K2409" s="1659">
        <v>18760.0</v>
      </c>
      <c r="L2409" s="1660">
        <v>64904.0</v>
      </c>
    </row>
    <row r="2410">
      <c r="A2410" s="1590" t="s">
        <v>1601</v>
      </c>
      <c r="B2410" s="1641">
        <v>886667.0</v>
      </c>
      <c r="C2410" s="1591">
        <v>34211.0</v>
      </c>
      <c r="D2410" s="1616">
        <v>16.1</v>
      </c>
      <c r="E2410" s="1617">
        <v>715336.0</v>
      </c>
      <c r="F2410" s="1593">
        <v>17842.0</v>
      </c>
      <c r="G2410" s="1593">
        <v>77748.0</v>
      </c>
      <c r="H2410" s="1593">
        <v>13476.0</v>
      </c>
      <c r="I2410" s="1593">
        <v>543.0</v>
      </c>
      <c r="J2410" s="1593">
        <v>15057.0</v>
      </c>
      <c r="K2410" s="1594">
        <v>46665.0</v>
      </c>
      <c r="L2410" s="1595">
        <v>57041.0</v>
      </c>
    </row>
    <row r="2411">
      <c r="A2411" s="1596" t="s">
        <v>1603</v>
      </c>
      <c r="B2411" s="1631">
        <v>2747.0</v>
      </c>
      <c r="C2411" s="1610">
        <v>89.0</v>
      </c>
      <c r="D2411" s="1599">
        <v>14.0</v>
      </c>
      <c r="E2411" s="160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609">
        <v>97.0</v>
      </c>
      <c r="L2411" s="1602">
        <v>53107.0</v>
      </c>
    </row>
    <row r="2412">
      <c r="A2412" s="1596" t="s">
        <v>1604</v>
      </c>
      <c r="B2412" s="1632">
        <v>19149.0</v>
      </c>
      <c r="C2412" s="1610">
        <v>912.0</v>
      </c>
      <c r="D2412" s="1599">
        <v>18.3</v>
      </c>
      <c r="E2412" s="160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609">
        <v>1324.0</v>
      </c>
      <c r="L2412" s="1602">
        <v>49712.0</v>
      </c>
    </row>
    <row r="2413">
      <c r="A2413" s="1596" t="s">
        <v>1605</v>
      </c>
      <c r="B2413" s="1632">
        <v>3381.0</v>
      </c>
      <c r="C2413" s="1610">
        <v>524.0</v>
      </c>
      <c r="D2413" s="1599">
        <v>44.7</v>
      </c>
      <c r="E2413" s="160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609">
        <v>259.0</v>
      </c>
      <c r="L2413" s="1602">
        <v>37071.0</v>
      </c>
    </row>
    <row r="2414">
      <c r="A2414" s="1596" t="s">
        <v>1606</v>
      </c>
      <c r="B2414" s="1632">
        <v>7003.0</v>
      </c>
      <c r="C2414" s="1610">
        <v>249.0</v>
      </c>
      <c r="D2414" s="1599">
        <v>19.2</v>
      </c>
      <c r="E2414" s="160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609">
        <v>156.0</v>
      </c>
      <c r="L2414" s="1602">
        <v>50278.0</v>
      </c>
    </row>
    <row r="2415">
      <c r="A2415" s="1596" t="s">
        <v>1607</v>
      </c>
      <c r="B2415" s="1632">
        <v>34375.0</v>
      </c>
      <c r="C2415" s="1610">
        <v>654.0</v>
      </c>
      <c r="D2415" s="1599">
        <v>9.2</v>
      </c>
      <c r="E2415" s="160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609">
        <v>1457.0</v>
      </c>
      <c r="L2415" s="1602">
        <v>62109.0</v>
      </c>
    </row>
    <row r="2416">
      <c r="A2416" s="1596" t="s">
        <v>545</v>
      </c>
      <c r="B2416" s="1632">
        <v>38301.0</v>
      </c>
      <c r="C2416" s="1598">
        <v>1057.0</v>
      </c>
      <c r="D2416" s="1599">
        <v>11.4</v>
      </c>
      <c r="E2416" s="160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609">
        <v>1774.0</v>
      </c>
      <c r="L2416" s="1602">
        <v>60082.0</v>
      </c>
    </row>
    <row r="2417">
      <c r="A2417" s="1596" t="s">
        <v>1608</v>
      </c>
      <c r="B2417" s="1632">
        <v>5247.0</v>
      </c>
      <c r="C2417" s="1610">
        <v>295.0</v>
      </c>
      <c r="D2417" s="1599">
        <v>22.4</v>
      </c>
      <c r="E2417" s="160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609">
        <v>281.0</v>
      </c>
      <c r="L2417" s="1602">
        <v>49732.0</v>
      </c>
    </row>
    <row r="2418">
      <c r="A2418" s="1596" t="s">
        <v>1191</v>
      </c>
      <c r="B2418" s="1632">
        <v>1948.0</v>
      </c>
      <c r="C2418" s="1610">
        <v>405.0</v>
      </c>
      <c r="D2418" s="1599">
        <v>51.3</v>
      </c>
      <c r="E2418" s="160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609">
        <v>76.0</v>
      </c>
      <c r="L2418" s="1602">
        <v>25973.0</v>
      </c>
    </row>
    <row r="2419">
      <c r="A2419" s="1596" t="s">
        <v>211</v>
      </c>
      <c r="B2419" s="1632">
        <v>10243.0</v>
      </c>
      <c r="C2419" s="1610">
        <v>464.0</v>
      </c>
      <c r="D2419" s="1599">
        <v>18.9</v>
      </c>
      <c r="E2419" s="160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609">
        <v>551.0</v>
      </c>
      <c r="L2419" s="1602">
        <v>44388.0</v>
      </c>
    </row>
    <row r="2420">
      <c r="A2420" s="1596" t="s">
        <v>769</v>
      </c>
      <c r="B2420" s="1632">
        <v>1377.0</v>
      </c>
      <c r="C2420" s="1610">
        <v>28.0</v>
      </c>
      <c r="D2420" s="1599">
        <v>13.3</v>
      </c>
      <c r="E2420" s="160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609">
        <v>51.0</v>
      </c>
      <c r="L2420" s="1602">
        <v>45737.0</v>
      </c>
    </row>
    <row r="2421">
      <c r="A2421" s="1596" t="s">
        <v>1609</v>
      </c>
      <c r="B2421" s="1632">
        <v>9373.0</v>
      </c>
      <c r="C2421" s="1610">
        <v>751.0</v>
      </c>
      <c r="D2421" s="1599">
        <v>28.4</v>
      </c>
      <c r="E2421" s="160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609">
        <v>412.0</v>
      </c>
      <c r="L2421" s="1602">
        <v>47412.0</v>
      </c>
    </row>
    <row r="2422">
      <c r="A2422" s="1596" t="s">
        <v>155</v>
      </c>
      <c r="B2422" s="1632">
        <v>3837.0</v>
      </c>
      <c r="C2422" s="1610">
        <v>142.0</v>
      </c>
      <c r="D2422" s="1599">
        <v>18.9</v>
      </c>
      <c r="E2422" s="160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609">
        <v>110.0</v>
      </c>
      <c r="L2422" s="1602">
        <v>48517.0</v>
      </c>
    </row>
    <row r="2423">
      <c r="A2423" s="1596" t="s">
        <v>43</v>
      </c>
      <c r="B2423" s="1632">
        <v>14967.0</v>
      </c>
      <c r="C2423" s="1610">
        <v>397.0</v>
      </c>
      <c r="D2423" s="1599">
        <v>16.3</v>
      </c>
      <c r="E2423" s="160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609">
        <v>800.0</v>
      </c>
      <c r="L2423" s="1602">
        <v>46378.0</v>
      </c>
    </row>
    <row r="2424">
      <c r="A2424" s="1596" t="s">
        <v>1610</v>
      </c>
      <c r="B2424" s="1632">
        <v>28325.0</v>
      </c>
      <c r="C2424" s="1610">
        <v>822.0</v>
      </c>
      <c r="D2424" s="1599">
        <v>12.4</v>
      </c>
      <c r="E2424" s="160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609">
        <v>978.0</v>
      </c>
      <c r="L2424" s="1602">
        <v>55580.0</v>
      </c>
    </row>
    <row r="2425">
      <c r="A2425" s="1596" t="s">
        <v>1611</v>
      </c>
      <c r="B2425" s="1632">
        <v>3902.0</v>
      </c>
      <c r="C2425" s="1610">
        <v>631.0</v>
      </c>
      <c r="D2425" s="1599">
        <v>41.4</v>
      </c>
      <c r="E2425" s="160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609">
        <v>178.0</v>
      </c>
      <c r="L2425" s="1602">
        <v>34024.0</v>
      </c>
    </row>
    <row r="2426">
      <c r="A2426" s="1596" t="s">
        <v>282</v>
      </c>
      <c r="B2426" s="1632">
        <v>8318.0</v>
      </c>
      <c r="C2426" s="1610">
        <v>206.0</v>
      </c>
      <c r="D2426" s="1599">
        <v>17.4</v>
      </c>
      <c r="E2426" s="160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609">
        <v>418.0</v>
      </c>
      <c r="L2426" s="1602">
        <v>58806.0</v>
      </c>
    </row>
    <row r="2427">
      <c r="A2427" s="1596" t="s">
        <v>1612</v>
      </c>
      <c r="B2427" s="1632">
        <v>19956.0</v>
      </c>
      <c r="C2427" s="1610">
        <v>607.0</v>
      </c>
      <c r="D2427" s="1599">
        <v>13.7</v>
      </c>
      <c r="E2427" s="160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609">
        <v>805.0</v>
      </c>
      <c r="L2427" s="1602">
        <v>51724.0</v>
      </c>
    </row>
    <row r="2428">
      <c r="A2428" s="1596" t="s">
        <v>1613</v>
      </c>
      <c r="B2428" s="1632">
        <v>5449.0</v>
      </c>
      <c r="C2428" s="1610">
        <v>224.0</v>
      </c>
      <c r="D2428" s="1599">
        <v>18.1</v>
      </c>
      <c r="E2428" s="160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609">
        <v>232.0</v>
      </c>
      <c r="L2428" s="1602">
        <v>48023.0</v>
      </c>
    </row>
    <row r="2429">
      <c r="A2429" s="1596" t="s">
        <v>1197</v>
      </c>
      <c r="B2429" s="1632">
        <v>4295.0</v>
      </c>
      <c r="C2429" s="1610">
        <v>113.0</v>
      </c>
      <c r="D2429" s="1599">
        <v>11.0</v>
      </c>
      <c r="E2429" s="160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609">
        <v>106.0</v>
      </c>
      <c r="L2429" s="1602">
        <v>55404.0</v>
      </c>
    </row>
    <row r="2430">
      <c r="A2430" s="1596" t="s">
        <v>1465</v>
      </c>
      <c r="B2430" s="1632">
        <v>5239.0</v>
      </c>
      <c r="C2430" s="1610">
        <v>678.0</v>
      </c>
      <c r="D2430" s="1599">
        <v>30.9</v>
      </c>
      <c r="E2430" s="160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609">
        <v>219.0</v>
      </c>
      <c r="L2430" s="1602">
        <v>41942.0</v>
      </c>
    </row>
    <row r="2431">
      <c r="A2431" s="1596" t="s">
        <v>286</v>
      </c>
      <c r="B2431" s="1632">
        <v>2835.0</v>
      </c>
      <c r="C2431" s="1610">
        <v>117.0</v>
      </c>
      <c r="D2431" s="1599">
        <v>16.2</v>
      </c>
      <c r="E2431" s="160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609">
        <v>108.0</v>
      </c>
      <c r="L2431" s="1602">
        <v>55159.0</v>
      </c>
    </row>
    <row r="2432">
      <c r="A2432" s="1596" t="s">
        <v>1614</v>
      </c>
      <c r="B2432" s="1632">
        <v>3986.0</v>
      </c>
      <c r="C2432" s="1610">
        <v>127.0</v>
      </c>
      <c r="D2432" s="1599">
        <v>15.7</v>
      </c>
      <c r="E2432" s="160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609">
        <v>85.0</v>
      </c>
      <c r="L2432" s="1602">
        <v>58977.0</v>
      </c>
    </row>
    <row r="2433">
      <c r="A2433" s="1596" t="s">
        <v>1615</v>
      </c>
      <c r="B2433" s="1632">
        <v>6973.0</v>
      </c>
      <c r="C2433" s="1610">
        <v>227.0</v>
      </c>
      <c r="D2433" s="1599">
        <v>19.8</v>
      </c>
      <c r="E2433" s="160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609">
        <v>413.0</v>
      </c>
      <c r="L2433" s="1602">
        <v>46782.0</v>
      </c>
    </row>
    <row r="2434">
      <c r="A2434" s="1596" t="s">
        <v>1616</v>
      </c>
      <c r="B2434" s="1632">
        <v>2125.0</v>
      </c>
      <c r="C2434" s="1610">
        <v>98.0</v>
      </c>
      <c r="D2434" s="1599">
        <v>23.1</v>
      </c>
      <c r="E2434" s="160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609">
        <v>50.0</v>
      </c>
      <c r="L2434" s="1602">
        <v>49068.0</v>
      </c>
    </row>
    <row r="2435">
      <c r="A2435" s="1596" t="s">
        <v>168</v>
      </c>
      <c r="B2435" s="1632">
        <v>7556.0</v>
      </c>
      <c r="C2435" s="1610">
        <v>189.0</v>
      </c>
      <c r="D2435" s="1599">
        <v>11.8</v>
      </c>
      <c r="E2435" s="160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609">
        <v>332.0</v>
      </c>
      <c r="L2435" s="1602">
        <v>59813.0</v>
      </c>
    </row>
    <row r="2436">
      <c r="A2436" s="1596" t="s">
        <v>1617</v>
      </c>
      <c r="B2436" s="1632">
        <v>3994.0</v>
      </c>
      <c r="C2436" s="1610">
        <v>205.0</v>
      </c>
      <c r="D2436" s="1599">
        <v>21.1</v>
      </c>
      <c r="E2436" s="160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609">
        <v>172.0</v>
      </c>
      <c r="L2436" s="1602">
        <v>40583.0</v>
      </c>
    </row>
    <row r="2437">
      <c r="A2437" s="1596" t="s">
        <v>1618</v>
      </c>
      <c r="B2437" s="1632">
        <v>1872.0</v>
      </c>
      <c r="C2437" s="1610">
        <v>56.0</v>
      </c>
      <c r="D2437" s="1599">
        <v>12.4</v>
      </c>
      <c r="E2437" s="160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609">
        <v>82.0</v>
      </c>
      <c r="L2437" s="1602">
        <v>51801.0</v>
      </c>
    </row>
    <row r="2438">
      <c r="A2438" s="1596" t="s">
        <v>1619</v>
      </c>
      <c r="B2438" s="1632">
        <v>6164.0</v>
      </c>
      <c r="C2438" s="1610">
        <v>205.0</v>
      </c>
      <c r="D2438" s="1599">
        <v>10.8</v>
      </c>
      <c r="E2438" s="160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609">
        <v>176.0</v>
      </c>
      <c r="L2438" s="1602">
        <v>65776.0</v>
      </c>
    </row>
    <row r="2439">
      <c r="A2439" s="1596" t="s">
        <v>1620</v>
      </c>
      <c r="B2439" s="1632">
        <v>3145.0</v>
      </c>
      <c r="C2439" s="1610">
        <v>90.0</v>
      </c>
      <c r="D2439" s="1599">
        <v>12.6</v>
      </c>
      <c r="E2439" s="160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609">
        <v>78.0</v>
      </c>
      <c r="L2439" s="1602">
        <v>52568.0</v>
      </c>
    </row>
    <row r="2440">
      <c r="A2440" s="1596" t="s">
        <v>1621</v>
      </c>
      <c r="B2440" s="1632">
        <v>3461.0</v>
      </c>
      <c r="C2440" s="1610">
        <v>110.0</v>
      </c>
      <c r="D2440" s="1599">
        <v>12.9</v>
      </c>
      <c r="E2440" s="160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609">
        <v>96.0</v>
      </c>
      <c r="L2440" s="1602">
        <v>63772.0</v>
      </c>
    </row>
    <row r="2441">
      <c r="A2441" s="1596" t="s">
        <v>1272</v>
      </c>
      <c r="B2441" s="1632">
        <v>1311.0</v>
      </c>
      <c r="C2441" s="1610">
        <v>26.0</v>
      </c>
      <c r="D2441" s="1599">
        <v>9.8</v>
      </c>
      <c r="E2441" s="160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609">
        <v>52.0</v>
      </c>
      <c r="L2441" s="1602">
        <v>55017.0</v>
      </c>
    </row>
    <row r="2442">
      <c r="A2442" s="1596" t="s">
        <v>1469</v>
      </c>
      <c r="B2442" s="1632">
        <v>17765.0</v>
      </c>
      <c r="C2442" s="1610">
        <v>514.0</v>
      </c>
      <c r="D2442" s="1599">
        <v>12.3</v>
      </c>
      <c r="E2442" s="160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609">
        <v>996.0</v>
      </c>
      <c r="L2442" s="1602">
        <v>70093.0</v>
      </c>
    </row>
    <row r="2443">
      <c r="A2443" s="1596" t="s">
        <v>1622</v>
      </c>
      <c r="B2443" s="1632">
        <v>7427.0</v>
      </c>
      <c r="C2443" s="1610">
        <v>264.0</v>
      </c>
      <c r="D2443" s="1599">
        <v>17.1</v>
      </c>
      <c r="E2443" s="160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609">
        <v>158.0</v>
      </c>
      <c r="L2443" s="1602">
        <v>54434.0</v>
      </c>
    </row>
    <row r="2444">
      <c r="A2444" s="1596" t="s">
        <v>1353</v>
      </c>
      <c r="B2444" s="1632">
        <v>1262.0</v>
      </c>
      <c r="C2444" s="1610">
        <v>34.0</v>
      </c>
      <c r="D2444" s="1599">
        <v>12.9</v>
      </c>
      <c r="E2444" s="160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609">
        <v>50.0</v>
      </c>
      <c r="L2444" s="1602">
        <v>52496.0</v>
      </c>
    </row>
    <row r="2445">
      <c r="A2445" s="1596" t="s">
        <v>65</v>
      </c>
      <c r="B2445" s="1632">
        <v>2806.0</v>
      </c>
      <c r="C2445" s="1610">
        <v>453.0</v>
      </c>
      <c r="D2445" s="1599">
        <v>41.6</v>
      </c>
      <c r="E2445" s="160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609">
        <v>179.0</v>
      </c>
      <c r="L2445" s="1602">
        <v>34122.0</v>
      </c>
    </row>
    <row r="2446">
      <c r="A2446" s="1596" t="s">
        <v>1623</v>
      </c>
      <c r="B2446" s="1632">
        <v>1663.0</v>
      </c>
      <c r="C2446" s="1610">
        <v>86.0</v>
      </c>
      <c r="D2446" s="1599">
        <v>20.9</v>
      </c>
      <c r="E2446" s="160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609">
        <v>50.0</v>
      </c>
      <c r="L2446" s="1602">
        <v>47689.0</v>
      </c>
    </row>
    <row r="2447">
      <c r="A2447" s="1596" t="s">
        <v>453</v>
      </c>
      <c r="B2447" s="1632">
        <v>917.0</v>
      </c>
      <c r="C2447" s="1610">
        <v>48.0</v>
      </c>
      <c r="D2447" s="1599">
        <v>23.8</v>
      </c>
      <c r="E2447" s="160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609">
        <v>85.0</v>
      </c>
      <c r="L2447" s="1602">
        <v>49609.0</v>
      </c>
    </row>
    <row r="2448">
      <c r="A2448" s="1596" t="s">
        <v>1624</v>
      </c>
      <c r="B2448" s="1632">
        <v>5187.0</v>
      </c>
      <c r="C2448" s="1610">
        <v>134.0</v>
      </c>
      <c r="D2448" s="1599">
        <v>12.4</v>
      </c>
      <c r="E2448" s="160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609">
        <v>134.0</v>
      </c>
      <c r="L2448" s="1602">
        <v>54609.0</v>
      </c>
    </row>
    <row r="2449">
      <c r="A2449" s="1596" t="s">
        <v>224</v>
      </c>
      <c r="B2449" s="1632">
        <v>11059.0</v>
      </c>
      <c r="C2449" s="1610">
        <v>300.0</v>
      </c>
      <c r="D2449" s="1599">
        <v>11.9</v>
      </c>
      <c r="E2449" s="160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609">
        <v>424.0</v>
      </c>
      <c r="L2449" s="1602">
        <v>60733.0</v>
      </c>
    </row>
    <row r="2450">
      <c r="A2450" s="1596" t="s">
        <v>69</v>
      </c>
      <c r="B2450" s="1632">
        <v>25768.0</v>
      </c>
      <c r="C2450" s="1610">
        <v>666.0</v>
      </c>
      <c r="D2450" s="1599">
        <v>14.7</v>
      </c>
      <c r="E2450" s="160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609">
        <v>1356.0</v>
      </c>
      <c r="L2450" s="1602">
        <v>51774.0</v>
      </c>
    </row>
    <row r="2451">
      <c r="A2451" s="1596" t="s">
        <v>176</v>
      </c>
      <c r="B2451" s="1632">
        <v>65161.0</v>
      </c>
      <c r="C2451" s="1610">
        <v>628.0</v>
      </c>
      <c r="D2451" s="1599">
        <v>3.8</v>
      </c>
      <c r="E2451" s="160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609">
        <v>2915.0</v>
      </c>
      <c r="L2451" s="1602">
        <v>84889.0</v>
      </c>
    </row>
    <row r="2452">
      <c r="A2452" s="1596" t="s">
        <v>1625</v>
      </c>
      <c r="B2452" s="1632">
        <v>3718.0</v>
      </c>
      <c r="C2452" s="1610">
        <v>334.0</v>
      </c>
      <c r="D2452" s="1599">
        <v>30.4</v>
      </c>
      <c r="E2452" s="160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609">
        <v>143.0</v>
      </c>
      <c r="L2452" s="1602">
        <v>47429.0</v>
      </c>
    </row>
    <row r="2453">
      <c r="A2453" s="1596" t="s">
        <v>1626</v>
      </c>
      <c r="B2453" s="1632">
        <v>5682.0</v>
      </c>
      <c r="C2453" s="1610">
        <v>194.0</v>
      </c>
      <c r="D2453" s="1599">
        <v>13.3</v>
      </c>
      <c r="E2453" s="160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609">
        <v>211.0</v>
      </c>
      <c r="L2453" s="1602">
        <v>59913.0</v>
      </c>
    </row>
    <row r="2454">
      <c r="A2454" s="1596" t="s">
        <v>719</v>
      </c>
      <c r="B2454" s="1632">
        <v>2411.0</v>
      </c>
      <c r="C2454" s="1610">
        <v>114.0</v>
      </c>
      <c r="D2454" s="1599">
        <v>24.9</v>
      </c>
      <c r="E2454" s="160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609">
        <v>68.0</v>
      </c>
      <c r="L2454" s="1602">
        <v>39850.0</v>
      </c>
    </row>
    <row r="2455">
      <c r="A2455" s="1596" t="s">
        <v>77</v>
      </c>
      <c r="B2455" s="1632">
        <v>4306.0</v>
      </c>
      <c r="C2455" s="1610">
        <v>187.0</v>
      </c>
      <c r="D2455" s="1599">
        <v>18.1</v>
      </c>
      <c r="E2455" s="160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609">
        <v>246.0</v>
      </c>
      <c r="L2455" s="1602">
        <v>56862.0</v>
      </c>
    </row>
    <row r="2456">
      <c r="A2456" s="1596" t="s">
        <v>720</v>
      </c>
      <c r="B2456" s="1632">
        <v>29852.0</v>
      </c>
      <c r="C2456" s="1610">
        <v>735.0</v>
      </c>
      <c r="D2456" s="1599">
        <v>11.5</v>
      </c>
      <c r="E2456" s="160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609">
        <v>2154.0</v>
      </c>
      <c r="L2456" s="1602">
        <v>59524.0</v>
      </c>
    </row>
    <row r="2457">
      <c r="A2457" s="1596" t="s">
        <v>1627</v>
      </c>
      <c r="B2457" s="1632">
        <v>1918.0</v>
      </c>
      <c r="C2457" s="1610">
        <v>240.0</v>
      </c>
      <c r="D2457" s="1599">
        <v>38.8</v>
      </c>
      <c r="E2457" s="160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609">
        <v>137.0</v>
      </c>
      <c r="L2457" s="1602">
        <v>32780.0</v>
      </c>
    </row>
    <row r="2458">
      <c r="A2458" s="1596" t="s">
        <v>1628</v>
      </c>
      <c r="B2458" s="1632">
        <v>2298.0</v>
      </c>
      <c r="C2458" s="1610">
        <v>69.0</v>
      </c>
      <c r="D2458" s="1599">
        <v>13.7</v>
      </c>
      <c r="E2458" s="160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609">
        <v>75.0</v>
      </c>
      <c r="L2458" s="1606">
        <v>50123.0</v>
      </c>
    </row>
    <row r="2459">
      <c r="A2459" s="1596" t="s">
        <v>1629</v>
      </c>
      <c r="B2459" s="1632">
        <v>197214.0</v>
      </c>
      <c r="C2459" s="1598">
        <v>4741.0</v>
      </c>
      <c r="D2459" s="1599">
        <v>9.8</v>
      </c>
      <c r="E2459" s="160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609">
        <v>11662.0</v>
      </c>
      <c r="L2459" s="1602">
        <v>60033.0</v>
      </c>
    </row>
    <row r="2460">
      <c r="A2460" s="1596" t="s">
        <v>1630</v>
      </c>
      <c r="B2460" s="1632">
        <v>6336.0</v>
      </c>
      <c r="C2460" s="1610">
        <v>190.0</v>
      </c>
      <c r="D2460" s="1599">
        <v>11.4</v>
      </c>
      <c r="E2460" s="160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609">
        <v>413.0</v>
      </c>
      <c r="L2460" s="1602">
        <v>57392.0</v>
      </c>
    </row>
    <row r="2461">
      <c r="A2461" s="1596" t="s">
        <v>1631</v>
      </c>
      <c r="B2461" s="1632">
        <v>13672.0</v>
      </c>
      <c r="C2461" s="1598">
        <v>3001.0</v>
      </c>
      <c r="D2461" s="1599">
        <v>56.6</v>
      </c>
      <c r="E2461" s="160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609">
        <v>296.0</v>
      </c>
      <c r="L2461" s="1606">
        <v>31662.0</v>
      </c>
    </row>
    <row r="2462">
      <c r="A2462" s="1596" t="s">
        <v>1007</v>
      </c>
      <c r="B2462" s="1632">
        <v>109222.0</v>
      </c>
      <c r="C2462" s="1598">
        <v>4831.0</v>
      </c>
      <c r="D2462" s="1599">
        <v>19.2</v>
      </c>
      <c r="E2462" s="160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609">
        <v>8591.0</v>
      </c>
      <c r="L2462" s="1606">
        <v>58738.0</v>
      </c>
    </row>
    <row r="2463">
      <c r="A2463" s="1596" t="s">
        <v>1219</v>
      </c>
      <c r="B2463" s="1632">
        <v>2835.0</v>
      </c>
      <c r="C2463" s="1610">
        <v>100.0</v>
      </c>
      <c r="D2463" s="1599">
        <v>16.6</v>
      </c>
      <c r="E2463" s="160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609">
        <v>90.0</v>
      </c>
      <c r="L2463" s="1606">
        <v>55626.0</v>
      </c>
    </row>
    <row r="2464">
      <c r="A2464" s="1596" t="s">
        <v>1560</v>
      </c>
      <c r="B2464" s="1632">
        <v>2472.0</v>
      </c>
      <c r="C2464" s="1610">
        <v>71.0</v>
      </c>
      <c r="D2464" s="1599">
        <v>15.0</v>
      </c>
      <c r="E2464" s="160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609">
        <v>52.0</v>
      </c>
      <c r="L2464" s="1606">
        <v>54722.0</v>
      </c>
    </row>
    <row r="2465">
      <c r="A2465" s="1596" t="s">
        <v>1632</v>
      </c>
      <c r="B2465" s="1632">
        <v>10280.0</v>
      </c>
      <c r="C2465" s="1610">
        <v>904.0</v>
      </c>
      <c r="D2465" s="1599">
        <v>31.0</v>
      </c>
      <c r="E2465" s="160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609">
        <v>525.0</v>
      </c>
      <c r="L2465" s="1606">
        <v>44709.0</v>
      </c>
    </row>
    <row r="2466">
      <c r="A2466" s="1596" t="s">
        <v>1633</v>
      </c>
      <c r="B2466" s="1632">
        <v>2330.0</v>
      </c>
      <c r="C2466" s="1610">
        <v>101.0</v>
      </c>
      <c r="D2466" s="1599">
        <v>18.2</v>
      </c>
      <c r="E2466" s="160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609">
        <v>97.0</v>
      </c>
      <c r="L2466" s="1606">
        <v>54874.0</v>
      </c>
    </row>
    <row r="2467">
      <c r="A2467" s="1596" t="s">
        <v>1634</v>
      </c>
      <c r="B2467" s="1632">
        <v>6361.0</v>
      </c>
      <c r="C2467" s="1610">
        <v>222.0</v>
      </c>
      <c r="D2467" s="1599">
        <v>16.7</v>
      </c>
      <c r="E2467" s="160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609">
        <v>181.0</v>
      </c>
      <c r="L2467" s="1606">
        <v>50590.0</v>
      </c>
    </row>
    <row r="2468">
      <c r="A2468" s="1596" t="s">
        <v>1635</v>
      </c>
      <c r="B2468" s="1632">
        <v>2980.0</v>
      </c>
      <c r="C2468" s="1610">
        <v>79.0</v>
      </c>
      <c r="D2468" s="1599">
        <v>11.0</v>
      </c>
      <c r="E2468" s="160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609">
        <v>180.0</v>
      </c>
      <c r="L2468" s="1606">
        <v>69991.0</v>
      </c>
    </row>
    <row r="2469">
      <c r="A2469" s="1596" t="s">
        <v>1636</v>
      </c>
      <c r="B2469" s="1632">
        <v>1446.0</v>
      </c>
      <c r="C2469" s="1610">
        <v>30.0</v>
      </c>
      <c r="D2469" s="1599">
        <v>10.3</v>
      </c>
      <c r="E2469" s="160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609">
        <v>66.0</v>
      </c>
      <c r="L2469" s="1606">
        <v>59457.0</v>
      </c>
    </row>
    <row r="2470">
      <c r="A2470" s="1596" t="s">
        <v>808</v>
      </c>
      <c r="B2470" s="1632">
        <v>9319.0</v>
      </c>
      <c r="C2470" s="1598">
        <v>2273.0</v>
      </c>
      <c r="D2470" s="1599">
        <v>53.0</v>
      </c>
      <c r="E2470" s="160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609">
        <v>270.0</v>
      </c>
      <c r="L2470" s="1606">
        <v>31876.0</v>
      </c>
    </row>
    <row r="2471">
      <c r="A2471" s="1596" t="s">
        <v>1637</v>
      </c>
      <c r="B2471" s="1632">
        <v>5624.0</v>
      </c>
      <c r="C2471" s="1610">
        <v>361.0</v>
      </c>
      <c r="D2471" s="1599">
        <v>28.9</v>
      </c>
      <c r="E2471" s="160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609">
        <v>276.0</v>
      </c>
      <c r="L2471" s="1606">
        <v>45710.0</v>
      </c>
    </row>
    <row r="2472">
      <c r="A2472" s="1596" t="s">
        <v>489</v>
      </c>
      <c r="B2472" s="1632">
        <v>8673.0</v>
      </c>
      <c r="C2472" s="1610">
        <v>222.0</v>
      </c>
      <c r="D2472" s="1599">
        <v>11.0</v>
      </c>
      <c r="E2472" s="160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609">
        <v>343.0</v>
      </c>
      <c r="L2472" s="1606">
        <v>62792.0</v>
      </c>
    </row>
    <row r="2473">
      <c r="A2473" s="1596" t="s">
        <v>199</v>
      </c>
      <c r="B2473" s="1632">
        <v>16811.0</v>
      </c>
      <c r="C2473" s="1610">
        <v>233.0</v>
      </c>
      <c r="D2473" s="1599">
        <v>6.2</v>
      </c>
      <c r="E2473" s="160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609">
        <v>842.0</v>
      </c>
      <c r="L2473" s="1606">
        <v>80698.0</v>
      </c>
    </row>
    <row r="2474">
      <c r="A2474" s="1596" t="s">
        <v>1638</v>
      </c>
      <c r="B2474" s="1632">
        <v>5315.0</v>
      </c>
      <c r="C2474" s="1610">
        <v>250.0</v>
      </c>
      <c r="D2474" s="1599">
        <v>19.1</v>
      </c>
      <c r="E2474" s="160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609">
        <v>317.0</v>
      </c>
      <c r="L2474" s="1606">
        <v>48394.0</v>
      </c>
    </row>
    <row r="2475">
      <c r="A2475" s="1596" t="s">
        <v>1639</v>
      </c>
      <c r="B2475" s="1632">
        <v>23310.0</v>
      </c>
      <c r="C2475" s="1610">
        <v>571.0</v>
      </c>
      <c r="D2475" s="1599">
        <v>12.0</v>
      </c>
      <c r="E2475" s="160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609">
        <v>1082.0</v>
      </c>
      <c r="L2475" s="1658">
        <v>56535.0</v>
      </c>
    </row>
    <row r="2476">
      <c r="A2476" s="1581" t="s">
        <v>1640</v>
      </c>
      <c r="B2476" s="1640">
        <v>2413.0</v>
      </c>
      <c r="C2476" s="1627">
        <v>329.0</v>
      </c>
      <c r="D2476" s="1612">
        <v>42.8</v>
      </c>
      <c r="E2476" s="1585">
        <v>407.0</v>
      </c>
      <c r="F2476" s="1586">
        <v>0.0</v>
      </c>
      <c r="G2476" s="1586">
        <v>1925.0</v>
      </c>
      <c r="H2476" s="1586">
        <v>3.0</v>
      </c>
      <c r="I2476" s="1586">
        <v>3.0</v>
      </c>
      <c r="J2476" s="1586">
        <v>2.0</v>
      </c>
      <c r="K2476" s="1659">
        <v>73.0</v>
      </c>
      <c r="L2476" s="1660">
        <v>32341.0</v>
      </c>
    </row>
    <row r="2477">
      <c r="A2477" s="1590" t="s">
        <v>1641</v>
      </c>
      <c r="B2477" s="1641">
        <v>6910840.0</v>
      </c>
      <c r="C2477" s="1591">
        <v>322616.0</v>
      </c>
      <c r="D2477" s="1616">
        <v>21.8</v>
      </c>
      <c r="E2477" s="1617">
        <v>4990938.0</v>
      </c>
      <c r="F2477" s="1593">
        <v>1092948.0</v>
      </c>
      <c r="G2477" s="1593">
        <v>28044.0</v>
      </c>
      <c r="H2477" s="1593">
        <v>135615.0</v>
      </c>
      <c r="I2477" s="1593">
        <v>4115.0</v>
      </c>
      <c r="J2477" s="1593">
        <v>246282.0</v>
      </c>
      <c r="K2477" s="1594">
        <v>412898.0</v>
      </c>
      <c r="L2477" s="1667">
        <v>52366.0</v>
      </c>
    </row>
    <row r="2478">
      <c r="A2478" s="1596" t="s">
        <v>688</v>
      </c>
      <c r="B2478" s="1631">
        <v>77123.0</v>
      </c>
      <c r="C2478" s="1598">
        <v>3450.0</v>
      </c>
      <c r="D2478" s="1599">
        <v>21.9</v>
      </c>
      <c r="E2478" s="160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609">
        <v>4827.0</v>
      </c>
      <c r="L2478" s="1602">
        <v>50672.0</v>
      </c>
    </row>
    <row r="2479">
      <c r="A2479" s="1596" t="s">
        <v>1537</v>
      </c>
      <c r="B2479" s="1632">
        <v>50237.0</v>
      </c>
      <c r="C2479" s="1598">
        <v>2772.0</v>
      </c>
      <c r="D2479" s="1599">
        <v>22.8</v>
      </c>
      <c r="E2479" s="160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609">
        <v>3267.0</v>
      </c>
      <c r="L2479" s="1602">
        <v>49860.0</v>
      </c>
    </row>
    <row r="2480">
      <c r="A2480" s="1596" t="s">
        <v>150</v>
      </c>
      <c r="B2480" s="1632">
        <v>15864.0</v>
      </c>
      <c r="C2480" s="1610">
        <v>950.0</v>
      </c>
      <c r="D2480" s="1599">
        <v>30.0</v>
      </c>
      <c r="E2480" s="160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609">
        <v>764.0</v>
      </c>
      <c r="L2480" s="1602">
        <v>38940.0</v>
      </c>
    </row>
    <row r="2481">
      <c r="A2481" s="1596" t="s">
        <v>1643</v>
      </c>
      <c r="B2481" s="1632">
        <v>14913.0</v>
      </c>
      <c r="C2481" s="1610">
        <v>753.0</v>
      </c>
      <c r="D2481" s="1599">
        <v>35.0</v>
      </c>
      <c r="E2481" s="160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609">
        <v>570.0</v>
      </c>
      <c r="L2481" s="1606">
        <v>40195.0</v>
      </c>
    </row>
    <row r="2482">
      <c r="A2482" s="1596" t="s">
        <v>34</v>
      </c>
      <c r="B2482" s="1632">
        <v>135280.0</v>
      </c>
      <c r="C2482" s="1598">
        <v>3502.0</v>
      </c>
      <c r="D2482" s="1599">
        <v>13.5</v>
      </c>
      <c r="E2482" s="160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609">
        <v>8062.0</v>
      </c>
      <c r="L2482" s="1606">
        <v>57939.0</v>
      </c>
    </row>
    <row r="2483">
      <c r="A2483" s="1596" t="s">
        <v>152</v>
      </c>
      <c r="B2483" s="1632">
        <v>108620.0</v>
      </c>
      <c r="C2483" s="1598">
        <v>4770.0</v>
      </c>
      <c r="D2483" s="1599">
        <v>20.9</v>
      </c>
      <c r="E2483" s="160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609">
        <v>8164.0</v>
      </c>
      <c r="L2483" s="1602">
        <v>50427.0</v>
      </c>
    </row>
    <row r="2484">
      <c r="A2484" s="1596" t="s">
        <v>769</v>
      </c>
      <c r="B2484" s="1632">
        <v>39272.0</v>
      </c>
      <c r="C2484" s="1598">
        <v>2219.0</v>
      </c>
      <c r="D2484" s="1599">
        <v>27.8</v>
      </c>
      <c r="E2484" s="160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609">
        <v>1449.0</v>
      </c>
      <c r="L2484" s="1602">
        <v>39443.0</v>
      </c>
    </row>
    <row r="2485">
      <c r="A2485" s="1596" t="s">
        <v>1644</v>
      </c>
      <c r="B2485" s="1632">
        <v>14506.0</v>
      </c>
      <c r="C2485" s="1610">
        <v>669.0</v>
      </c>
      <c r="D2485" s="1599">
        <v>22.0</v>
      </c>
      <c r="E2485" s="160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609">
        <v>893.0</v>
      </c>
      <c r="L2485" s="1602">
        <v>51859.0</v>
      </c>
    </row>
    <row r="2486">
      <c r="A2486" s="1596" t="s">
        <v>153</v>
      </c>
      <c r="B2486" s="1632">
        <v>28440.0</v>
      </c>
      <c r="C2486" s="1598">
        <v>1617.0</v>
      </c>
      <c r="D2486" s="1599">
        <v>27.5</v>
      </c>
      <c r="E2486" s="160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609">
        <v>1419.0</v>
      </c>
      <c r="L2486" s="1602">
        <v>42025.0</v>
      </c>
    </row>
    <row r="2487">
      <c r="A2487" s="1596" t="s">
        <v>771</v>
      </c>
      <c r="B2487" s="1632">
        <v>56356.0</v>
      </c>
      <c r="C2487" s="1598">
        <v>2973.0</v>
      </c>
      <c r="D2487" s="1599">
        <v>29.4</v>
      </c>
      <c r="E2487" s="160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609">
        <v>2582.0</v>
      </c>
      <c r="L2487" s="1602">
        <v>39202.0</v>
      </c>
    </row>
    <row r="2488">
      <c r="A2488" s="1596" t="s">
        <v>1645</v>
      </c>
      <c r="B2488" s="1632">
        <v>41072.0</v>
      </c>
      <c r="C2488" s="1598">
        <v>1175.0</v>
      </c>
      <c r="D2488" s="1599">
        <v>13.4</v>
      </c>
      <c r="E2488" s="160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609">
        <v>2333.0</v>
      </c>
      <c r="L2488" s="1602">
        <v>63241.0</v>
      </c>
    </row>
    <row r="2489">
      <c r="A2489" s="1596" t="s">
        <v>1543</v>
      </c>
      <c r="B2489" s="1632">
        <v>17341.0</v>
      </c>
      <c r="C2489" s="1610">
        <v>817.0</v>
      </c>
      <c r="D2489" s="1599">
        <v>22.0</v>
      </c>
      <c r="E2489" s="160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609">
        <v>837.0</v>
      </c>
      <c r="L2489" s="1602">
        <v>47508.0</v>
      </c>
    </row>
    <row r="2490">
      <c r="A2490" s="1596" t="s">
        <v>825</v>
      </c>
      <c r="B2490" s="1632">
        <v>32043.0</v>
      </c>
      <c r="C2490" s="1598">
        <v>2075.0</v>
      </c>
      <c r="D2490" s="1599">
        <v>35.2</v>
      </c>
      <c r="E2490" s="160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609">
        <v>1108.0</v>
      </c>
      <c r="L2490" s="1602">
        <v>37987.0</v>
      </c>
    </row>
    <row r="2491">
      <c r="A2491" s="1596" t="s">
        <v>43</v>
      </c>
      <c r="B2491" s="1632">
        <v>7581.0</v>
      </c>
      <c r="C2491" s="1610">
        <v>473.0</v>
      </c>
      <c r="D2491" s="1599">
        <v>30.7</v>
      </c>
      <c r="E2491" s="160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609">
        <v>176.0</v>
      </c>
      <c r="L2491" s="1602">
        <v>34238.0</v>
      </c>
    </row>
    <row r="2492">
      <c r="A2492" s="1596" t="s">
        <v>1646</v>
      </c>
      <c r="B2492" s="1632">
        <v>35999.0</v>
      </c>
      <c r="C2492" s="1598">
        <v>2542.0</v>
      </c>
      <c r="D2492" s="1599">
        <v>35.7</v>
      </c>
      <c r="E2492" s="160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609">
        <v>1747.0</v>
      </c>
      <c r="L2492" s="1602">
        <v>36192.0</v>
      </c>
    </row>
    <row r="2493">
      <c r="A2493" s="1596" t="s">
        <v>45</v>
      </c>
      <c r="B2493" s="1632">
        <v>57889.0</v>
      </c>
      <c r="C2493" s="1598">
        <v>3262.0</v>
      </c>
      <c r="D2493" s="1599">
        <v>25.1</v>
      </c>
      <c r="E2493" s="160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609">
        <v>3631.0</v>
      </c>
      <c r="L2493" s="1602">
        <v>49494.0</v>
      </c>
    </row>
    <row r="2494">
      <c r="A2494" s="1596" t="s">
        <v>1647</v>
      </c>
      <c r="B2494" s="1632">
        <v>13911.0</v>
      </c>
      <c r="C2494" s="1610">
        <v>844.0</v>
      </c>
      <c r="D2494" s="1599">
        <v>25.4</v>
      </c>
      <c r="E2494" s="160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609">
        <v>711.0</v>
      </c>
      <c r="L2494" s="1602">
        <v>44431.0</v>
      </c>
    </row>
    <row r="2495">
      <c r="A2495" s="1596" t="s">
        <v>552</v>
      </c>
      <c r="B2495" s="1632">
        <v>61145.0</v>
      </c>
      <c r="C2495" s="1598">
        <v>2491.0</v>
      </c>
      <c r="D2495" s="1599">
        <v>24.4</v>
      </c>
      <c r="E2495" s="160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609">
        <v>2620.0</v>
      </c>
      <c r="L2495" s="1606">
        <v>46527.0</v>
      </c>
    </row>
    <row r="2496">
      <c r="A2496" s="1596" t="s">
        <v>1339</v>
      </c>
      <c r="B2496" s="1632">
        <v>715884.0</v>
      </c>
      <c r="C2496" s="1598">
        <v>35887.0</v>
      </c>
      <c r="D2496" s="1599">
        <v>25.4</v>
      </c>
      <c r="E2496" s="160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609">
        <v>53775.0</v>
      </c>
      <c r="L2496" s="1602">
        <v>60799.0</v>
      </c>
    </row>
    <row r="2497">
      <c r="A2497" s="1596" t="s">
        <v>424</v>
      </c>
      <c r="B2497" s="1632">
        <v>11435.0</v>
      </c>
      <c r="C2497" s="1610">
        <v>588.0</v>
      </c>
      <c r="D2497" s="1599">
        <v>24.3</v>
      </c>
      <c r="E2497" s="160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609">
        <v>391.0</v>
      </c>
      <c r="L2497" s="1602">
        <v>42905.0</v>
      </c>
    </row>
    <row r="2498">
      <c r="A2498" s="1596" t="s">
        <v>2559</v>
      </c>
      <c r="B2498" s="1632">
        <v>20080.0</v>
      </c>
      <c r="C2498" s="1598">
        <v>1032.0</v>
      </c>
      <c r="D2498" s="1599">
        <v>24.4</v>
      </c>
      <c r="E2498" s="160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609">
        <v>1079.0</v>
      </c>
      <c r="L2498" s="1602">
        <v>47420.0</v>
      </c>
    </row>
    <row r="2499">
      <c r="A2499" s="1596" t="s">
        <v>1648</v>
      </c>
      <c r="B2499" s="1632">
        <v>54315.0</v>
      </c>
      <c r="C2499" s="1598">
        <v>2459.0</v>
      </c>
      <c r="D2499" s="1599">
        <v>20.2</v>
      </c>
      <c r="E2499" s="160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609">
        <v>3004.0</v>
      </c>
      <c r="L2499" s="1602">
        <v>56166.0</v>
      </c>
    </row>
    <row r="2500">
      <c r="A2500" s="1596" t="s">
        <v>1649</v>
      </c>
      <c r="B2500" s="1632">
        <v>36801.0</v>
      </c>
      <c r="C2500" s="1598">
        <v>2265.0</v>
      </c>
      <c r="D2500" s="1599">
        <v>26.0</v>
      </c>
      <c r="E2500" s="160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609">
        <v>1800.0</v>
      </c>
      <c r="L2500" s="1602">
        <v>44302.0</v>
      </c>
    </row>
    <row r="2501">
      <c r="A2501" s="1596" t="s">
        <v>58</v>
      </c>
      <c r="B2501" s="1632">
        <v>41990.0</v>
      </c>
      <c r="C2501" s="1598">
        <v>1563.0</v>
      </c>
      <c r="D2501" s="1599">
        <v>20.9</v>
      </c>
      <c r="E2501" s="160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609">
        <v>1905.0</v>
      </c>
      <c r="L2501" s="1602">
        <v>59529.0</v>
      </c>
    </row>
    <row r="2502">
      <c r="A2502" s="1596" t="s">
        <v>1650</v>
      </c>
      <c r="B2502" s="1632">
        <v>18489.0</v>
      </c>
      <c r="C2502" s="1598">
        <v>1123.0</v>
      </c>
      <c r="D2502" s="1599">
        <v>30.0</v>
      </c>
      <c r="E2502" s="160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609">
        <v>657.0</v>
      </c>
      <c r="L2502" s="1602">
        <v>36687.0</v>
      </c>
    </row>
    <row r="2503">
      <c r="A2503" s="1596" t="s">
        <v>59</v>
      </c>
      <c r="B2503" s="1632">
        <v>42774.0</v>
      </c>
      <c r="C2503" s="1598">
        <v>1764.0</v>
      </c>
      <c r="D2503" s="1599">
        <v>21.4</v>
      </c>
      <c r="E2503" s="160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609">
        <v>2121.0</v>
      </c>
      <c r="L2503" s="1602">
        <v>50201.0</v>
      </c>
    </row>
    <row r="2504">
      <c r="A2504" s="1596" t="s">
        <v>607</v>
      </c>
      <c r="B2504" s="1632">
        <v>50429.0</v>
      </c>
      <c r="C2504" s="1598">
        <v>2676.0</v>
      </c>
      <c r="D2504" s="1599">
        <v>22.8</v>
      </c>
      <c r="E2504" s="160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609">
        <v>2093.0</v>
      </c>
      <c r="L2504" s="1602">
        <v>42720.0</v>
      </c>
    </row>
    <row r="2505">
      <c r="A2505" s="1596" t="s">
        <v>1651</v>
      </c>
      <c r="B2505" s="1632">
        <v>30346.0</v>
      </c>
      <c r="C2505" s="1598">
        <v>1384.0</v>
      </c>
      <c r="D2505" s="1599">
        <v>22.7</v>
      </c>
      <c r="E2505" s="160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609">
        <v>1655.0</v>
      </c>
      <c r="L2505" s="1602">
        <v>48024.0</v>
      </c>
    </row>
    <row r="2506">
      <c r="A2506" s="1596" t="s">
        <v>1652</v>
      </c>
      <c r="B2506" s="1632">
        <v>23527.0</v>
      </c>
      <c r="C2506" s="1598">
        <v>1159.0</v>
      </c>
      <c r="D2506" s="1599">
        <v>25.2</v>
      </c>
      <c r="E2506" s="160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609">
        <v>946.0</v>
      </c>
      <c r="L2506" s="1606">
        <v>41829.0</v>
      </c>
    </row>
    <row r="2507">
      <c r="A2507" s="1596" t="s">
        <v>61</v>
      </c>
      <c r="B2507" s="1632">
        <v>70152.0</v>
      </c>
      <c r="C2507" s="1598">
        <v>3107.0</v>
      </c>
      <c r="D2507" s="1599">
        <v>23.9</v>
      </c>
      <c r="E2507" s="160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609">
        <v>3343.0</v>
      </c>
      <c r="L2507" s="1602">
        <v>44366.0</v>
      </c>
    </row>
    <row r="2508">
      <c r="A2508" s="1596" t="s">
        <v>559</v>
      </c>
      <c r="B2508" s="1632">
        <v>13529.0</v>
      </c>
      <c r="C2508" s="1610">
        <v>782.0</v>
      </c>
      <c r="D2508" s="1599">
        <v>27.8</v>
      </c>
      <c r="E2508" s="160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609">
        <v>658.0</v>
      </c>
      <c r="L2508" s="1602">
        <v>36317.0</v>
      </c>
    </row>
    <row r="2509">
      <c r="A2509" s="1596" t="s">
        <v>1653</v>
      </c>
      <c r="B2509" s="1632">
        <v>64499.0</v>
      </c>
      <c r="C2509" s="1598">
        <v>3523.0</v>
      </c>
      <c r="D2509" s="1599">
        <v>24.2</v>
      </c>
      <c r="E2509" s="160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609">
        <v>4638.0</v>
      </c>
      <c r="L2509" s="1606">
        <v>44040.0</v>
      </c>
    </row>
    <row r="2510">
      <c r="A2510" s="1596" t="s">
        <v>359</v>
      </c>
      <c r="B2510" s="1632">
        <v>366207.0</v>
      </c>
      <c r="C2510" s="1598">
        <v>13428.0</v>
      </c>
      <c r="D2510" s="1599">
        <v>18.1</v>
      </c>
      <c r="E2510" s="160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609">
        <v>24179.0</v>
      </c>
      <c r="L2510" s="1602">
        <v>57196.0</v>
      </c>
    </row>
    <row r="2511">
      <c r="A2511" s="1596" t="s">
        <v>444</v>
      </c>
      <c r="B2511" s="1632">
        <v>6662.0</v>
      </c>
      <c r="C2511" s="1610">
        <v>552.0</v>
      </c>
      <c r="D2511" s="1599">
        <v>41.1</v>
      </c>
      <c r="E2511" s="160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609">
        <v>181.0</v>
      </c>
      <c r="L2511" s="1602">
        <v>30691.0</v>
      </c>
    </row>
    <row r="2512">
      <c r="A2512" s="1596" t="s">
        <v>1654</v>
      </c>
      <c r="B2512" s="1632">
        <v>25462.0</v>
      </c>
      <c r="C2512" s="1598">
        <v>1393.0</v>
      </c>
      <c r="D2512" s="1599">
        <v>28.8</v>
      </c>
      <c r="E2512" s="160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609">
        <v>690.0</v>
      </c>
      <c r="L2512" s="1602">
        <v>37834.0</v>
      </c>
    </row>
    <row r="2513">
      <c r="A2513" s="1596" t="s">
        <v>560</v>
      </c>
      <c r="B2513" s="1632">
        <v>26831.0</v>
      </c>
      <c r="C2513" s="1598">
        <v>1527.0</v>
      </c>
      <c r="D2513" s="1599">
        <v>29.3</v>
      </c>
      <c r="E2513" s="160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609">
        <v>1060.0</v>
      </c>
      <c r="L2513" s="1602">
        <v>37690.0</v>
      </c>
    </row>
    <row r="2514">
      <c r="A2514" s="1596" t="s">
        <v>1655</v>
      </c>
      <c r="B2514" s="1632">
        <v>56721.0</v>
      </c>
      <c r="C2514" s="1598">
        <v>3042.0</v>
      </c>
      <c r="D2514" s="1599">
        <v>27.6</v>
      </c>
      <c r="E2514" s="160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609">
        <v>2115.0</v>
      </c>
      <c r="L2514" s="1602">
        <v>42188.0</v>
      </c>
    </row>
    <row r="2515">
      <c r="A2515" s="1596" t="s">
        <v>1350</v>
      </c>
      <c r="B2515" s="1632">
        <v>17864.0</v>
      </c>
      <c r="C2515" s="1598">
        <v>1169.0</v>
      </c>
      <c r="D2515" s="1599">
        <v>30.8</v>
      </c>
      <c r="E2515" s="160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609">
        <v>519.0</v>
      </c>
      <c r="L2515" s="1602">
        <v>39574.0</v>
      </c>
    </row>
    <row r="2516">
      <c r="A2516" s="1596" t="s">
        <v>561</v>
      </c>
      <c r="B2516" s="1632">
        <v>27842.0</v>
      </c>
      <c r="C2516" s="1598">
        <v>1445.0</v>
      </c>
      <c r="D2516" s="1599">
        <v>23.2</v>
      </c>
      <c r="E2516" s="160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609">
        <v>1294.0</v>
      </c>
      <c r="L2516" s="1602">
        <v>43491.0</v>
      </c>
    </row>
    <row r="2517">
      <c r="A2517" s="1596" t="s">
        <v>63</v>
      </c>
      <c r="B2517" s="1632">
        <v>32199.0</v>
      </c>
      <c r="C2517" s="1598">
        <v>1907.0</v>
      </c>
      <c r="D2517" s="1599">
        <v>29.4</v>
      </c>
      <c r="E2517" s="160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609">
        <v>1599.0</v>
      </c>
      <c r="L2517" s="1602">
        <v>43159.0</v>
      </c>
    </row>
    <row r="2518">
      <c r="A2518" s="1596" t="s">
        <v>783</v>
      </c>
      <c r="B2518" s="1632">
        <v>24925.0</v>
      </c>
      <c r="C2518" s="1598">
        <v>1225.0</v>
      </c>
      <c r="D2518" s="1599">
        <v>24.2</v>
      </c>
      <c r="E2518" s="160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609">
        <v>1149.0</v>
      </c>
      <c r="L2518" s="1602">
        <v>44684.0</v>
      </c>
    </row>
    <row r="2519">
      <c r="A2519" s="1596" t="s">
        <v>64</v>
      </c>
      <c r="B2519" s="1632">
        <v>8283.0</v>
      </c>
      <c r="C2519" s="1610">
        <v>447.0</v>
      </c>
      <c r="D2519" s="1599">
        <v>25.2</v>
      </c>
      <c r="E2519" s="160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609">
        <v>355.0</v>
      </c>
      <c r="L2519" s="1602">
        <v>44688.0</v>
      </c>
    </row>
    <row r="2520">
      <c r="A2520" s="1596" t="s">
        <v>1060</v>
      </c>
      <c r="B2520" s="1632">
        <v>18990.0</v>
      </c>
      <c r="C2520" s="1610">
        <v>772.0</v>
      </c>
      <c r="D2520" s="1599">
        <v>20.3</v>
      </c>
      <c r="E2520" s="160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609">
        <v>929.0</v>
      </c>
      <c r="L2520" s="1602">
        <v>48056.0</v>
      </c>
    </row>
    <row r="2521">
      <c r="A2521" s="1596" t="s">
        <v>65</v>
      </c>
      <c r="B2521" s="1632">
        <v>11617.0</v>
      </c>
      <c r="C2521" s="1610">
        <v>610.0</v>
      </c>
      <c r="D2521" s="1599">
        <v>29.6</v>
      </c>
      <c r="E2521" s="160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609">
        <v>574.0</v>
      </c>
      <c r="L2521" s="1602">
        <v>37563.0</v>
      </c>
    </row>
    <row r="2522">
      <c r="A2522" s="1596" t="s">
        <v>66</v>
      </c>
      <c r="B2522" s="1632">
        <v>54683.0</v>
      </c>
      <c r="C2522" s="1598">
        <v>2153.0</v>
      </c>
      <c r="D2522" s="1599">
        <v>20.9</v>
      </c>
      <c r="E2522" s="160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609">
        <v>2614.0</v>
      </c>
      <c r="L2522" s="1602">
        <v>49611.0</v>
      </c>
    </row>
    <row r="2523">
      <c r="A2523" s="1596" t="s">
        <v>174</v>
      </c>
      <c r="B2523" s="1632">
        <v>17948.0</v>
      </c>
      <c r="C2523" s="1610">
        <v>801.0</v>
      </c>
      <c r="D2523" s="1599">
        <v>27.9</v>
      </c>
      <c r="E2523" s="160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609">
        <v>648.0</v>
      </c>
      <c r="L2523" s="1606">
        <v>35778.0</v>
      </c>
    </row>
    <row r="2524">
      <c r="A2524" s="1596" t="s">
        <v>568</v>
      </c>
      <c r="B2524" s="1632">
        <v>478971.0</v>
      </c>
      <c r="C2524" s="1598">
        <v>14622.0</v>
      </c>
      <c r="D2524" s="1599">
        <v>15.2</v>
      </c>
      <c r="E2524" s="160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609">
        <v>31144.0</v>
      </c>
      <c r="L2524" s="1602">
        <v>55874.0</v>
      </c>
    </row>
    <row r="2525">
      <c r="A2525" s="1596" t="s">
        <v>224</v>
      </c>
      <c r="B2525" s="1632">
        <v>7005.0</v>
      </c>
      <c r="C2525" s="1610">
        <v>410.0</v>
      </c>
      <c r="D2525" s="1599">
        <v>41.2</v>
      </c>
      <c r="E2525" s="160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609">
        <v>228.0</v>
      </c>
      <c r="L2525" s="1602">
        <v>33709.0</v>
      </c>
    </row>
    <row r="2526">
      <c r="A2526" s="1596" t="s">
        <v>68</v>
      </c>
      <c r="B2526" s="1632">
        <v>25143.0</v>
      </c>
      <c r="C2526" s="1598">
        <v>1984.0</v>
      </c>
      <c r="D2526" s="1599">
        <v>34.6</v>
      </c>
      <c r="E2526" s="160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609">
        <v>1045.0</v>
      </c>
      <c r="L2526" s="1602">
        <v>38849.0</v>
      </c>
    </row>
    <row r="2527">
      <c r="A2527" s="1596" t="s">
        <v>69</v>
      </c>
      <c r="B2527" s="1632">
        <v>44159.0</v>
      </c>
      <c r="C2527" s="1598">
        <v>2641.0</v>
      </c>
      <c r="D2527" s="1599">
        <v>24.7</v>
      </c>
      <c r="E2527" s="160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609">
        <v>1991.0</v>
      </c>
      <c r="L2527" s="1602">
        <v>43651.0</v>
      </c>
    </row>
    <row r="2528">
      <c r="A2528" s="1596" t="s">
        <v>530</v>
      </c>
      <c r="B2528" s="1632">
        <v>12582.0</v>
      </c>
      <c r="C2528" s="1610">
        <v>634.0</v>
      </c>
      <c r="D2528" s="1599">
        <v>24.8</v>
      </c>
      <c r="E2528" s="160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609">
        <v>530.0</v>
      </c>
      <c r="L2528" s="1602">
        <v>40541.0</v>
      </c>
    </row>
    <row r="2529">
      <c r="A2529" s="1596" t="s">
        <v>176</v>
      </c>
      <c r="B2529" s="1632">
        <v>35319.0</v>
      </c>
      <c r="C2529" s="1598">
        <v>1366.0</v>
      </c>
      <c r="D2529" s="1599">
        <v>18.4</v>
      </c>
      <c r="E2529" s="160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609">
        <v>2089.0</v>
      </c>
      <c r="L2529" s="1602">
        <v>51249.0</v>
      </c>
    </row>
    <row r="2530">
      <c r="A2530" s="1596" t="s">
        <v>1656</v>
      </c>
      <c r="B2530" s="1632">
        <v>54886.0</v>
      </c>
      <c r="C2530" s="1598">
        <v>1614.0</v>
      </c>
      <c r="D2530" s="1599">
        <v>16.0</v>
      </c>
      <c r="E2530" s="160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609">
        <v>3338.0</v>
      </c>
      <c r="L2530" s="1602">
        <v>58186.0</v>
      </c>
    </row>
    <row r="2531">
      <c r="A2531" s="1596" t="s">
        <v>1657</v>
      </c>
      <c r="B2531" s="1632">
        <v>53276.0</v>
      </c>
      <c r="C2531" s="1598">
        <v>2413.0</v>
      </c>
      <c r="D2531" s="1599">
        <v>21.8</v>
      </c>
      <c r="E2531" s="160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609">
        <v>3293.0</v>
      </c>
      <c r="L2531" s="1602">
        <v>46029.0</v>
      </c>
    </row>
    <row r="2532">
      <c r="A2532" s="1596" t="s">
        <v>1658</v>
      </c>
      <c r="B2532" s="1632">
        <v>25866.0</v>
      </c>
      <c r="C2532" s="1598">
        <v>1225.0</v>
      </c>
      <c r="D2532" s="1599">
        <v>22.3</v>
      </c>
      <c r="E2532" s="160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609">
        <v>1012.0</v>
      </c>
      <c r="L2532" s="1602">
        <v>39859.0</v>
      </c>
    </row>
    <row r="2533">
      <c r="A2533" s="1596" t="s">
        <v>73</v>
      </c>
      <c r="B2533" s="1632">
        <v>25216.0</v>
      </c>
      <c r="C2533" s="1598">
        <v>1517.0</v>
      </c>
      <c r="D2533" s="1599">
        <v>26.0</v>
      </c>
      <c r="E2533" s="160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609">
        <v>1240.0</v>
      </c>
      <c r="L2533" s="1606">
        <v>42265.0</v>
      </c>
    </row>
    <row r="2534">
      <c r="A2534" s="1596" t="s">
        <v>74</v>
      </c>
      <c r="B2534" s="1632">
        <v>98823.0</v>
      </c>
      <c r="C2534" s="1598">
        <v>6200.0</v>
      </c>
      <c r="D2534" s="1599">
        <v>28.9</v>
      </c>
      <c r="E2534" s="160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609">
        <v>4481.0</v>
      </c>
      <c r="L2534" s="1602">
        <v>46651.0</v>
      </c>
    </row>
    <row r="2535">
      <c r="A2535" s="1596" t="s">
        <v>76</v>
      </c>
      <c r="B2535" s="1632">
        <v>28837.0</v>
      </c>
      <c r="C2535" s="1598">
        <v>1385.0</v>
      </c>
      <c r="D2535" s="1599">
        <v>23.5</v>
      </c>
      <c r="E2535" s="160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609">
        <v>1398.0</v>
      </c>
      <c r="L2535" s="1602">
        <v>50819.0</v>
      </c>
    </row>
    <row r="2536">
      <c r="A2536" s="1596" t="s">
        <v>77</v>
      </c>
      <c r="B2536" s="1632">
        <v>34318.0</v>
      </c>
      <c r="C2536" s="1598">
        <v>1535.0</v>
      </c>
      <c r="D2536" s="1599">
        <v>19.9</v>
      </c>
      <c r="E2536" s="160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609">
        <v>2334.0</v>
      </c>
      <c r="L2536" s="1606">
        <v>51868.0</v>
      </c>
    </row>
    <row r="2537">
      <c r="A2537" s="1596" t="s">
        <v>1659</v>
      </c>
      <c r="B2537" s="1632">
        <v>100974.0</v>
      </c>
      <c r="C2537" s="1598">
        <v>3276.0</v>
      </c>
      <c r="D2537" s="1599">
        <v>15.2</v>
      </c>
      <c r="E2537" s="160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609">
        <v>6969.0</v>
      </c>
      <c r="L2537" s="1602">
        <v>57337.0</v>
      </c>
    </row>
    <row r="2538">
      <c r="A2538" s="1596" t="s">
        <v>1438</v>
      </c>
      <c r="B2538" s="1632">
        <v>12758.0</v>
      </c>
      <c r="C2538" s="1610">
        <v>655.0</v>
      </c>
      <c r="D2538" s="1599">
        <v>26.6</v>
      </c>
      <c r="E2538" s="160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609">
        <v>536.0</v>
      </c>
      <c r="L2538" s="1602">
        <v>50565.0</v>
      </c>
    </row>
    <row r="2539">
      <c r="A2539" s="1596" t="s">
        <v>79</v>
      </c>
      <c r="B2539" s="1632">
        <v>46250.0</v>
      </c>
      <c r="C2539" s="1598">
        <v>2201.0</v>
      </c>
      <c r="D2539" s="1599">
        <v>23.0</v>
      </c>
      <c r="E2539" s="160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609">
        <v>2558.0</v>
      </c>
      <c r="L2539" s="1606">
        <v>45566.0</v>
      </c>
    </row>
    <row r="2540">
      <c r="A2540" s="1596" t="s">
        <v>80</v>
      </c>
      <c r="B2540" s="1632">
        <v>220069.0</v>
      </c>
      <c r="C2540" s="1598">
        <v>8972.0</v>
      </c>
      <c r="D2540" s="1599">
        <v>16.6</v>
      </c>
      <c r="E2540" s="160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609">
        <v>22479.0</v>
      </c>
      <c r="L2540" s="1602">
        <v>56102.0</v>
      </c>
    </row>
    <row r="2541">
      <c r="A2541" s="1596" t="s">
        <v>1359</v>
      </c>
      <c r="B2541" s="1632">
        <v>6461.0</v>
      </c>
      <c r="C2541" s="1610">
        <v>168.0</v>
      </c>
      <c r="D2541" s="1599">
        <v>14.1</v>
      </c>
      <c r="E2541" s="160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609">
        <v>249.0</v>
      </c>
      <c r="L2541" s="1602">
        <v>58234.0</v>
      </c>
    </row>
    <row r="2542">
      <c r="A2542" s="1596" t="s">
        <v>81</v>
      </c>
      <c r="B2542" s="1632">
        <v>21035.0</v>
      </c>
      <c r="C2542" s="1598">
        <v>1088.0</v>
      </c>
      <c r="D2542" s="1599">
        <v>26.9</v>
      </c>
      <c r="E2542" s="160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609">
        <v>659.0</v>
      </c>
      <c r="L2542" s="1602">
        <v>40397.0</v>
      </c>
    </row>
    <row r="2543">
      <c r="A2543" s="1596" t="s">
        <v>1660</v>
      </c>
      <c r="B2543" s="1632">
        <v>30787.0</v>
      </c>
      <c r="C2543" s="1598">
        <v>1656.0</v>
      </c>
      <c r="D2543" s="1599">
        <v>25.6</v>
      </c>
      <c r="E2543" s="160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609">
        <v>1572.0</v>
      </c>
      <c r="L2543" s="1602">
        <v>42532.0</v>
      </c>
    </row>
    <row r="2544">
      <c r="A2544" s="1596" t="s">
        <v>1661</v>
      </c>
      <c r="B2544" s="1632">
        <v>22511.0</v>
      </c>
      <c r="C2544" s="1610">
        <v>953.0</v>
      </c>
      <c r="D2544" s="1599">
        <v>20.8</v>
      </c>
      <c r="E2544" s="160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609">
        <v>848.0</v>
      </c>
      <c r="L2544" s="1602">
        <v>42149.0</v>
      </c>
    </row>
    <row r="2545">
      <c r="A2545" s="1596" t="s">
        <v>82</v>
      </c>
      <c r="B2545" s="1632">
        <v>8366.0</v>
      </c>
      <c r="C2545" s="1610">
        <v>464.0</v>
      </c>
      <c r="D2545" s="1599">
        <v>26.4</v>
      </c>
      <c r="E2545" s="160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609">
        <v>292.0</v>
      </c>
      <c r="L2545" s="1602">
        <v>41960.0</v>
      </c>
    </row>
    <row r="2546">
      <c r="A2546" s="1596" t="s">
        <v>1662</v>
      </c>
      <c r="B2546" s="1632">
        <v>5001.0</v>
      </c>
      <c r="C2546" s="1610">
        <v>214.0</v>
      </c>
      <c r="D2546" s="1599">
        <v>24.3</v>
      </c>
      <c r="E2546" s="160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609">
        <v>99.0</v>
      </c>
      <c r="L2546" s="1602">
        <v>40182.0</v>
      </c>
    </row>
    <row r="2547">
      <c r="A2547" s="1596" t="s">
        <v>187</v>
      </c>
      <c r="B2547" s="1632">
        <v>17544.0</v>
      </c>
      <c r="C2547" s="1610">
        <v>724.0</v>
      </c>
      <c r="D2547" s="1599">
        <v>22.4</v>
      </c>
      <c r="E2547" s="160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609">
        <v>825.0</v>
      </c>
      <c r="L2547" s="1606">
        <v>41968.0</v>
      </c>
    </row>
    <row r="2548">
      <c r="A2548" s="1596" t="s">
        <v>380</v>
      </c>
      <c r="B2548" s="1632">
        <v>79854.0</v>
      </c>
      <c r="C2548" s="1598">
        <v>3008.0</v>
      </c>
      <c r="D2548" s="1599">
        <v>18.7</v>
      </c>
      <c r="E2548" s="160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609">
        <v>4581.0</v>
      </c>
      <c r="L2548" s="1602">
        <v>45512.0</v>
      </c>
    </row>
    <row r="2549">
      <c r="A2549" s="1596" t="s">
        <v>1663</v>
      </c>
      <c r="B2549" s="1632">
        <v>32870.0</v>
      </c>
      <c r="C2549" s="1598">
        <v>1987.0</v>
      </c>
      <c r="D2549" s="1599">
        <v>27.2</v>
      </c>
      <c r="E2549" s="160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609">
        <v>1764.0</v>
      </c>
      <c r="L2549" s="1602">
        <v>44132.0</v>
      </c>
    </row>
    <row r="2550">
      <c r="A2550" s="1596" t="s">
        <v>1664</v>
      </c>
      <c r="B2550" s="1632">
        <v>53404.0</v>
      </c>
      <c r="C2550" s="1598">
        <v>2156.0</v>
      </c>
      <c r="D2550" s="1599">
        <v>22.0</v>
      </c>
      <c r="E2550" s="160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609">
        <v>2669.0</v>
      </c>
      <c r="L2550" s="1606">
        <v>54440.0</v>
      </c>
    </row>
    <row r="2551">
      <c r="A2551" s="1596" t="s">
        <v>804</v>
      </c>
      <c r="B2551" s="1632">
        <v>72803.0</v>
      </c>
      <c r="C2551" s="1598">
        <v>2563.0</v>
      </c>
      <c r="D2551" s="1599">
        <v>15.4</v>
      </c>
      <c r="E2551" s="160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609">
        <v>4688.0</v>
      </c>
      <c r="L2551" s="1606">
        <v>66006.0</v>
      </c>
    </row>
    <row r="2552">
      <c r="A2552" s="1596" t="s">
        <v>1371</v>
      </c>
      <c r="B2552" s="1632">
        <v>341486.0</v>
      </c>
      <c r="C2552" s="1598">
        <v>9340.0</v>
      </c>
      <c r="D2552" s="1599">
        <v>11.8</v>
      </c>
      <c r="E2552" s="160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609">
        <v>26996.0</v>
      </c>
      <c r="L2552" s="1602">
        <v>64170.0</v>
      </c>
    </row>
    <row r="2553">
      <c r="A2553" s="1596" t="s">
        <v>193</v>
      </c>
      <c r="B2553" s="1632">
        <v>21850.0</v>
      </c>
      <c r="C2553" s="1598">
        <v>1397.0</v>
      </c>
      <c r="D2553" s="1599">
        <v>26.6</v>
      </c>
      <c r="E2553" s="160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609">
        <v>620.0</v>
      </c>
      <c r="L2553" s="1602">
        <v>35685.0</v>
      </c>
    </row>
    <row r="2554">
      <c r="A2554" s="1596" t="s">
        <v>1665</v>
      </c>
      <c r="B2554" s="1632">
        <v>15826.0</v>
      </c>
      <c r="C2554" s="1610">
        <v>782.0</v>
      </c>
      <c r="D2554" s="1599">
        <v>25.6</v>
      </c>
      <c r="E2554" s="160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609">
        <v>697.0</v>
      </c>
      <c r="L2554" s="1606">
        <v>49707.0</v>
      </c>
    </row>
    <row r="2555">
      <c r="A2555" s="1596" t="s">
        <v>196</v>
      </c>
      <c r="B2555" s="1632">
        <v>98380.0</v>
      </c>
      <c r="C2555" s="1598">
        <v>4504.0</v>
      </c>
      <c r="D2555" s="1599">
        <v>23.0</v>
      </c>
      <c r="E2555" s="160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609">
        <v>6024.0</v>
      </c>
      <c r="L2555" s="1606">
        <v>47202.0</v>
      </c>
    </row>
    <row r="2556">
      <c r="A2556" s="1596" t="s">
        <v>88</v>
      </c>
      <c r="B2556" s="1632">
        <v>929744.0</v>
      </c>
      <c r="C2556" s="1598">
        <v>75895.0</v>
      </c>
      <c r="D2556" s="1599">
        <v>33.2</v>
      </c>
      <c r="E2556" s="160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609">
        <v>45719.0</v>
      </c>
      <c r="L2556" s="1602">
        <v>47924.0</v>
      </c>
    </row>
    <row r="2557">
      <c r="A2557" s="1596" t="s">
        <v>743</v>
      </c>
      <c r="B2557" s="1632">
        <v>19904.0</v>
      </c>
      <c r="C2557" s="1610">
        <v>835.0</v>
      </c>
      <c r="D2557" s="1599">
        <v>18.8</v>
      </c>
      <c r="E2557" s="160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609">
        <v>976.0</v>
      </c>
      <c r="L2557" s="1602">
        <v>50704.0</v>
      </c>
    </row>
    <row r="2558">
      <c r="A2558" s="1596" t="s">
        <v>477</v>
      </c>
      <c r="B2558" s="1632">
        <v>13657.0</v>
      </c>
      <c r="C2558" s="1610">
        <v>617.0</v>
      </c>
      <c r="D2558" s="1599">
        <v>22.2</v>
      </c>
      <c r="E2558" s="160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609">
        <v>743.0</v>
      </c>
      <c r="L2558" s="1606">
        <v>46565.0</v>
      </c>
    </row>
    <row r="2559">
      <c r="A2559" s="1596" t="s">
        <v>629</v>
      </c>
      <c r="B2559" s="1632">
        <v>158163.0</v>
      </c>
      <c r="C2559" s="1598">
        <v>7337.0</v>
      </c>
      <c r="D2559" s="1599">
        <v>24.6</v>
      </c>
      <c r="E2559" s="160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609">
        <v>7204.0</v>
      </c>
      <c r="L2559" s="1606">
        <v>46024.0</v>
      </c>
    </row>
    <row r="2560">
      <c r="A2560" s="1596" t="s">
        <v>747</v>
      </c>
      <c r="B2560" s="1632">
        <v>196281.0</v>
      </c>
      <c r="C2560" s="1598">
        <v>5047.0</v>
      </c>
      <c r="D2560" s="1599">
        <v>11.7</v>
      </c>
      <c r="E2560" s="160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609">
        <v>13359.0</v>
      </c>
      <c r="L2560" s="1602">
        <v>66171.0</v>
      </c>
    </row>
    <row r="2561">
      <c r="A2561" s="1596" t="s">
        <v>632</v>
      </c>
      <c r="B2561" s="1632">
        <v>60970.0</v>
      </c>
      <c r="C2561" s="1598">
        <v>2760.0</v>
      </c>
      <c r="D2561" s="1599">
        <v>18.5</v>
      </c>
      <c r="E2561" s="160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609">
        <v>3387.0</v>
      </c>
      <c r="L2561" s="1602">
        <v>60874.0</v>
      </c>
    </row>
    <row r="2562">
      <c r="A2562" s="1596" t="s">
        <v>1666</v>
      </c>
      <c r="B2562" s="1632">
        <v>11615.0</v>
      </c>
      <c r="C2562" s="1610">
        <v>390.0</v>
      </c>
      <c r="D2562" s="1599">
        <v>20.5</v>
      </c>
      <c r="E2562" s="160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609">
        <v>548.0</v>
      </c>
      <c r="L2562" s="1602">
        <v>49280.0</v>
      </c>
    </row>
    <row r="2563">
      <c r="A2563" s="1596" t="s">
        <v>1667</v>
      </c>
      <c r="B2563" s="1632">
        <v>17928.0</v>
      </c>
      <c r="C2563" s="1610">
        <v>780.0</v>
      </c>
      <c r="D2563" s="1599">
        <v>24.1</v>
      </c>
      <c r="E2563" s="160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609">
        <v>913.0</v>
      </c>
      <c r="L2563" s="1602">
        <v>43688.0</v>
      </c>
    </row>
    <row r="2564">
      <c r="A2564" s="1596" t="s">
        <v>199</v>
      </c>
      <c r="B2564" s="1632">
        <v>19802.0</v>
      </c>
      <c r="C2564" s="1598">
        <v>1149.0</v>
      </c>
      <c r="D2564" s="1599">
        <v>27.5</v>
      </c>
      <c r="E2564" s="160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609">
        <v>710.0</v>
      </c>
      <c r="L2564" s="1602">
        <v>40322.0</v>
      </c>
    </row>
    <row r="2565">
      <c r="A2565" s="1596" t="s">
        <v>200</v>
      </c>
      <c r="B2565" s="1632">
        <v>6168.0</v>
      </c>
      <c r="C2565" s="1610">
        <v>300.0</v>
      </c>
      <c r="D2565" s="1599">
        <v>27.7</v>
      </c>
      <c r="E2565" s="160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609">
        <v>228.0</v>
      </c>
      <c r="L2565" s="1602">
        <v>38265.0</v>
      </c>
    </row>
    <row r="2566">
      <c r="A2566" s="1596" t="s">
        <v>493</v>
      </c>
      <c r="B2566" s="1632">
        <v>40953.0</v>
      </c>
      <c r="C2566" s="1598">
        <v>3310.0</v>
      </c>
      <c r="D2566" s="1599">
        <v>35.3</v>
      </c>
      <c r="E2566" s="160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609">
        <v>2495.0</v>
      </c>
      <c r="L2566" s="1606">
        <v>42475.0</v>
      </c>
    </row>
    <row r="2567">
      <c r="A2567" s="1596" t="s">
        <v>94</v>
      </c>
      <c r="B2567" s="1632">
        <v>133001.0</v>
      </c>
      <c r="C2567" s="1598">
        <v>4337.0</v>
      </c>
      <c r="D2567" s="1599">
        <v>18.0</v>
      </c>
      <c r="E2567" s="160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609">
        <v>8147.0</v>
      </c>
      <c r="L2567" s="1602">
        <v>49242.0</v>
      </c>
    </row>
    <row r="2568">
      <c r="A2568" s="1596" t="s">
        <v>494</v>
      </c>
      <c r="B2568" s="1632">
        <v>16232.0</v>
      </c>
      <c r="C2568" s="1610">
        <v>754.0</v>
      </c>
      <c r="D2568" s="1599">
        <v>27.6</v>
      </c>
      <c r="E2568" s="160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609">
        <v>465.0</v>
      </c>
      <c r="L2568" s="1602">
        <v>38879.0</v>
      </c>
    </row>
    <row r="2569">
      <c r="A2569" s="1596" t="s">
        <v>1668</v>
      </c>
      <c r="B2569" s="1632">
        <v>32902.0</v>
      </c>
      <c r="C2569" s="1598">
        <v>1413.0</v>
      </c>
      <c r="D2569" s="1599">
        <v>22.3</v>
      </c>
      <c r="E2569" s="160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609">
        <v>1551.0</v>
      </c>
      <c r="L2569" s="1602">
        <v>42351.0</v>
      </c>
    </row>
    <row r="2570">
      <c r="A2570" s="1596" t="s">
        <v>201</v>
      </c>
      <c r="B2570" s="1632">
        <v>27351.0</v>
      </c>
      <c r="C2570" s="1598">
        <v>1430.0</v>
      </c>
      <c r="D2570" s="1599">
        <v>24.6</v>
      </c>
      <c r="E2570" s="160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609">
        <v>1454.0</v>
      </c>
      <c r="L2570" s="1606">
        <v>42603.0</v>
      </c>
    </row>
    <row r="2571">
      <c r="A2571" s="1596" t="s">
        <v>594</v>
      </c>
      <c r="B2571" s="1632">
        <v>247726.0</v>
      </c>
      <c r="C2571" s="1598">
        <v>2222.0</v>
      </c>
      <c r="D2571" s="1599">
        <v>3.5</v>
      </c>
      <c r="E2571" s="160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609">
        <v>15434.0</v>
      </c>
      <c r="L2571" s="1677">
        <v>115930.0</v>
      </c>
    </row>
    <row r="2572">
      <c r="A2572" s="1581" t="s">
        <v>752</v>
      </c>
      <c r="B2572" s="1640">
        <v>147737.0</v>
      </c>
      <c r="C2572" s="1583">
        <v>3249.0</v>
      </c>
      <c r="D2572" s="1612">
        <v>9.9</v>
      </c>
      <c r="E2572" s="1585">
        <v>120782.0</v>
      </c>
      <c r="F2572" s="1586">
        <v>10191.0</v>
      </c>
      <c r="G2572" s="1586">
        <v>601.0</v>
      </c>
      <c r="H2572" s="1586">
        <v>3106.0</v>
      </c>
      <c r="I2572" s="1586">
        <v>44.0</v>
      </c>
      <c r="J2572" s="1586">
        <v>3827.0</v>
      </c>
      <c r="K2572" s="1659">
        <v>9186.0</v>
      </c>
      <c r="L2572" s="1660">
        <v>76507.0</v>
      </c>
    </row>
    <row r="2573">
      <c r="A2573" s="1590" t="s">
        <v>1145</v>
      </c>
      <c r="B2573" s="1641">
        <v>2.9145505E7</v>
      </c>
      <c r="C2573" s="1591">
        <v>1543228.0</v>
      </c>
      <c r="D2573" s="1616">
        <v>21.1</v>
      </c>
      <c r="E2573" s="1617">
        <v>1.4609365E7</v>
      </c>
      <c r="F2573" s="1593">
        <v>3552997.0</v>
      </c>
      <c r="G2573" s="1593">
        <v>278948.0</v>
      </c>
      <c r="H2573" s="1593">
        <v>1585480.0</v>
      </c>
      <c r="I2573" s="1593">
        <v>33611.0</v>
      </c>
      <c r="J2573" s="1593">
        <v>3951366.0</v>
      </c>
      <c r="K2573" s="1594">
        <v>5133738.0</v>
      </c>
      <c r="L2573" s="1595">
        <v>60632.0</v>
      </c>
    </row>
    <row r="2574">
      <c r="A2574" s="1596" t="s">
        <v>688</v>
      </c>
      <c r="B2574" s="1631">
        <v>57922.0</v>
      </c>
      <c r="C2574" s="1598">
        <v>2486.0</v>
      </c>
      <c r="D2574" s="1599">
        <v>22.6</v>
      </c>
      <c r="E2574" s="1623">
        <v>34922.0</v>
      </c>
      <c r="F2574" s="1674">
        <v>11577.0</v>
      </c>
      <c r="G2574" s="1674">
        <v>357.0</v>
      </c>
      <c r="H2574" s="1674">
        <v>392.0</v>
      </c>
      <c r="I2574" s="1674">
        <v>13.0</v>
      </c>
      <c r="J2574" s="1674">
        <v>7066.0</v>
      </c>
      <c r="K2574" s="1675">
        <v>3595.0</v>
      </c>
      <c r="L2574" s="1602">
        <v>45969.0</v>
      </c>
    </row>
    <row r="2575">
      <c r="A2575" s="1596" t="s">
        <v>1670</v>
      </c>
      <c r="B2575" s="1632">
        <v>18610.0</v>
      </c>
      <c r="C2575" s="1610">
        <v>774.0</v>
      </c>
      <c r="D2575" s="1599">
        <v>14.0</v>
      </c>
      <c r="E2575" s="1623">
        <v>10909.0</v>
      </c>
      <c r="F2575" s="1674">
        <v>237.0</v>
      </c>
      <c r="G2575" s="1674">
        <v>220.0</v>
      </c>
      <c r="H2575" s="1674">
        <v>112.0</v>
      </c>
      <c r="I2575" s="1674">
        <v>0.0</v>
      </c>
      <c r="J2575" s="1674">
        <v>3278.0</v>
      </c>
      <c r="K2575" s="1675">
        <v>3854.0</v>
      </c>
      <c r="L2575" s="1678">
        <v>84946.0</v>
      </c>
    </row>
    <row r="2576">
      <c r="A2576" s="1596" t="s">
        <v>1671</v>
      </c>
      <c r="B2576" s="1632">
        <v>86395.0</v>
      </c>
      <c r="C2576" s="1598">
        <v>5855.0</v>
      </c>
      <c r="D2576" s="1599">
        <v>26.7</v>
      </c>
      <c r="E2576" s="1600">
        <v>54887.0</v>
      </c>
      <c r="F2576" s="1638">
        <v>13098.0</v>
      </c>
      <c r="G2576" s="1638">
        <v>563.0</v>
      </c>
      <c r="H2576" s="1638">
        <v>919.0</v>
      </c>
      <c r="I2576" s="1638">
        <v>42.0</v>
      </c>
      <c r="J2576" s="1638">
        <v>8588.0</v>
      </c>
      <c r="K2576" s="1639">
        <v>8298.0</v>
      </c>
      <c r="L2576" s="1602">
        <v>46653.0</v>
      </c>
    </row>
    <row r="2577">
      <c r="A2577" s="1596" t="s">
        <v>1672</v>
      </c>
      <c r="B2577" s="1632">
        <v>23830.0</v>
      </c>
      <c r="C2577" s="1598">
        <v>1423.0</v>
      </c>
      <c r="D2577" s="1599">
        <v>34.7</v>
      </c>
      <c r="E2577" s="1600">
        <v>17996.0</v>
      </c>
      <c r="F2577" s="1638">
        <v>264.0</v>
      </c>
      <c r="G2577" s="1638">
        <v>245.0</v>
      </c>
      <c r="H2577" s="1638">
        <v>501.0</v>
      </c>
      <c r="I2577" s="1638">
        <v>17.0</v>
      </c>
      <c r="J2577" s="1638">
        <v>1557.0</v>
      </c>
      <c r="K2577" s="1639">
        <v>3250.0</v>
      </c>
      <c r="L2577" s="1602">
        <v>46912.0</v>
      </c>
    </row>
    <row r="2578">
      <c r="A2578" s="1596" t="s">
        <v>1673</v>
      </c>
      <c r="B2578" s="1632">
        <v>8560.0</v>
      </c>
      <c r="C2578" s="1610">
        <v>268.0</v>
      </c>
      <c r="D2578" s="1599">
        <v>14.3</v>
      </c>
      <c r="E2578" s="1600">
        <v>7551.0</v>
      </c>
      <c r="F2578" s="1638">
        <v>32.0</v>
      </c>
      <c r="G2578" s="1638">
        <v>108.0</v>
      </c>
      <c r="H2578" s="1638">
        <v>19.0</v>
      </c>
      <c r="I2578" s="1638">
        <v>0.0</v>
      </c>
      <c r="J2578" s="1638">
        <v>301.0</v>
      </c>
      <c r="K2578" s="1639">
        <v>549.0</v>
      </c>
      <c r="L2578" s="1602">
        <v>61190.0</v>
      </c>
    </row>
    <row r="2579">
      <c r="A2579" s="1596" t="s">
        <v>1535</v>
      </c>
      <c r="B2579" s="1632">
        <v>1848.0</v>
      </c>
      <c r="C2579" s="1610">
        <v>66.0</v>
      </c>
      <c r="D2579" s="1599">
        <v>15.3</v>
      </c>
      <c r="E2579" s="1600">
        <v>1646.0</v>
      </c>
      <c r="F2579" s="1638">
        <v>13.0</v>
      </c>
      <c r="G2579" s="1638">
        <v>17.0</v>
      </c>
      <c r="H2579" s="1638">
        <v>10.0</v>
      </c>
      <c r="I2579" s="1638">
        <v>0.0</v>
      </c>
      <c r="J2579" s="1638">
        <v>39.0</v>
      </c>
      <c r="K2579" s="1639">
        <v>123.0</v>
      </c>
      <c r="L2579" s="1602">
        <v>57210.0</v>
      </c>
    </row>
    <row r="2580">
      <c r="A2580" s="1596" t="s">
        <v>1674</v>
      </c>
      <c r="B2580" s="1632">
        <v>48981.0</v>
      </c>
      <c r="C2580" s="1598">
        <v>3254.0</v>
      </c>
      <c r="D2580" s="1599">
        <v>23.9</v>
      </c>
      <c r="E2580" s="1600">
        <v>28203.0</v>
      </c>
      <c r="F2580" s="1638">
        <v>425.0</v>
      </c>
      <c r="G2580" s="1638">
        <v>491.0</v>
      </c>
      <c r="H2580" s="1638">
        <v>206.0</v>
      </c>
      <c r="I2580" s="1638">
        <v>18.0</v>
      </c>
      <c r="J2580" s="1638">
        <v>7550.0</v>
      </c>
      <c r="K2580" s="1639">
        <v>12088.0</v>
      </c>
      <c r="L2580" s="1602">
        <v>50594.0</v>
      </c>
    </row>
    <row r="2581">
      <c r="A2581" s="1596" t="s">
        <v>1675</v>
      </c>
      <c r="B2581" s="1632">
        <v>30167.0</v>
      </c>
      <c r="C2581" s="1598">
        <v>1184.0</v>
      </c>
      <c r="D2581" s="1599">
        <v>16.9</v>
      </c>
      <c r="E2581" s="1600">
        <v>20164.0</v>
      </c>
      <c r="F2581" s="1638">
        <v>2440.0</v>
      </c>
      <c r="G2581" s="1638">
        <v>277.0</v>
      </c>
      <c r="H2581" s="1638">
        <v>201.0</v>
      </c>
      <c r="I2581" s="1638">
        <v>8.0</v>
      </c>
      <c r="J2581" s="1638">
        <v>3103.0</v>
      </c>
      <c r="K2581" s="1639">
        <v>3974.0</v>
      </c>
      <c r="L2581" s="1602">
        <v>59942.0</v>
      </c>
    </row>
    <row r="2582">
      <c r="A2582" s="1596" t="s">
        <v>1676</v>
      </c>
      <c r="B2582" s="1632">
        <v>6904.0</v>
      </c>
      <c r="C2582" s="1610">
        <v>565.0</v>
      </c>
      <c r="D2582" s="1599">
        <v>26.1</v>
      </c>
      <c r="E2582" s="1600">
        <v>3348.0</v>
      </c>
      <c r="F2582" s="1638">
        <v>65.0</v>
      </c>
      <c r="G2582" s="1638">
        <v>86.0</v>
      </c>
      <c r="H2582" s="1638">
        <v>11.0</v>
      </c>
      <c r="I2582" s="1638">
        <v>0.0</v>
      </c>
      <c r="J2582" s="1638">
        <v>2043.0</v>
      </c>
      <c r="K2582" s="1639">
        <v>1351.0</v>
      </c>
      <c r="L2582" s="1602">
        <v>45051.0</v>
      </c>
    </row>
    <row r="2583">
      <c r="A2583" s="1596" t="s">
        <v>1677</v>
      </c>
      <c r="B2583" s="1632">
        <v>20851.0</v>
      </c>
      <c r="C2583" s="1610">
        <v>829.0</v>
      </c>
      <c r="D2583" s="1599">
        <v>22.8</v>
      </c>
      <c r="E2583" s="1600">
        <v>17110.0</v>
      </c>
      <c r="F2583" s="1638">
        <v>110.0</v>
      </c>
      <c r="G2583" s="1638">
        <v>157.0</v>
      </c>
      <c r="H2583" s="1638">
        <v>97.0</v>
      </c>
      <c r="I2583" s="1638">
        <v>15.0</v>
      </c>
      <c r="J2583" s="1638">
        <v>850.0</v>
      </c>
      <c r="K2583" s="1639">
        <v>2512.0</v>
      </c>
      <c r="L2583" s="1678">
        <v>53008.0</v>
      </c>
    </row>
    <row r="2584">
      <c r="A2584" s="1596" t="s">
        <v>1678</v>
      </c>
      <c r="B2584" s="1632">
        <v>97216.0</v>
      </c>
      <c r="C2584" s="1598">
        <v>4182.0</v>
      </c>
      <c r="D2584" s="1599">
        <v>19.2</v>
      </c>
      <c r="E2584" s="160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609">
        <v>16667.0</v>
      </c>
      <c r="L2584" s="1602">
        <v>61883.0</v>
      </c>
    </row>
    <row r="2585">
      <c r="A2585" s="1596" t="s">
        <v>1679</v>
      </c>
      <c r="B2585" s="1632">
        <v>3465.0</v>
      </c>
      <c r="C2585" s="1610">
        <v>232.0</v>
      </c>
      <c r="D2585" s="1599">
        <v>28.6</v>
      </c>
      <c r="E2585" s="160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609">
        <v>238.0</v>
      </c>
      <c r="L2585" s="1602">
        <v>41180.0</v>
      </c>
    </row>
    <row r="2586">
      <c r="A2586" s="1596" t="s">
        <v>1680</v>
      </c>
      <c r="B2586" s="1632">
        <v>31047.0</v>
      </c>
      <c r="C2586" s="1598">
        <v>2134.0</v>
      </c>
      <c r="D2586" s="1599">
        <v>32.0</v>
      </c>
      <c r="E2586" s="160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609">
        <v>5708.0</v>
      </c>
      <c r="L2586" s="1678">
        <v>41806.0</v>
      </c>
    </row>
    <row r="2587">
      <c r="A2587" s="1596" t="s">
        <v>760</v>
      </c>
      <c r="B2587" s="1632">
        <v>370647.0</v>
      </c>
      <c r="C2587" s="1598">
        <v>18493.0</v>
      </c>
      <c r="D2587" s="1599">
        <v>19.1</v>
      </c>
      <c r="E2587" s="160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609">
        <v>53363.0</v>
      </c>
      <c r="L2587" s="1678">
        <v>54292.0</v>
      </c>
    </row>
    <row r="2588">
      <c r="A2588" s="1596" t="s">
        <v>1681</v>
      </c>
      <c r="B2588" s="1632">
        <v>2009324.0</v>
      </c>
      <c r="C2588" s="1598">
        <v>118619.0</v>
      </c>
      <c r="D2588" s="1599">
        <v>23.7</v>
      </c>
      <c r="E2588" s="160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609">
        <v>524541.0</v>
      </c>
      <c r="L2588" s="1602">
        <v>54210.0</v>
      </c>
    </row>
    <row r="2589">
      <c r="A2589" s="1596" t="s">
        <v>1682</v>
      </c>
      <c r="B2589" s="1632">
        <v>11374.0</v>
      </c>
      <c r="C2589" s="1610">
        <v>363.0</v>
      </c>
      <c r="D2589" s="1599">
        <v>17.2</v>
      </c>
      <c r="E2589" s="160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609">
        <v>1164.0</v>
      </c>
      <c r="L2589" s="1602">
        <v>64832.0</v>
      </c>
    </row>
    <row r="2590">
      <c r="A2590" s="1596" t="s">
        <v>1683</v>
      </c>
      <c r="B2590" s="1664">
        <v>631.0</v>
      </c>
      <c r="C2590" s="1610">
        <v>19.0</v>
      </c>
      <c r="D2590" s="1599">
        <v>14.5</v>
      </c>
      <c r="E2590" s="160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609">
        <v>42.0</v>
      </c>
      <c r="L2590" s="1602">
        <v>66101.0</v>
      </c>
    </row>
    <row r="2591">
      <c r="A2591" s="1596" t="s">
        <v>1684</v>
      </c>
      <c r="B2591" s="1632">
        <v>18235.0</v>
      </c>
      <c r="C2591" s="1610">
        <v>954.0</v>
      </c>
      <c r="D2591" s="1599">
        <v>24.0</v>
      </c>
      <c r="E2591" s="160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609">
        <v>1923.0</v>
      </c>
      <c r="L2591" s="1678">
        <v>48460.0</v>
      </c>
    </row>
    <row r="2592">
      <c r="A2592" s="1596" t="s">
        <v>1685</v>
      </c>
      <c r="B2592" s="1632">
        <v>92893.0</v>
      </c>
      <c r="C2592" s="1598">
        <v>5642.0</v>
      </c>
      <c r="D2592" s="1599">
        <v>25.5</v>
      </c>
      <c r="E2592" s="160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609">
        <v>5957.0</v>
      </c>
      <c r="L2592" s="1678">
        <v>47339.0</v>
      </c>
    </row>
    <row r="2593">
      <c r="A2593" s="1596" t="s">
        <v>1686</v>
      </c>
      <c r="B2593" s="1632">
        <v>372031.0</v>
      </c>
      <c r="C2593" s="1598">
        <v>12620.0</v>
      </c>
      <c r="D2593" s="1599">
        <v>13.1</v>
      </c>
      <c r="E2593" s="160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609">
        <v>55133.0</v>
      </c>
      <c r="L2593" s="1678">
        <v>74225.0</v>
      </c>
    </row>
    <row r="2594">
      <c r="A2594" s="1596" t="s">
        <v>1687</v>
      </c>
      <c r="B2594" s="1632">
        <v>233849.0</v>
      </c>
      <c r="C2594" s="1598">
        <v>9297.0</v>
      </c>
      <c r="D2594" s="1599">
        <v>20.2</v>
      </c>
      <c r="E2594" s="160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609">
        <v>29163.0</v>
      </c>
      <c r="L2594" s="1602">
        <v>50113.0</v>
      </c>
    </row>
    <row r="2595">
      <c r="A2595" s="1596" t="s">
        <v>1688</v>
      </c>
      <c r="B2595" s="1632">
        <v>9546.0</v>
      </c>
      <c r="C2595" s="1610">
        <v>366.0</v>
      </c>
      <c r="D2595" s="1599">
        <v>21.2</v>
      </c>
      <c r="E2595" s="160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609">
        <v>1899.0</v>
      </c>
      <c r="L2595" s="1602">
        <v>45670.0</v>
      </c>
    </row>
    <row r="2596">
      <c r="A2596" s="1596" t="s">
        <v>1689</v>
      </c>
      <c r="B2596" s="1632">
        <v>1435.0</v>
      </c>
      <c r="C2596" s="1610">
        <v>68.0</v>
      </c>
      <c r="D2596" s="1599">
        <v>24.3</v>
      </c>
      <c r="E2596" s="160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609">
        <v>94.0</v>
      </c>
      <c r="L2596" s="1602">
        <v>44409.0</v>
      </c>
    </row>
    <row r="2597">
      <c r="A2597" s="1596" t="s">
        <v>403</v>
      </c>
      <c r="B2597" s="1632">
        <v>7076.0</v>
      </c>
      <c r="C2597" s="1610">
        <v>972.0</v>
      </c>
      <c r="D2597" s="1599">
        <v>48.6</v>
      </c>
      <c r="E2597" s="160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609">
        <v>3315.0</v>
      </c>
      <c r="L2597" s="1602">
        <v>30116.0</v>
      </c>
    </row>
    <row r="2598">
      <c r="A2598" s="1596" t="s">
        <v>545</v>
      </c>
      <c r="B2598" s="1632">
        <v>38095.0</v>
      </c>
      <c r="C2598" s="1598">
        <v>1703.0</v>
      </c>
      <c r="D2598" s="1599">
        <v>21.2</v>
      </c>
      <c r="E2598" s="160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609">
        <v>3973.0</v>
      </c>
      <c r="L2598" s="1602">
        <v>47097.0</v>
      </c>
    </row>
    <row r="2599">
      <c r="A2599" s="1596" t="s">
        <v>1690</v>
      </c>
      <c r="B2599" s="1632">
        <v>17642.0</v>
      </c>
      <c r="C2599" s="1610">
        <v>948.0</v>
      </c>
      <c r="D2599" s="1599">
        <v>23.7</v>
      </c>
      <c r="E2599" s="160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609">
        <v>2069.0</v>
      </c>
      <c r="L2599" s="1602">
        <v>53626.0</v>
      </c>
    </row>
    <row r="2600">
      <c r="A2600" s="1596" t="s">
        <v>1691</v>
      </c>
      <c r="B2600" s="1632">
        <v>49130.0</v>
      </c>
      <c r="C2600" s="1598">
        <v>1872.0</v>
      </c>
      <c r="D2600" s="1599">
        <v>18.6</v>
      </c>
      <c r="E2600" s="160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609">
        <v>5558.0</v>
      </c>
      <c r="L2600" s="1602">
        <v>56696.0</v>
      </c>
    </row>
    <row r="2601">
      <c r="A2601" s="1596" t="s">
        <v>767</v>
      </c>
      <c r="B2601" s="1632">
        <v>45883.0</v>
      </c>
      <c r="C2601" s="1598">
        <v>2059.0</v>
      </c>
      <c r="D2601" s="1599">
        <v>20.7</v>
      </c>
      <c r="E2601" s="160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609">
        <v>9338.0</v>
      </c>
      <c r="L2601" s="1602">
        <v>52588.0</v>
      </c>
    </row>
    <row r="2602">
      <c r="A2602" s="1596" t="s">
        <v>37</v>
      </c>
      <c r="B2602" s="1632">
        <v>20106.0</v>
      </c>
      <c r="C2602" s="1598">
        <v>1239.0</v>
      </c>
      <c r="D2602" s="1599">
        <v>24.0</v>
      </c>
      <c r="E2602" s="160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609">
        <v>4654.0</v>
      </c>
      <c r="L2602" s="1602">
        <v>52085.0</v>
      </c>
    </row>
    <row r="2603">
      <c r="A2603" s="1596" t="s">
        <v>1692</v>
      </c>
      <c r="B2603" s="1632">
        <v>13708.0</v>
      </c>
      <c r="C2603" s="1610">
        <v>624.0</v>
      </c>
      <c r="D2603" s="1599">
        <v>20.2</v>
      </c>
      <c r="E2603" s="160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609">
        <v>929.0</v>
      </c>
      <c r="L2603" s="1678">
        <v>50330.0</v>
      </c>
    </row>
    <row r="2604">
      <c r="A2604" s="1596" t="s">
        <v>823</v>
      </c>
      <c r="B2604" s="1632">
        <v>421017.0</v>
      </c>
      <c r="C2604" s="1598">
        <v>50998.0</v>
      </c>
      <c r="D2604" s="1599">
        <v>40.2</v>
      </c>
      <c r="E2604" s="160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609">
        <v>170263.0</v>
      </c>
      <c r="L2604" s="1602">
        <v>38106.0</v>
      </c>
    </row>
    <row r="2605">
      <c r="A2605" s="1596" t="s">
        <v>1693</v>
      </c>
      <c r="B2605" s="1632">
        <v>12464.0</v>
      </c>
      <c r="C2605" s="1598">
        <v>1039.0</v>
      </c>
      <c r="D2605" s="1599">
        <v>30.5</v>
      </c>
      <c r="E2605" s="160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609">
        <v>1279.0</v>
      </c>
      <c r="L2605" s="1602">
        <v>43714.0</v>
      </c>
    </row>
    <row r="2606">
      <c r="A2606" s="1596" t="s">
        <v>1694</v>
      </c>
      <c r="B2606" s="1632">
        <v>5807.0</v>
      </c>
      <c r="C2606" s="1610">
        <v>175.0</v>
      </c>
      <c r="D2606" s="1599">
        <v>12.2</v>
      </c>
      <c r="E2606" s="160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609">
        <v>497.0</v>
      </c>
      <c r="L2606" s="1602">
        <v>64799.0</v>
      </c>
    </row>
    <row r="2607">
      <c r="A2607" s="1596" t="s">
        <v>547</v>
      </c>
      <c r="B2607" s="1632">
        <v>28454.0</v>
      </c>
      <c r="C2607" s="1598">
        <v>2140.0</v>
      </c>
      <c r="D2607" s="1599">
        <v>32.0</v>
      </c>
      <c r="E2607" s="160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609">
        <v>1543.0</v>
      </c>
      <c r="L2607" s="1602">
        <v>44154.0</v>
      </c>
    </row>
    <row r="2608">
      <c r="A2608" s="1596" t="s">
        <v>1695</v>
      </c>
      <c r="B2608" s="1632">
        <v>7371.0</v>
      </c>
      <c r="C2608" s="1610">
        <v>523.0</v>
      </c>
      <c r="D2608" s="1599">
        <v>24.2</v>
      </c>
      <c r="E2608" s="160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609">
        <v>1971.0</v>
      </c>
      <c r="L2608" s="1602">
        <v>45689.0</v>
      </c>
    </row>
    <row r="2609">
      <c r="A2609" s="1596" t="s">
        <v>38</v>
      </c>
      <c r="B2609" s="1632">
        <v>46571.0</v>
      </c>
      <c r="C2609" s="1598">
        <v>1280.0</v>
      </c>
      <c r="D2609" s="1599">
        <v>10.9</v>
      </c>
      <c r="E2609" s="160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609">
        <v>5413.0</v>
      </c>
      <c r="L2609" s="1602">
        <v>89513.0</v>
      </c>
    </row>
    <row r="2610">
      <c r="A2610" s="1596" t="s">
        <v>39</v>
      </c>
      <c r="B2610" s="1632">
        <v>50412.0</v>
      </c>
      <c r="C2610" s="1598">
        <v>3253.0</v>
      </c>
      <c r="D2610" s="1599">
        <v>24.6</v>
      </c>
      <c r="E2610" s="160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609">
        <v>4883.0</v>
      </c>
      <c r="L2610" s="1602">
        <v>43483.0</v>
      </c>
    </row>
    <row r="2611">
      <c r="A2611" s="1596" t="s">
        <v>1696</v>
      </c>
      <c r="B2611" s="1632">
        <v>6664.0</v>
      </c>
      <c r="C2611" s="1610">
        <v>360.0</v>
      </c>
      <c r="D2611" s="1599">
        <v>25.4</v>
      </c>
      <c r="E2611" s="160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609">
        <v>616.0</v>
      </c>
      <c r="L2611" s="1602">
        <v>42291.0</v>
      </c>
    </row>
    <row r="2612">
      <c r="A2612" s="1596" t="s">
        <v>43</v>
      </c>
      <c r="B2612" s="1632">
        <v>10218.0</v>
      </c>
      <c r="C2612" s="1610">
        <v>348.0</v>
      </c>
      <c r="D2612" s="1599">
        <v>16.9</v>
      </c>
      <c r="E2612" s="160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609">
        <v>664.0</v>
      </c>
      <c r="L2612" s="1602">
        <v>58356.0</v>
      </c>
    </row>
    <row r="2613">
      <c r="A2613" s="1596" t="s">
        <v>1697</v>
      </c>
      <c r="B2613" s="1632">
        <v>2547.0</v>
      </c>
      <c r="C2613" s="1610">
        <v>235.0</v>
      </c>
      <c r="D2613" s="1599">
        <v>31.8</v>
      </c>
      <c r="E2613" s="160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609">
        <v>433.0</v>
      </c>
      <c r="L2613" s="1602">
        <v>42873.0</v>
      </c>
    </row>
    <row r="2614">
      <c r="A2614" s="1596" t="s">
        <v>1698</v>
      </c>
      <c r="B2614" s="1632">
        <v>3285.0</v>
      </c>
      <c r="C2614" s="1610">
        <v>149.0</v>
      </c>
      <c r="D2614" s="1599">
        <v>21.4</v>
      </c>
      <c r="E2614" s="160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609">
        <v>346.0</v>
      </c>
      <c r="L2614" s="1602">
        <v>44804.0</v>
      </c>
    </row>
    <row r="2615">
      <c r="A2615" s="1596" t="s">
        <v>1699</v>
      </c>
      <c r="B2615" s="1632">
        <v>7684.0</v>
      </c>
      <c r="C2615" s="1610">
        <v>528.0</v>
      </c>
      <c r="D2615" s="1599">
        <v>30.6</v>
      </c>
      <c r="E2615" s="160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609">
        <v>520.0</v>
      </c>
      <c r="L2615" s="1678">
        <v>39484.0</v>
      </c>
    </row>
    <row r="2616">
      <c r="A2616" s="1596" t="s">
        <v>1700</v>
      </c>
      <c r="B2616" s="1632">
        <v>1064465.0</v>
      </c>
      <c r="C2616" s="1598">
        <v>17331.0</v>
      </c>
      <c r="D2616" s="1599">
        <v>6.7</v>
      </c>
      <c r="E2616" s="160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609">
        <v>118195.0</v>
      </c>
      <c r="L2616" s="1602">
        <v>96936.0</v>
      </c>
    </row>
    <row r="2617">
      <c r="A2617" s="1596" t="s">
        <v>1701</v>
      </c>
      <c r="B2617" s="1632">
        <v>2652.0</v>
      </c>
      <c r="C2617" s="1610">
        <v>207.0</v>
      </c>
      <c r="D2617" s="1599">
        <v>26.7</v>
      </c>
      <c r="E2617" s="160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609">
        <v>287.0</v>
      </c>
      <c r="L2617" s="1602">
        <v>39536.0</v>
      </c>
    </row>
    <row r="2618">
      <c r="A2618" s="1596" t="s">
        <v>265</v>
      </c>
      <c r="B2618" s="1632">
        <v>20557.0</v>
      </c>
      <c r="C2618" s="1598">
        <v>1047.0</v>
      </c>
      <c r="D2618" s="1599">
        <v>21.9</v>
      </c>
      <c r="E2618" s="160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609">
        <v>2311.0</v>
      </c>
      <c r="L2618" s="1678">
        <v>48258.0</v>
      </c>
    </row>
    <row r="2619">
      <c r="A2619" s="1596" t="s">
        <v>1702</v>
      </c>
      <c r="B2619" s="1632">
        <v>161501.0</v>
      </c>
      <c r="C2619" s="1598">
        <v>3396.0</v>
      </c>
      <c r="D2619" s="1599">
        <v>10.2</v>
      </c>
      <c r="E2619" s="160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609">
        <v>26030.0</v>
      </c>
      <c r="L2619" s="1602">
        <v>76523.0</v>
      </c>
    </row>
    <row r="2620">
      <c r="A2620" s="1596" t="s">
        <v>697</v>
      </c>
      <c r="B2620" s="1632">
        <v>13594.0</v>
      </c>
      <c r="C2620" s="1610">
        <v>732.0</v>
      </c>
      <c r="D2620" s="1599">
        <v>25.0</v>
      </c>
      <c r="E2620" s="160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609">
        <v>1673.0</v>
      </c>
      <c r="L2620" s="1602">
        <v>52251.0</v>
      </c>
    </row>
    <row r="2621">
      <c r="A2621" s="1596" t="s">
        <v>1703</v>
      </c>
      <c r="B2621" s="1632">
        <v>3303.0</v>
      </c>
      <c r="C2621" s="1610">
        <v>129.0</v>
      </c>
      <c r="D2621" s="1599">
        <v>25.7</v>
      </c>
      <c r="E2621" s="160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609">
        <v>319.0</v>
      </c>
      <c r="L2621" s="1602">
        <v>40987.0</v>
      </c>
    </row>
    <row r="2622">
      <c r="A2622" s="1596" t="s">
        <v>1704</v>
      </c>
      <c r="B2622" s="1632">
        <v>41668.0</v>
      </c>
      <c r="C2622" s="1598">
        <v>2329.0</v>
      </c>
      <c r="D2622" s="1599">
        <v>24.9</v>
      </c>
      <c r="E2622" s="160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609">
        <v>4732.0</v>
      </c>
      <c r="L2622" s="1678">
        <v>52047.0</v>
      </c>
    </row>
    <row r="2623">
      <c r="A2623" s="1596" t="s">
        <v>1705</v>
      </c>
      <c r="B2623" s="1632">
        <v>83093.0</v>
      </c>
      <c r="C2623" s="1598">
        <v>3384.0</v>
      </c>
      <c r="D2623" s="1599">
        <v>20.1</v>
      </c>
      <c r="E2623" s="160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609">
        <v>10080.0</v>
      </c>
      <c r="L2623" s="1602">
        <v>48099.0</v>
      </c>
    </row>
    <row r="2624">
      <c r="A2624" s="1596" t="s">
        <v>1706</v>
      </c>
      <c r="B2624" s="1632">
        <v>1380.0</v>
      </c>
      <c r="C2624" s="1610">
        <v>127.0</v>
      </c>
      <c r="D2624" s="1599">
        <v>40.1</v>
      </c>
      <c r="E2624" s="160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609">
        <v>129.0</v>
      </c>
      <c r="L2624" s="1602">
        <v>38304.0</v>
      </c>
    </row>
    <row r="2625">
      <c r="A2625" s="1596" t="s">
        <v>1707</v>
      </c>
      <c r="B2625" s="1632">
        <v>4675.0</v>
      </c>
      <c r="C2625" s="1610">
        <v>190.0</v>
      </c>
      <c r="D2625" s="1599">
        <v>13.6</v>
      </c>
      <c r="E2625" s="160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609">
        <v>1138.0</v>
      </c>
      <c r="L2625" s="1602">
        <v>61987.0</v>
      </c>
    </row>
    <row r="2626">
      <c r="A2626" s="1596" t="s">
        <v>1647</v>
      </c>
      <c r="B2626" s="1632">
        <v>3098.0</v>
      </c>
      <c r="C2626" s="1610">
        <v>199.0</v>
      </c>
      <c r="D2626" s="1599">
        <v>23.4</v>
      </c>
      <c r="E2626" s="160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609">
        <v>706.0</v>
      </c>
      <c r="L2626" s="1602">
        <v>49117.0</v>
      </c>
    </row>
    <row r="2627">
      <c r="A2627" s="1596" t="s">
        <v>1708</v>
      </c>
      <c r="B2627" s="1632">
        <v>5133.0</v>
      </c>
      <c r="C2627" s="1610">
        <v>563.0</v>
      </c>
      <c r="D2627" s="1599">
        <v>37.1</v>
      </c>
      <c r="E2627" s="160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609">
        <v>789.0</v>
      </c>
      <c r="L2627" s="1602">
        <v>37911.0</v>
      </c>
    </row>
    <row r="2628">
      <c r="A2628" s="1596" t="s">
        <v>1709</v>
      </c>
      <c r="B2628" s="1632">
        <v>2188.0</v>
      </c>
      <c r="C2628" s="1610">
        <v>162.0</v>
      </c>
      <c r="D2628" s="1599">
        <v>32.7</v>
      </c>
      <c r="E2628" s="160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609">
        <v>591.0</v>
      </c>
      <c r="L2628" s="1602">
        <v>42164.0</v>
      </c>
    </row>
    <row r="2629">
      <c r="A2629" s="1596" t="s">
        <v>1710</v>
      </c>
      <c r="B2629" s="1632">
        <v>7115.0</v>
      </c>
      <c r="C2629" s="1610">
        <v>409.0</v>
      </c>
      <c r="D2629" s="1599">
        <v>18.1</v>
      </c>
      <c r="E2629" s="160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609">
        <v>1692.0</v>
      </c>
      <c r="L2629" s="1678">
        <v>50587.0</v>
      </c>
    </row>
    <row r="2630">
      <c r="A2630" s="1596" t="s">
        <v>53</v>
      </c>
      <c r="B2630" s="1632">
        <v>2613539.0</v>
      </c>
      <c r="C2630" s="1598">
        <v>141359.0</v>
      </c>
      <c r="D2630" s="1599">
        <v>20.7</v>
      </c>
      <c r="E2630" s="160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609">
        <v>421120.0</v>
      </c>
      <c r="L2630" s="1602">
        <v>59838.0</v>
      </c>
    </row>
    <row r="2631">
      <c r="A2631" s="1596" t="s">
        <v>423</v>
      </c>
      <c r="B2631" s="1632">
        <v>12456.0</v>
      </c>
      <c r="C2631" s="1610">
        <v>948.0</v>
      </c>
      <c r="D2631" s="1599">
        <v>29.9</v>
      </c>
      <c r="E2631" s="160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609">
        <v>1968.0</v>
      </c>
      <c r="L2631" s="1602">
        <v>43726.0</v>
      </c>
    </row>
    <row r="2632">
      <c r="A2632" s="1596" t="s">
        <v>1711</v>
      </c>
      <c r="B2632" s="1632">
        <v>18583.0</v>
      </c>
      <c r="C2632" s="1598">
        <v>1450.0</v>
      </c>
      <c r="D2632" s="1599">
        <v>25.3</v>
      </c>
      <c r="E2632" s="160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609">
        <v>4590.0</v>
      </c>
      <c r="L2632" s="1602">
        <v>44230.0</v>
      </c>
    </row>
    <row r="2633">
      <c r="A2633" s="1596" t="s">
        <v>283</v>
      </c>
      <c r="B2633" s="1632">
        <v>5230.0</v>
      </c>
      <c r="C2633" s="1610">
        <v>318.0</v>
      </c>
      <c r="D2633" s="1599">
        <v>26.0</v>
      </c>
      <c r="E2633" s="160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609">
        <v>365.0</v>
      </c>
      <c r="L2633" s="1678">
        <v>44410.0</v>
      </c>
    </row>
    <row r="2634">
      <c r="A2634" s="1596" t="s">
        <v>1712</v>
      </c>
      <c r="B2634" s="1632">
        <v>906422.0</v>
      </c>
      <c r="C2634" s="1598">
        <v>17019.0</v>
      </c>
      <c r="D2634" s="1599">
        <v>8.1</v>
      </c>
      <c r="E2634" s="160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609">
        <v>116100.0</v>
      </c>
      <c r="L2634" s="1602">
        <v>88384.0</v>
      </c>
    </row>
    <row r="2635">
      <c r="A2635" s="1596" t="s">
        <v>2560</v>
      </c>
      <c r="B2635" s="1632">
        <v>19824.0</v>
      </c>
      <c r="C2635" s="1598">
        <v>1121.0</v>
      </c>
      <c r="D2635" s="1599">
        <v>25.2</v>
      </c>
      <c r="E2635" s="160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609">
        <v>2143.0</v>
      </c>
      <c r="L2635" s="1602">
        <v>49208.0</v>
      </c>
    </row>
    <row r="2636">
      <c r="A2636" s="1596" t="s">
        <v>1714</v>
      </c>
      <c r="B2636" s="1632">
        <v>1770.0</v>
      </c>
      <c r="C2636" s="1610">
        <v>114.0</v>
      </c>
      <c r="D2636" s="1599">
        <v>27.5</v>
      </c>
      <c r="E2636" s="160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609">
        <v>198.0</v>
      </c>
      <c r="L2636" s="1602">
        <v>39627.0</v>
      </c>
    </row>
    <row r="2637">
      <c r="A2637" s="1596" t="s">
        <v>1715</v>
      </c>
      <c r="B2637" s="1632">
        <v>8615.0</v>
      </c>
      <c r="C2637" s="1598">
        <v>1058.0</v>
      </c>
      <c r="D2637" s="1599">
        <v>35.8</v>
      </c>
      <c r="E2637" s="160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609">
        <v>3005.0</v>
      </c>
      <c r="L2637" s="1602">
        <v>37177.0</v>
      </c>
    </row>
    <row r="2638">
      <c r="A2638" s="1596" t="s">
        <v>1716</v>
      </c>
      <c r="B2638" s="1632">
        <v>3258.0</v>
      </c>
      <c r="C2638" s="1610">
        <v>179.0</v>
      </c>
      <c r="D2638" s="1599">
        <v>27.8</v>
      </c>
      <c r="E2638" s="160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609">
        <v>276.0</v>
      </c>
      <c r="L2638" s="1602">
        <v>40945.0</v>
      </c>
    </row>
    <row r="2639">
      <c r="A2639" s="1596" t="s">
        <v>353</v>
      </c>
      <c r="B2639" s="1632">
        <v>9831.0</v>
      </c>
      <c r="C2639" s="1610">
        <v>996.0</v>
      </c>
      <c r="D2639" s="1599">
        <v>36.1</v>
      </c>
      <c r="E2639" s="160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609">
        <v>3350.0</v>
      </c>
      <c r="L2639" s="1602">
        <v>35156.0</v>
      </c>
    </row>
    <row r="2640">
      <c r="A2640" s="1596" t="s">
        <v>1717</v>
      </c>
      <c r="B2640" s="1632">
        <v>17725.0</v>
      </c>
      <c r="C2640" s="1598">
        <v>1005.0</v>
      </c>
      <c r="D2640" s="1599">
        <v>26.1</v>
      </c>
      <c r="E2640" s="160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609">
        <v>1459.0</v>
      </c>
      <c r="L2640" s="1678">
        <v>44773.0</v>
      </c>
    </row>
    <row r="2641">
      <c r="A2641" s="1596" t="s">
        <v>1718</v>
      </c>
      <c r="B2641" s="1632">
        <v>165171.0</v>
      </c>
      <c r="C2641" s="1598">
        <v>8634.0</v>
      </c>
      <c r="D2641" s="1599">
        <v>17.9</v>
      </c>
      <c r="E2641" s="160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609">
        <v>38600.0</v>
      </c>
      <c r="L2641" s="1602">
        <v>60431.0</v>
      </c>
    </row>
    <row r="2642">
      <c r="A2642" s="1596" t="s">
        <v>556</v>
      </c>
      <c r="B2642" s="1632">
        <v>1422.0</v>
      </c>
      <c r="C2642" s="1610">
        <v>162.0</v>
      </c>
      <c r="D2642" s="1599">
        <v>37.3</v>
      </c>
      <c r="E2642" s="160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609">
        <v>323.0</v>
      </c>
      <c r="L2642" s="1678">
        <v>37812.0</v>
      </c>
    </row>
    <row r="2643">
      <c r="A2643" s="1596" t="s">
        <v>701</v>
      </c>
      <c r="B2643" s="1632">
        <v>192455.0</v>
      </c>
      <c r="C2643" s="1598">
        <v>6602.0</v>
      </c>
      <c r="D2643" s="1599">
        <v>14.0</v>
      </c>
      <c r="E2643" s="160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609">
        <v>25659.0</v>
      </c>
      <c r="L2643" s="1678">
        <v>76792.0</v>
      </c>
    </row>
    <row r="2644">
      <c r="A2644" s="1596" t="s">
        <v>289</v>
      </c>
      <c r="B2644" s="1632">
        <v>865657.0</v>
      </c>
      <c r="C2644" s="1598">
        <v>65348.0</v>
      </c>
      <c r="D2644" s="1599">
        <v>28.9</v>
      </c>
      <c r="E2644" s="160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609">
        <v>310267.0</v>
      </c>
      <c r="L2644" s="1602">
        <v>43948.0</v>
      </c>
    </row>
    <row r="2645">
      <c r="A2645" s="1596" t="s">
        <v>1719</v>
      </c>
      <c r="B2645" s="1632">
        <v>42545.0</v>
      </c>
      <c r="C2645" s="1598">
        <v>1713.0</v>
      </c>
      <c r="D2645" s="1599">
        <v>20.1</v>
      </c>
      <c r="E2645" s="160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609">
        <v>4189.0</v>
      </c>
      <c r="L2645" s="1602">
        <v>47087.0</v>
      </c>
    </row>
    <row r="2646">
      <c r="A2646" s="1596" t="s">
        <v>1720</v>
      </c>
      <c r="B2646" s="1632">
        <v>16968.0</v>
      </c>
      <c r="C2646" s="1610">
        <v>988.0</v>
      </c>
      <c r="D2646" s="1599">
        <v>27.7</v>
      </c>
      <c r="E2646" s="160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609">
        <v>1347.0</v>
      </c>
      <c r="L2646" s="1602">
        <v>37428.0</v>
      </c>
    </row>
    <row r="2647">
      <c r="A2647" s="1596" t="s">
        <v>433</v>
      </c>
      <c r="B2647" s="1632">
        <v>35662.0</v>
      </c>
      <c r="C2647" s="1598">
        <v>1453.0</v>
      </c>
      <c r="D2647" s="1599">
        <v>19.5</v>
      </c>
      <c r="E2647" s="160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609">
        <v>2613.0</v>
      </c>
      <c r="L2647" s="1602">
        <v>53111.0</v>
      </c>
    </row>
    <row r="2648">
      <c r="A2648" s="1596" t="s">
        <v>58</v>
      </c>
      <c r="B2648" s="1632">
        <v>24435.0</v>
      </c>
      <c r="C2648" s="1610">
        <v>981.0</v>
      </c>
      <c r="D2648" s="1599">
        <v>19.4</v>
      </c>
      <c r="E2648" s="160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609">
        <v>2513.0</v>
      </c>
      <c r="L2648" s="1602">
        <v>55776.0</v>
      </c>
    </row>
    <row r="2649">
      <c r="A2649" s="1596" t="s">
        <v>1721</v>
      </c>
      <c r="B2649" s="1632">
        <v>3672.0</v>
      </c>
      <c r="C2649" s="1610">
        <v>171.0</v>
      </c>
      <c r="D2649" s="1599">
        <v>21.3</v>
      </c>
      <c r="E2649" s="160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609">
        <v>344.0</v>
      </c>
      <c r="L2649" s="1602">
        <v>45261.0</v>
      </c>
    </row>
    <row r="2650">
      <c r="A2650" s="1596" t="s">
        <v>434</v>
      </c>
      <c r="B2650" s="1632">
        <v>5402.0</v>
      </c>
      <c r="C2650" s="1610">
        <v>519.0</v>
      </c>
      <c r="D2650" s="1599">
        <v>33.3</v>
      </c>
      <c r="E2650" s="160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609">
        <v>1453.0</v>
      </c>
      <c r="L2650" s="1602">
        <v>39891.0</v>
      </c>
    </row>
    <row r="2651">
      <c r="A2651" s="1596" t="s">
        <v>1722</v>
      </c>
      <c r="B2651" s="1632">
        <v>1095.0</v>
      </c>
      <c r="C2651" s="1610">
        <v>76.0</v>
      </c>
      <c r="D2651" s="1599">
        <v>31.0</v>
      </c>
      <c r="E2651" s="160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609">
        <v>65.0</v>
      </c>
      <c r="L2651" s="1678">
        <v>37648.0</v>
      </c>
    </row>
    <row r="2652">
      <c r="A2652" s="1596" t="s">
        <v>1723</v>
      </c>
      <c r="B2652" s="1632">
        <v>822779.0</v>
      </c>
      <c r="C2652" s="1598">
        <v>22372.0</v>
      </c>
      <c r="D2652" s="1599">
        <v>10.4</v>
      </c>
      <c r="E2652" s="160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609">
        <v>106917.0</v>
      </c>
      <c r="L2652" s="1602">
        <v>92310.0</v>
      </c>
    </row>
    <row r="2653">
      <c r="A2653" s="1596" t="s">
        <v>59</v>
      </c>
      <c r="B2653" s="1632">
        <v>10359.0</v>
      </c>
      <c r="C2653" s="1610">
        <v>599.0</v>
      </c>
      <c r="D2653" s="1599">
        <v>23.9</v>
      </c>
      <c r="E2653" s="160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609">
        <v>963.0</v>
      </c>
      <c r="L2653" s="1602">
        <v>48222.0</v>
      </c>
    </row>
    <row r="2654">
      <c r="A2654" s="1596" t="s">
        <v>1724</v>
      </c>
      <c r="B2654" s="1632">
        <v>19435.0</v>
      </c>
      <c r="C2654" s="1610">
        <v>859.0</v>
      </c>
      <c r="D2654" s="1599">
        <v>19.3</v>
      </c>
      <c r="E2654" s="160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609">
        <v>1197.0</v>
      </c>
      <c r="L2654" s="1602">
        <v>49317.0</v>
      </c>
    </row>
    <row r="2655">
      <c r="A2655" s="1596" t="s">
        <v>1725</v>
      </c>
      <c r="B2655" s="1632">
        <v>18385.0</v>
      </c>
      <c r="C2655" s="1598">
        <v>1524.0</v>
      </c>
      <c r="D2655" s="1599">
        <v>33.9</v>
      </c>
      <c r="E2655" s="160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609">
        <v>3790.0</v>
      </c>
      <c r="L2655" s="1602">
        <v>41038.0</v>
      </c>
    </row>
    <row r="2656">
      <c r="A2656" s="1596" t="s">
        <v>1726</v>
      </c>
      <c r="B2656" s="1632">
        <v>21598.0</v>
      </c>
      <c r="C2656" s="1598">
        <v>1640.0</v>
      </c>
      <c r="D2656" s="1599">
        <v>22.0</v>
      </c>
      <c r="E2656" s="160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609">
        <v>3764.0</v>
      </c>
      <c r="L2656" s="1678">
        <v>56321.0</v>
      </c>
    </row>
    <row r="2657">
      <c r="A2657" s="1596" t="s">
        <v>1727</v>
      </c>
      <c r="B2657" s="1632">
        <v>350682.0</v>
      </c>
      <c r="C2657" s="1598">
        <v>13421.0</v>
      </c>
      <c r="D2657" s="1599">
        <v>16.6</v>
      </c>
      <c r="E2657" s="160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609">
        <v>47106.0</v>
      </c>
      <c r="L2657" s="1678">
        <v>71959.0</v>
      </c>
    </row>
    <row r="2658">
      <c r="A2658" s="1596" t="s">
        <v>1728</v>
      </c>
      <c r="B2658" s="1632">
        <v>5816.0</v>
      </c>
      <c r="C2658" s="1610">
        <v>277.0</v>
      </c>
      <c r="D2658" s="1599">
        <v>26.4</v>
      </c>
      <c r="E2658" s="160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609">
        <v>456.0</v>
      </c>
      <c r="L2658" s="1602">
        <v>46490.0</v>
      </c>
    </row>
    <row r="2659">
      <c r="A2659" s="1596" t="s">
        <v>1729</v>
      </c>
      <c r="B2659" s="1632">
        <v>26725.0</v>
      </c>
      <c r="C2659" s="1610">
        <v>831.0</v>
      </c>
      <c r="D2659" s="1599">
        <v>15.7</v>
      </c>
      <c r="E2659" s="160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609">
        <v>3361.0</v>
      </c>
      <c r="L2659" s="1602">
        <v>61433.0</v>
      </c>
    </row>
    <row r="2660">
      <c r="A2660" s="1596" t="s">
        <v>1730</v>
      </c>
      <c r="B2660" s="1632">
        <v>1116.0</v>
      </c>
      <c r="C2660" s="1610">
        <v>48.0</v>
      </c>
      <c r="D2660" s="1599">
        <v>13.3</v>
      </c>
      <c r="E2660" s="160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609">
        <v>150.0</v>
      </c>
      <c r="L2660" s="1602">
        <v>83330.0</v>
      </c>
    </row>
    <row r="2661">
      <c r="A2661" s="1596" t="s">
        <v>1731</v>
      </c>
      <c r="B2661" s="1632">
        <v>7012.0</v>
      </c>
      <c r="C2661" s="1610">
        <v>359.0</v>
      </c>
      <c r="D2661" s="1599">
        <v>22.6</v>
      </c>
      <c r="E2661" s="160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609">
        <v>1025.0</v>
      </c>
      <c r="L2661" s="1602">
        <v>55008.0</v>
      </c>
    </row>
    <row r="2662">
      <c r="A2662" s="1596" t="s">
        <v>1732</v>
      </c>
      <c r="B2662" s="1632">
        <v>19653.0</v>
      </c>
      <c r="C2662" s="1598">
        <v>1402.0</v>
      </c>
      <c r="D2662" s="1599">
        <v>25.3</v>
      </c>
      <c r="E2662" s="160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609">
        <v>3265.0</v>
      </c>
      <c r="L2662" s="1602">
        <v>49829.0</v>
      </c>
    </row>
    <row r="2663">
      <c r="A2663" s="1596" t="s">
        <v>706</v>
      </c>
      <c r="B2663" s="1632">
        <v>21227.0</v>
      </c>
      <c r="C2663" s="1598">
        <v>1223.0</v>
      </c>
      <c r="D2663" s="1599">
        <v>21.9</v>
      </c>
      <c r="E2663" s="160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609">
        <v>2727.0</v>
      </c>
      <c r="L2663" s="1678">
        <v>49121.0</v>
      </c>
    </row>
    <row r="2664">
      <c r="A2664" s="1596" t="s">
        <v>779</v>
      </c>
      <c r="B2664" s="1632">
        <v>135543.0</v>
      </c>
      <c r="C2664" s="1598">
        <v>5208.0</v>
      </c>
      <c r="D2664" s="1599">
        <v>16.6</v>
      </c>
      <c r="E2664" s="160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609">
        <v>14133.0</v>
      </c>
      <c r="L2664" s="1678">
        <v>51403.0</v>
      </c>
    </row>
    <row r="2665">
      <c r="A2665" s="1596" t="s">
        <v>1733</v>
      </c>
      <c r="B2665" s="1632">
        <v>124239.0</v>
      </c>
      <c r="C2665" s="1598">
        <v>6577.0</v>
      </c>
      <c r="D2665" s="1599">
        <v>20.9</v>
      </c>
      <c r="E2665" s="160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609">
        <v>11725.0</v>
      </c>
      <c r="L2665" s="1602">
        <v>50610.0</v>
      </c>
    </row>
    <row r="2666">
      <c r="A2666" s="1596" t="s">
        <v>1734</v>
      </c>
      <c r="B2666" s="1632">
        <v>29268.0</v>
      </c>
      <c r="C2666" s="1598">
        <v>1591.0</v>
      </c>
      <c r="D2666" s="1599">
        <v>25.3</v>
      </c>
      <c r="E2666" s="160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609">
        <v>3178.0</v>
      </c>
      <c r="L2666" s="1678">
        <v>49498.0</v>
      </c>
    </row>
    <row r="2667">
      <c r="A2667" s="1596" t="s">
        <v>1271</v>
      </c>
      <c r="B2667" s="1632">
        <v>172706.0</v>
      </c>
      <c r="C2667" s="1598">
        <v>4880.0</v>
      </c>
      <c r="D2667" s="1599">
        <v>12.0</v>
      </c>
      <c r="E2667" s="160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609">
        <v>33530.0</v>
      </c>
      <c r="L2667" s="1602">
        <v>73864.0</v>
      </c>
    </row>
    <row r="2668">
      <c r="A2668" s="1596" t="s">
        <v>62</v>
      </c>
      <c r="B2668" s="1632">
        <v>32522.0</v>
      </c>
      <c r="C2668" s="1598">
        <v>2364.0</v>
      </c>
      <c r="D2668" s="1599">
        <v>26.2</v>
      </c>
      <c r="E2668" s="160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609">
        <v>6254.0</v>
      </c>
      <c r="L2668" s="1602">
        <v>42782.0</v>
      </c>
    </row>
    <row r="2669">
      <c r="A2669" s="1596" t="s">
        <v>443</v>
      </c>
      <c r="B2669" s="1632">
        <v>2825.0</v>
      </c>
      <c r="C2669" s="1610">
        <v>266.0</v>
      </c>
      <c r="D2669" s="1599">
        <v>38.8</v>
      </c>
      <c r="E2669" s="160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609">
        <v>328.0</v>
      </c>
      <c r="L2669" s="1602">
        <v>32597.0</v>
      </c>
    </row>
    <row r="2670">
      <c r="A2670" s="1596" t="s">
        <v>359</v>
      </c>
      <c r="B2670" s="1632">
        <v>8222.0</v>
      </c>
      <c r="C2670" s="1610">
        <v>433.0</v>
      </c>
      <c r="D2670" s="1599">
        <v>23.4</v>
      </c>
      <c r="E2670" s="160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609">
        <v>622.0</v>
      </c>
      <c r="L2670" s="1602">
        <v>49210.0</v>
      </c>
    </row>
    <row r="2671">
      <c r="A2671" s="1596" t="s">
        <v>1735</v>
      </c>
      <c r="B2671" s="1632">
        <v>5285.0</v>
      </c>
      <c r="C2671" s="1610">
        <v>272.0</v>
      </c>
      <c r="D2671" s="1599">
        <v>17.2</v>
      </c>
      <c r="E2671" s="160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609">
        <v>704.0</v>
      </c>
      <c r="L2671" s="1602">
        <v>57240.0</v>
      </c>
    </row>
    <row r="2672">
      <c r="A2672" s="1596" t="s">
        <v>1654</v>
      </c>
      <c r="B2672" s="1632">
        <v>3549.0</v>
      </c>
      <c r="C2672" s="1610">
        <v>222.0</v>
      </c>
      <c r="D2672" s="1599">
        <v>27.1</v>
      </c>
      <c r="E2672" s="160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609">
        <v>303.0</v>
      </c>
      <c r="L2672" s="1602">
        <v>42469.0</v>
      </c>
    </row>
    <row r="2673">
      <c r="A2673" s="1596" t="s">
        <v>560</v>
      </c>
      <c r="B2673" s="1632">
        <v>56231.0</v>
      </c>
      <c r="C2673" s="1598">
        <v>2372.0</v>
      </c>
      <c r="D2673" s="1599">
        <v>17.1</v>
      </c>
      <c r="E2673" s="160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609">
        <v>3416.0</v>
      </c>
      <c r="L2673" s="1678">
        <v>60909.0</v>
      </c>
    </row>
    <row r="2674">
      <c r="A2674" s="1596" t="s">
        <v>446</v>
      </c>
      <c r="B2674" s="1632">
        <v>4731145.0</v>
      </c>
      <c r="C2674" s="1598">
        <v>306893.0</v>
      </c>
      <c r="D2674" s="1599">
        <v>24.8</v>
      </c>
      <c r="E2674" s="160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609">
        <v>800155.0</v>
      </c>
      <c r="L2674" s="1678">
        <v>60241.0</v>
      </c>
    </row>
    <row r="2675">
      <c r="A2675" s="1596" t="s">
        <v>608</v>
      </c>
      <c r="B2675" s="1632">
        <v>68839.0</v>
      </c>
      <c r="C2675" s="1598">
        <v>3777.0</v>
      </c>
      <c r="D2675" s="1599">
        <v>22.8</v>
      </c>
      <c r="E2675" s="160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609">
        <v>4996.0</v>
      </c>
      <c r="L2675" s="1602">
        <v>50131.0</v>
      </c>
    </row>
    <row r="2676">
      <c r="A2676" s="1596" t="s">
        <v>1736</v>
      </c>
      <c r="B2676" s="1632">
        <v>5382.0</v>
      </c>
      <c r="C2676" s="1610">
        <v>121.0</v>
      </c>
      <c r="D2676" s="1599">
        <v>10.3</v>
      </c>
      <c r="E2676" s="160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609">
        <v>542.0</v>
      </c>
      <c r="L2676" s="1602">
        <v>72451.0</v>
      </c>
    </row>
    <row r="2677">
      <c r="A2677" s="1596" t="s">
        <v>711</v>
      </c>
      <c r="B2677" s="1632">
        <v>5416.0</v>
      </c>
      <c r="C2677" s="1610">
        <v>361.0</v>
      </c>
      <c r="D2677" s="1599">
        <v>33.9</v>
      </c>
      <c r="E2677" s="160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609">
        <v>466.0</v>
      </c>
      <c r="L2677" s="1678">
        <v>40880.0</v>
      </c>
    </row>
    <row r="2678">
      <c r="A2678" s="1596" t="s">
        <v>1737</v>
      </c>
      <c r="B2678" s="1632">
        <v>241067.0</v>
      </c>
      <c r="C2678" s="1598">
        <v>6087.0</v>
      </c>
      <c r="D2678" s="1599">
        <v>12.1</v>
      </c>
      <c r="E2678" s="160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609">
        <v>48368.0</v>
      </c>
      <c r="L2678" s="1602">
        <v>68180.0</v>
      </c>
    </row>
    <row r="2679">
      <c r="A2679" s="1596" t="s">
        <v>1738</v>
      </c>
      <c r="B2679" s="1632">
        <v>3382.0</v>
      </c>
      <c r="C2679" s="1610">
        <v>156.0</v>
      </c>
      <c r="D2679" s="1599">
        <v>13.4</v>
      </c>
      <c r="E2679" s="160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609">
        <v>466.0</v>
      </c>
      <c r="L2679" s="1678">
        <v>66849.0</v>
      </c>
    </row>
    <row r="2680">
      <c r="A2680" s="1596" t="s">
        <v>561</v>
      </c>
      <c r="B2680" s="1632">
        <v>82150.0</v>
      </c>
      <c r="C2680" s="1598">
        <v>5218.0</v>
      </c>
      <c r="D2680" s="1599">
        <v>29.9</v>
      </c>
      <c r="E2680" s="160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609">
        <v>6833.0</v>
      </c>
      <c r="L2680" s="1678">
        <v>43337.0</v>
      </c>
    </row>
    <row r="2681">
      <c r="A2681" s="1596" t="s">
        <v>1273</v>
      </c>
      <c r="B2681" s="1632">
        <v>870781.0</v>
      </c>
      <c r="C2681" s="1598">
        <v>112825.0</v>
      </c>
      <c r="D2681" s="1599">
        <v>40.4</v>
      </c>
      <c r="E2681" s="160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609">
        <v>353128.0</v>
      </c>
      <c r="L2681" s="1602">
        <v>38785.0</v>
      </c>
    </row>
    <row r="2682">
      <c r="A2682" s="1596" t="s">
        <v>1163</v>
      </c>
      <c r="B2682" s="1632">
        <v>35874.0</v>
      </c>
      <c r="C2682" s="1598">
        <v>1690.0</v>
      </c>
      <c r="D2682" s="1599">
        <v>20.2</v>
      </c>
      <c r="E2682" s="160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609">
        <v>3716.0</v>
      </c>
      <c r="L2682" s="1602">
        <v>48670.0</v>
      </c>
    </row>
    <row r="2683">
      <c r="A2683" s="1596" t="s">
        <v>1739</v>
      </c>
      <c r="B2683" s="1632">
        <v>21537.0</v>
      </c>
      <c r="C2683" s="1598">
        <v>1635.0</v>
      </c>
      <c r="D2683" s="1599">
        <v>28.1</v>
      </c>
      <c r="E2683" s="160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609">
        <v>3634.0</v>
      </c>
      <c r="L2683" s="1602">
        <v>46764.0</v>
      </c>
    </row>
    <row r="2684">
      <c r="A2684" s="1596" t="s">
        <v>1740</v>
      </c>
      <c r="B2684" s="1632">
        <v>61598.0</v>
      </c>
      <c r="C2684" s="1598">
        <v>2133.0</v>
      </c>
      <c r="D2684" s="1599">
        <v>16.8</v>
      </c>
      <c r="E2684" s="160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609">
        <v>5547.0</v>
      </c>
      <c r="L2684" s="1602">
        <v>60917.0</v>
      </c>
    </row>
    <row r="2685">
      <c r="A2685" s="1596" t="s">
        <v>784</v>
      </c>
      <c r="B2685" s="1632">
        <v>36787.0</v>
      </c>
      <c r="C2685" s="1598">
        <v>1888.0</v>
      </c>
      <c r="D2685" s="1599">
        <v>21.1</v>
      </c>
      <c r="E2685" s="160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609">
        <v>3166.0</v>
      </c>
      <c r="L2685" s="1602">
        <v>52079.0</v>
      </c>
    </row>
    <row r="2686">
      <c r="A2686" s="1596" t="s">
        <v>64</v>
      </c>
      <c r="B2686" s="1632">
        <v>22066.0</v>
      </c>
      <c r="C2686" s="1598">
        <v>1862.0</v>
      </c>
      <c r="D2686" s="1599">
        <v>40.8</v>
      </c>
      <c r="E2686" s="160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609">
        <v>1223.0</v>
      </c>
      <c r="L2686" s="1602">
        <v>39533.0</v>
      </c>
    </row>
    <row r="2687">
      <c r="A2687" s="1596" t="s">
        <v>171</v>
      </c>
      <c r="B2687" s="1632">
        <v>34860.0</v>
      </c>
      <c r="C2687" s="1598">
        <v>1915.0</v>
      </c>
      <c r="D2687" s="1599">
        <v>25.1</v>
      </c>
      <c r="E2687" s="160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609">
        <v>4870.0</v>
      </c>
      <c r="L2687" s="1602">
        <v>50423.0</v>
      </c>
    </row>
    <row r="2688">
      <c r="A2688" s="1596" t="s">
        <v>1741</v>
      </c>
      <c r="B2688" s="1632">
        <v>3202.0</v>
      </c>
      <c r="C2688" s="1610">
        <v>252.0</v>
      </c>
      <c r="D2688" s="1599">
        <v>25.0</v>
      </c>
      <c r="E2688" s="160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609">
        <v>641.0</v>
      </c>
      <c r="L2688" s="1678">
        <v>42671.0</v>
      </c>
    </row>
    <row r="2689">
      <c r="A2689" s="1596" t="s">
        <v>1742</v>
      </c>
      <c r="B2689" s="1632">
        <v>99956.0</v>
      </c>
      <c r="C2689" s="1598">
        <v>4571.0</v>
      </c>
      <c r="D2689" s="1599">
        <v>20.1</v>
      </c>
      <c r="E2689" s="160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609">
        <v>11532.0</v>
      </c>
      <c r="L2689" s="1602">
        <v>53360.0</v>
      </c>
    </row>
    <row r="2690">
      <c r="A2690" s="1596" t="s">
        <v>1622</v>
      </c>
      <c r="B2690" s="1632">
        <v>20617.0</v>
      </c>
      <c r="C2690" s="1598">
        <v>1003.0</v>
      </c>
      <c r="D2690" s="1599">
        <v>18.9</v>
      </c>
      <c r="E2690" s="160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609">
        <v>2319.0</v>
      </c>
      <c r="L2690" s="1602">
        <v>54351.0</v>
      </c>
    </row>
    <row r="2691">
      <c r="A2691" s="1596" t="s">
        <v>1743</v>
      </c>
      <c r="B2691" s="1632">
        <v>1513.0</v>
      </c>
      <c r="C2691" s="1610">
        <v>34.0</v>
      </c>
      <c r="D2691" s="1599">
        <v>10.2</v>
      </c>
      <c r="E2691" s="160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609">
        <v>163.0</v>
      </c>
      <c r="L2691" s="1602">
        <v>56775.0</v>
      </c>
    </row>
    <row r="2692">
      <c r="A2692" s="1596" t="s">
        <v>1744</v>
      </c>
      <c r="B2692" s="1632">
        <v>8472.0</v>
      </c>
      <c r="C2692" s="1610">
        <v>415.0</v>
      </c>
      <c r="D2692" s="1599">
        <v>21.9</v>
      </c>
      <c r="E2692" s="160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609">
        <v>603.0</v>
      </c>
      <c r="L2692" s="1602">
        <v>48780.0</v>
      </c>
    </row>
    <row r="2693">
      <c r="A2693" s="1596" t="s">
        <v>65</v>
      </c>
      <c r="B2693" s="1632">
        <v>14988.0</v>
      </c>
      <c r="C2693" s="1610">
        <v>721.0</v>
      </c>
      <c r="D2693" s="1599">
        <v>19.4</v>
      </c>
      <c r="E2693" s="160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609">
        <v>2094.0</v>
      </c>
      <c r="L2693" s="1602">
        <v>54088.0</v>
      </c>
    </row>
    <row r="2694">
      <c r="A2694" s="1596" t="s">
        <v>450</v>
      </c>
      <c r="B2694" s="1632">
        <v>32980.0</v>
      </c>
      <c r="C2694" s="1598">
        <v>2535.0</v>
      </c>
      <c r="D2694" s="1599">
        <v>29.9</v>
      </c>
      <c r="E2694" s="160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609">
        <v>1573.0</v>
      </c>
      <c r="L2694" s="1602">
        <v>47551.0</v>
      </c>
    </row>
    <row r="2695">
      <c r="A2695" s="1596" t="s">
        <v>451</v>
      </c>
      <c r="B2695" s="1632">
        <v>1996.0</v>
      </c>
      <c r="C2695" s="1610">
        <v>33.0</v>
      </c>
      <c r="D2695" s="1599">
        <v>34.4</v>
      </c>
      <c r="E2695" s="160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609">
        <v>332.0</v>
      </c>
      <c r="L2695" s="1678">
        <v>51343.0</v>
      </c>
    </row>
    <row r="2696">
      <c r="A2696" s="1596" t="s">
        <v>66</v>
      </c>
      <c r="B2696" s="1632">
        <v>256526.0</v>
      </c>
      <c r="C2696" s="1598">
        <v>16742.0</v>
      </c>
      <c r="D2696" s="1599">
        <v>27.8</v>
      </c>
      <c r="E2696" s="160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609">
        <v>22473.0</v>
      </c>
      <c r="L2696" s="1602">
        <v>48121.0</v>
      </c>
    </row>
    <row r="2697">
      <c r="A2697" s="1596" t="s">
        <v>1745</v>
      </c>
      <c r="B2697" s="1632">
        <v>4838.0</v>
      </c>
      <c r="C2697" s="1610">
        <v>621.0</v>
      </c>
      <c r="D2697" s="1599">
        <v>38.6</v>
      </c>
      <c r="E2697" s="160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609">
        <v>1774.0</v>
      </c>
      <c r="L2697" s="1602">
        <v>36176.0</v>
      </c>
    </row>
    <row r="2698">
      <c r="A2698" s="1596" t="s">
        <v>1746</v>
      </c>
      <c r="B2698" s="1632">
        <v>38891.0</v>
      </c>
      <c r="C2698" s="1598">
        <v>3740.0</v>
      </c>
      <c r="D2698" s="1599">
        <v>33.3</v>
      </c>
      <c r="E2698" s="160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609">
        <v>11028.0</v>
      </c>
      <c r="L2698" s="1678">
        <v>41919.0</v>
      </c>
    </row>
    <row r="2699">
      <c r="A2699" s="1596" t="s">
        <v>174</v>
      </c>
      <c r="B2699" s="1632">
        <v>179927.0</v>
      </c>
      <c r="C2699" s="1598">
        <v>6792.0</v>
      </c>
      <c r="D2699" s="1599">
        <v>15.5</v>
      </c>
      <c r="E2699" s="160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609">
        <v>22209.0</v>
      </c>
      <c r="L2699" s="1602">
        <v>62635.0</v>
      </c>
    </row>
    <row r="2700">
      <c r="A2700" s="1596" t="s">
        <v>453</v>
      </c>
      <c r="B2700" s="1632">
        <v>19663.0</v>
      </c>
      <c r="C2700" s="1610">
        <v>807.0</v>
      </c>
      <c r="D2700" s="1599">
        <v>24.0</v>
      </c>
      <c r="E2700" s="160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609">
        <v>1522.0</v>
      </c>
      <c r="L2700" s="1602">
        <v>43903.0</v>
      </c>
    </row>
    <row r="2701">
      <c r="A2701" s="1596" t="s">
        <v>1747</v>
      </c>
      <c r="B2701" s="1632">
        <v>14710.0</v>
      </c>
      <c r="C2701" s="1610">
        <v>843.0</v>
      </c>
      <c r="D2701" s="1599">
        <v>25.3</v>
      </c>
      <c r="E2701" s="160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609">
        <v>2619.0</v>
      </c>
      <c r="L2701" s="1678">
        <v>48743.0</v>
      </c>
    </row>
    <row r="2702">
      <c r="A2702" s="1596" t="s">
        <v>1748</v>
      </c>
      <c r="B2702" s="1632">
        <v>145310.0</v>
      </c>
      <c r="C2702" s="1598">
        <v>5365.0</v>
      </c>
      <c r="D2702" s="1599">
        <v>15.3</v>
      </c>
      <c r="E2702" s="160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609">
        <v>18906.0</v>
      </c>
      <c r="L2702" s="1602">
        <v>67434.0</v>
      </c>
    </row>
    <row r="2703">
      <c r="A2703" s="1596" t="s">
        <v>567</v>
      </c>
      <c r="B2703" s="1632">
        <v>44279.0</v>
      </c>
      <c r="C2703" s="1598">
        <v>1084.0</v>
      </c>
      <c r="D2703" s="1599">
        <v>10.5</v>
      </c>
      <c r="E2703" s="160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609">
        <v>6261.0</v>
      </c>
      <c r="L2703" s="1602">
        <v>90937.0</v>
      </c>
    </row>
    <row r="2704">
      <c r="A2704" s="1596" t="s">
        <v>1749</v>
      </c>
      <c r="B2704" s="1664">
        <v>350.0</v>
      </c>
      <c r="C2704" s="1610">
        <v>24.0</v>
      </c>
      <c r="D2704" s="1599">
        <v>20.3</v>
      </c>
      <c r="E2704" s="160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609">
        <v>127.0</v>
      </c>
      <c r="L2704" s="1602">
        <v>42153.0</v>
      </c>
    </row>
    <row r="2705">
      <c r="A2705" s="1596" t="s">
        <v>335</v>
      </c>
      <c r="B2705" s="1632">
        <v>753.0</v>
      </c>
      <c r="C2705" s="1610">
        <v>28.0</v>
      </c>
      <c r="D2705" s="1599">
        <v>20.3</v>
      </c>
      <c r="E2705" s="160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609">
        <v>37.0</v>
      </c>
      <c r="L2705" s="1602">
        <v>47625.0</v>
      </c>
    </row>
    <row r="2706">
      <c r="A2706" s="1596" t="s">
        <v>1750</v>
      </c>
      <c r="B2706" s="1632">
        <v>52598.0</v>
      </c>
      <c r="C2706" s="1598">
        <v>2282.0</v>
      </c>
      <c r="D2706" s="1599">
        <v>23.3</v>
      </c>
      <c r="E2706" s="160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609">
        <v>7317.0</v>
      </c>
      <c r="L2706" s="1602">
        <v>53704.0</v>
      </c>
    </row>
    <row r="2707">
      <c r="A2707" s="1596" t="s">
        <v>1751</v>
      </c>
      <c r="B2707" s="1632">
        <v>4286.0</v>
      </c>
      <c r="C2707" s="1610">
        <v>272.0</v>
      </c>
      <c r="D2707" s="1599">
        <v>35.9</v>
      </c>
      <c r="E2707" s="160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609">
        <v>349.0</v>
      </c>
      <c r="L2707" s="1602">
        <v>42503.0</v>
      </c>
    </row>
    <row r="2708">
      <c r="A2708" s="1596" t="s">
        <v>1752</v>
      </c>
      <c r="B2708" s="1632">
        <v>265.0</v>
      </c>
      <c r="C2708" s="1610">
        <v>11.0</v>
      </c>
      <c r="D2708" s="1599">
        <v>15.7</v>
      </c>
      <c r="E2708" s="160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609">
        <v>12.0</v>
      </c>
      <c r="L2708" s="1602">
        <v>57925.0</v>
      </c>
    </row>
    <row r="2709">
      <c r="A2709" s="1596" t="s">
        <v>1753</v>
      </c>
      <c r="B2709" s="1632">
        <v>3129.0</v>
      </c>
      <c r="C2709" s="1610">
        <v>188.0</v>
      </c>
      <c r="D2709" s="1599">
        <v>26.6</v>
      </c>
      <c r="E2709" s="160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609">
        <v>750.0</v>
      </c>
      <c r="L2709" s="1602">
        <v>43192.0</v>
      </c>
    </row>
    <row r="2710">
      <c r="A2710" s="1596" t="s">
        <v>1754</v>
      </c>
      <c r="B2710" s="1632">
        <v>31040.0</v>
      </c>
      <c r="C2710" s="1598">
        <v>2488.0</v>
      </c>
      <c r="D2710" s="1599">
        <v>33.3</v>
      </c>
      <c r="E2710" s="160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609">
        <v>7869.0</v>
      </c>
      <c r="L2710" s="1602">
        <v>42605.0</v>
      </c>
    </row>
    <row r="2711">
      <c r="A2711" s="1596" t="s">
        <v>568</v>
      </c>
      <c r="B2711" s="1632">
        <v>3353.0</v>
      </c>
      <c r="C2711" s="1610">
        <v>302.0</v>
      </c>
      <c r="D2711" s="1599">
        <v>31.5</v>
      </c>
      <c r="E2711" s="160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609">
        <v>305.0</v>
      </c>
      <c r="L2711" s="1602">
        <v>39726.0</v>
      </c>
    </row>
    <row r="2712">
      <c r="A2712" s="1596" t="s">
        <v>67</v>
      </c>
      <c r="B2712" s="1632">
        <v>50088.0</v>
      </c>
      <c r="C2712" s="1598">
        <v>2591.0</v>
      </c>
      <c r="D2712" s="1599">
        <v>22.2</v>
      </c>
      <c r="E2712" s="160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609">
        <v>3881.0</v>
      </c>
      <c r="L2712" s="1602">
        <v>45767.0</v>
      </c>
    </row>
    <row r="2713">
      <c r="A2713" s="1596" t="s">
        <v>1755</v>
      </c>
      <c r="B2713" s="1632">
        <v>13045.0</v>
      </c>
      <c r="C2713" s="1598">
        <v>1010.0</v>
      </c>
      <c r="D2713" s="1599">
        <v>27.8</v>
      </c>
      <c r="E2713" s="160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609">
        <v>3044.0</v>
      </c>
      <c r="L2713" s="1602">
        <v>42700.0</v>
      </c>
    </row>
    <row r="2714">
      <c r="A2714" s="1596" t="s">
        <v>1756</v>
      </c>
      <c r="B2714" s="1632">
        <v>21627.0</v>
      </c>
      <c r="C2714" s="1610">
        <v>928.0</v>
      </c>
      <c r="D2714" s="1599">
        <v>20.2</v>
      </c>
      <c r="E2714" s="160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609">
        <v>2635.0</v>
      </c>
      <c r="L2714" s="1602">
        <v>55151.0</v>
      </c>
    </row>
    <row r="2715">
      <c r="A2715" s="1596" t="s">
        <v>569</v>
      </c>
      <c r="B2715" s="1632">
        <v>6664.0</v>
      </c>
      <c r="C2715" s="1610">
        <v>509.0</v>
      </c>
      <c r="D2715" s="1599">
        <v>35.5</v>
      </c>
      <c r="E2715" s="160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609">
        <v>2286.0</v>
      </c>
      <c r="L2715" s="1602">
        <v>40072.0</v>
      </c>
    </row>
    <row r="2716">
      <c r="A2716" s="1596" t="s">
        <v>1757</v>
      </c>
      <c r="B2716" s="1632">
        <v>20337.0</v>
      </c>
      <c r="C2716" s="1598">
        <v>1043.0</v>
      </c>
      <c r="D2716" s="1599">
        <v>22.2</v>
      </c>
      <c r="E2716" s="160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609">
        <v>1916.0</v>
      </c>
      <c r="L2716" s="1602">
        <v>51128.0</v>
      </c>
    </row>
    <row r="2717">
      <c r="A2717" s="1596" t="s">
        <v>70</v>
      </c>
      <c r="B2717" s="1632">
        <v>17478.0</v>
      </c>
      <c r="C2717" s="1610">
        <v>628.0</v>
      </c>
      <c r="D2717" s="1599">
        <v>17.8</v>
      </c>
      <c r="E2717" s="160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609">
        <v>2231.0</v>
      </c>
      <c r="L2717" s="1602">
        <v>55834.0</v>
      </c>
    </row>
    <row r="2718">
      <c r="A2718" s="1596" t="s">
        <v>367</v>
      </c>
      <c r="B2718" s="1632">
        <v>15719.0</v>
      </c>
      <c r="C2718" s="1610">
        <v>939.0</v>
      </c>
      <c r="D2718" s="1599">
        <v>24.4</v>
      </c>
      <c r="E2718" s="160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609">
        <v>1162.0</v>
      </c>
      <c r="L2718" s="1678">
        <v>47065.0</v>
      </c>
    </row>
    <row r="2719">
      <c r="A2719" s="1596" t="s">
        <v>369</v>
      </c>
      <c r="B2719" s="1632">
        <v>91628.0</v>
      </c>
      <c r="C2719" s="1598">
        <v>5219.0</v>
      </c>
      <c r="D2719" s="1599">
        <v>23.2</v>
      </c>
      <c r="E2719" s="160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609">
        <v>10297.0</v>
      </c>
      <c r="L2719" s="1602">
        <v>52577.0</v>
      </c>
    </row>
    <row r="2720">
      <c r="A2720" s="1596" t="s">
        <v>71</v>
      </c>
      <c r="B2720" s="1632">
        <v>22146.0</v>
      </c>
      <c r="C2720" s="1598">
        <v>1701.0</v>
      </c>
      <c r="D2720" s="1599">
        <v>33.0</v>
      </c>
      <c r="E2720" s="160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609">
        <v>1721.0</v>
      </c>
      <c r="L2720" s="1602">
        <v>43226.0</v>
      </c>
    </row>
    <row r="2721">
      <c r="A2721" s="1596" t="s">
        <v>1758</v>
      </c>
      <c r="B2721" s="1632">
        <v>3059.0</v>
      </c>
      <c r="C2721" s="1610">
        <v>150.0</v>
      </c>
      <c r="D2721" s="1599">
        <v>17.5</v>
      </c>
      <c r="E2721" s="160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609">
        <v>485.0</v>
      </c>
      <c r="L2721" s="1602">
        <v>57332.0</v>
      </c>
    </row>
    <row r="2722">
      <c r="A2722" s="1596" t="s">
        <v>1759</v>
      </c>
      <c r="B2722" s="1632">
        <v>11335.0</v>
      </c>
      <c r="C2722" s="1610">
        <v>612.0</v>
      </c>
      <c r="D2722" s="1599">
        <v>25.6</v>
      </c>
      <c r="E2722" s="160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609">
        <v>1864.0</v>
      </c>
      <c r="L2722" s="1602">
        <v>48814.0</v>
      </c>
    </row>
    <row r="2723">
      <c r="A2723" s="1596" t="s">
        <v>1760</v>
      </c>
      <c r="B2723" s="1632">
        <v>21243.0</v>
      </c>
      <c r="C2723" s="1610">
        <v>771.0</v>
      </c>
      <c r="D2723" s="1599">
        <v>23.4</v>
      </c>
      <c r="E2723" s="160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609">
        <v>1674.0</v>
      </c>
      <c r="L2723" s="1602">
        <v>54019.0</v>
      </c>
    </row>
    <row r="2724">
      <c r="A2724" s="1596" t="s">
        <v>1761</v>
      </c>
      <c r="B2724" s="1632">
        <v>64.0</v>
      </c>
      <c r="C2724" s="1610">
        <v>5.0</v>
      </c>
      <c r="D2724" s="1599">
        <v>9.6</v>
      </c>
      <c r="E2724" s="160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609">
        <v>6.0</v>
      </c>
      <c r="L2724" s="1678">
        <v>78637.0</v>
      </c>
    </row>
    <row r="2725">
      <c r="A2725" s="1596" t="s">
        <v>1762</v>
      </c>
      <c r="B2725" s="1632">
        <v>310639.0</v>
      </c>
      <c r="C2725" s="1598">
        <v>14597.0</v>
      </c>
      <c r="D2725" s="1599">
        <v>20.3</v>
      </c>
      <c r="E2725" s="160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609">
        <v>43308.0</v>
      </c>
      <c r="L2725" s="1602">
        <v>50377.0</v>
      </c>
    </row>
    <row r="2726">
      <c r="A2726" s="1596" t="s">
        <v>1763</v>
      </c>
      <c r="B2726" s="1632">
        <v>5596.0</v>
      </c>
      <c r="C2726" s="1610">
        <v>417.0</v>
      </c>
      <c r="D2726" s="1599">
        <v>26.8</v>
      </c>
      <c r="E2726" s="160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609">
        <v>657.0</v>
      </c>
      <c r="L2726" s="1602">
        <v>43436.0</v>
      </c>
    </row>
    <row r="2727">
      <c r="A2727" s="1596" t="s">
        <v>1764</v>
      </c>
      <c r="B2727" s="1632">
        <v>7630.0</v>
      </c>
      <c r="C2727" s="1610">
        <v>486.0</v>
      </c>
      <c r="D2727" s="1599">
        <v>28.2</v>
      </c>
      <c r="E2727" s="160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609">
        <v>1069.0</v>
      </c>
      <c r="L2727" s="1678">
        <v>42719.0</v>
      </c>
    </row>
    <row r="2728">
      <c r="A2728" s="1596" t="s">
        <v>1765</v>
      </c>
      <c r="B2728" s="1632">
        <v>260579.0</v>
      </c>
      <c r="C2728" s="1598">
        <v>14395.0</v>
      </c>
      <c r="D2728" s="1599">
        <v>23.4</v>
      </c>
      <c r="E2728" s="160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609">
        <v>30683.0</v>
      </c>
      <c r="L2728" s="1602">
        <v>48858.0</v>
      </c>
    </row>
    <row r="2729">
      <c r="A2729" s="1596" t="s">
        <v>1766</v>
      </c>
      <c r="B2729" s="1632">
        <v>600.0</v>
      </c>
      <c r="C2729" s="1610">
        <v>21.0</v>
      </c>
      <c r="D2729" s="1599">
        <v>15.9</v>
      </c>
      <c r="E2729" s="160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609">
        <v>152.0</v>
      </c>
      <c r="L2729" s="1602">
        <v>64633.0</v>
      </c>
    </row>
    <row r="2730">
      <c r="A2730" s="1596" t="s">
        <v>74</v>
      </c>
      <c r="B2730" s="1632">
        <v>13455.0</v>
      </c>
      <c r="C2730" s="1610">
        <v>707.0</v>
      </c>
      <c r="D2730" s="1599">
        <v>23.4</v>
      </c>
      <c r="E2730" s="160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609">
        <v>942.0</v>
      </c>
      <c r="L2730" s="1602">
        <v>45445.0</v>
      </c>
    </row>
    <row r="2731">
      <c r="A2731" s="1596" t="s">
        <v>76</v>
      </c>
      <c r="B2731" s="1632">
        <v>9725.0</v>
      </c>
      <c r="C2731" s="1610">
        <v>605.0</v>
      </c>
      <c r="D2731" s="1599">
        <v>34.0</v>
      </c>
      <c r="E2731" s="160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609">
        <v>623.0</v>
      </c>
      <c r="L2731" s="1602">
        <v>38011.0</v>
      </c>
    </row>
    <row r="2732">
      <c r="A2732" s="1596" t="s">
        <v>371</v>
      </c>
      <c r="B2732" s="1632">
        <v>5237.0</v>
      </c>
      <c r="C2732" s="1610">
        <v>349.0</v>
      </c>
      <c r="D2732" s="1599">
        <v>19.6</v>
      </c>
      <c r="E2732" s="160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609">
        <v>768.0</v>
      </c>
      <c r="L2732" s="1602">
        <v>56484.0</v>
      </c>
    </row>
    <row r="2733">
      <c r="A2733" s="1596" t="s">
        <v>575</v>
      </c>
      <c r="B2733" s="1632">
        <v>3953.0</v>
      </c>
      <c r="C2733" s="1610">
        <v>208.0</v>
      </c>
      <c r="D2733" s="1599">
        <v>23.4</v>
      </c>
      <c r="E2733" s="160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609">
        <v>450.0</v>
      </c>
      <c r="L2733" s="1602">
        <v>49560.0</v>
      </c>
    </row>
    <row r="2734">
      <c r="A2734" s="1596" t="s">
        <v>1767</v>
      </c>
      <c r="B2734" s="1632">
        <v>36255.0</v>
      </c>
      <c r="C2734" s="1598">
        <v>2562.0</v>
      </c>
      <c r="D2734" s="1599">
        <v>27.8</v>
      </c>
      <c r="E2734" s="160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609">
        <v>5629.0</v>
      </c>
      <c r="L2734" s="1602">
        <v>48830.0</v>
      </c>
    </row>
    <row r="2735">
      <c r="A2735" s="1596" t="s">
        <v>1768</v>
      </c>
      <c r="B2735" s="1632">
        <v>57887.0</v>
      </c>
      <c r="C2735" s="1598">
        <v>6351.0</v>
      </c>
      <c r="D2735" s="1599">
        <v>35.0</v>
      </c>
      <c r="E2735" s="160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609">
        <v>24989.0</v>
      </c>
      <c r="L2735" s="1602">
        <v>35594.0</v>
      </c>
    </row>
    <row r="2736">
      <c r="A2736" s="1596" t="s">
        <v>1437</v>
      </c>
      <c r="B2736" s="1632">
        <v>50748.0</v>
      </c>
      <c r="C2736" s="1598">
        <v>2077.0</v>
      </c>
      <c r="D2736" s="1599">
        <v>17.9</v>
      </c>
      <c r="E2736" s="160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609">
        <v>10749.0</v>
      </c>
      <c r="L2736" s="1602">
        <v>59304.0</v>
      </c>
    </row>
    <row r="2737">
      <c r="A2737" s="1596" t="s">
        <v>577</v>
      </c>
      <c r="B2737" s="1632">
        <v>1962.0</v>
      </c>
      <c r="C2737" s="1610">
        <v>154.0</v>
      </c>
      <c r="D2737" s="1599">
        <v>40.8</v>
      </c>
      <c r="E2737" s="160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609">
        <v>222.0</v>
      </c>
      <c r="L2737" s="1678">
        <v>35881.0</v>
      </c>
    </row>
    <row r="2738">
      <c r="A2738" s="1596" t="s">
        <v>946</v>
      </c>
      <c r="B2738" s="1632">
        <v>169983.0</v>
      </c>
      <c r="C2738" s="1598">
        <v>6567.0</v>
      </c>
      <c r="D2738" s="1599">
        <v>13.5</v>
      </c>
      <c r="E2738" s="160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609">
        <v>32404.0</v>
      </c>
      <c r="L2738" s="1602">
        <v>80189.0</v>
      </c>
    </row>
    <row r="2739">
      <c r="A2739" s="1596" t="s">
        <v>1769</v>
      </c>
      <c r="B2739" s="1632">
        <v>24754.0</v>
      </c>
      <c r="C2739" s="1598">
        <v>1524.0</v>
      </c>
      <c r="D2739" s="1599">
        <v>25.4</v>
      </c>
      <c r="E2739" s="160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609">
        <v>2596.0</v>
      </c>
      <c r="L2739" s="1602">
        <v>46720.0</v>
      </c>
    </row>
    <row r="2740">
      <c r="A2740" s="1596" t="s">
        <v>667</v>
      </c>
      <c r="B2740" s="1632">
        <v>4456.0</v>
      </c>
      <c r="C2740" s="1610">
        <v>229.0</v>
      </c>
      <c r="D2740" s="1599">
        <v>24.6</v>
      </c>
      <c r="E2740" s="160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609">
        <v>465.0</v>
      </c>
      <c r="L2740" s="1602">
        <v>47068.0</v>
      </c>
    </row>
    <row r="2741">
      <c r="A2741" s="1596" t="s">
        <v>461</v>
      </c>
      <c r="B2741" s="1632">
        <v>8990.0</v>
      </c>
      <c r="C2741" s="1610">
        <v>462.0</v>
      </c>
      <c r="D2741" s="1599">
        <v>26.7</v>
      </c>
      <c r="E2741" s="160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609">
        <v>869.0</v>
      </c>
      <c r="L2741" s="1602">
        <v>48529.0</v>
      </c>
    </row>
    <row r="2742">
      <c r="A2742" s="1596" t="s">
        <v>1770</v>
      </c>
      <c r="B2742" s="1632">
        <v>19965.0</v>
      </c>
      <c r="C2742" s="1610">
        <v>918.0</v>
      </c>
      <c r="D2742" s="1599">
        <v>20.9</v>
      </c>
      <c r="E2742" s="160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609">
        <v>1824.0</v>
      </c>
      <c r="L2742" s="1678">
        <v>50542.0</v>
      </c>
    </row>
    <row r="2743">
      <c r="A2743" s="1596" t="s">
        <v>80</v>
      </c>
      <c r="B2743" s="1632">
        <v>620443.0</v>
      </c>
      <c r="C2743" s="1598">
        <v>19867.0</v>
      </c>
      <c r="D2743" s="1599">
        <v>12.9</v>
      </c>
      <c r="E2743" s="160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609">
        <v>84518.0</v>
      </c>
      <c r="L2743" s="1602">
        <v>77598.0</v>
      </c>
    </row>
    <row r="2744">
      <c r="A2744" s="1596" t="s">
        <v>1359</v>
      </c>
      <c r="B2744" s="1632">
        <v>21358.0</v>
      </c>
      <c r="C2744" s="1598">
        <v>1140.0</v>
      </c>
      <c r="D2744" s="1599">
        <v>16.8</v>
      </c>
      <c r="E2744" s="160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609">
        <v>4385.0</v>
      </c>
      <c r="L2744" s="1602">
        <v>53785.0</v>
      </c>
    </row>
    <row r="2745">
      <c r="A2745" s="1596" t="s">
        <v>721</v>
      </c>
      <c r="B2745" s="1632">
        <v>11973.0</v>
      </c>
      <c r="C2745" s="1610">
        <v>864.0</v>
      </c>
      <c r="D2745" s="1599">
        <v>31.1</v>
      </c>
      <c r="E2745" s="160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609">
        <v>861.0</v>
      </c>
      <c r="L2745" s="1602">
        <v>41418.0</v>
      </c>
    </row>
    <row r="2746">
      <c r="A2746" s="1596" t="s">
        <v>1771</v>
      </c>
      <c r="B2746" s="1632">
        <v>1063.0</v>
      </c>
      <c r="C2746" s="1610">
        <v>73.0</v>
      </c>
      <c r="D2746" s="1599">
        <v>30.3</v>
      </c>
      <c r="E2746" s="160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609">
        <v>77.0</v>
      </c>
      <c r="L2746" s="1678">
        <v>41009.0</v>
      </c>
    </row>
    <row r="2747">
      <c r="A2747" s="1596" t="s">
        <v>1772</v>
      </c>
      <c r="B2747" s="1632">
        <v>64653.0</v>
      </c>
      <c r="C2747" s="1598">
        <v>3837.0</v>
      </c>
      <c r="D2747" s="1599">
        <v>25.5</v>
      </c>
      <c r="E2747" s="160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609">
        <v>5730.0</v>
      </c>
      <c r="L2747" s="1602">
        <v>45357.0</v>
      </c>
    </row>
    <row r="2748">
      <c r="A2748" s="1596" t="s">
        <v>1773</v>
      </c>
      <c r="B2748" s="1632">
        <v>52624.0</v>
      </c>
      <c r="C2748" s="1598">
        <v>3575.0</v>
      </c>
      <c r="D2748" s="1599">
        <v>27.7</v>
      </c>
      <c r="E2748" s="160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609">
        <v>7052.0</v>
      </c>
      <c r="L2748" s="1602">
        <v>46259.0</v>
      </c>
    </row>
    <row r="2749">
      <c r="A2749" s="1596" t="s">
        <v>183</v>
      </c>
      <c r="B2749" s="1632">
        <v>12217.0</v>
      </c>
      <c r="C2749" s="1610">
        <v>802.0</v>
      </c>
      <c r="D2749" s="1599">
        <v>29.2</v>
      </c>
      <c r="E2749" s="160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609">
        <v>561.0</v>
      </c>
      <c r="L2749" s="1602">
        <v>43367.0</v>
      </c>
    </row>
    <row r="2750">
      <c r="A2750" s="1596" t="s">
        <v>1774</v>
      </c>
      <c r="B2750" s="1632">
        <v>14738.0</v>
      </c>
      <c r="C2750" s="1598">
        <v>1012.0</v>
      </c>
      <c r="D2750" s="1599">
        <v>26.5</v>
      </c>
      <c r="E2750" s="160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609">
        <v>2024.0</v>
      </c>
      <c r="L2750" s="1678">
        <v>42522.0</v>
      </c>
    </row>
    <row r="2751">
      <c r="A2751" s="1596" t="s">
        <v>1775</v>
      </c>
      <c r="B2751" s="1632">
        <v>353178.0</v>
      </c>
      <c r="C2751" s="1598">
        <v>19814.0</v>
      </c>
      <c r="D2751" s="1599">
        <v>22.6</v>
      </c>
      <c r="E2751" s="160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609">
        <v>91644.0</v>
      </c>
      <c r="L2751" s="1602">
        <v>53034.0</v>
      </c>
    </row>
    <row r="2752">
      <c r="A2752" s="1596" t="s">
        <v>1776</v>
      </c>
      <c r="B2752" s="1632">
        <v>10015.0</v>
      </c>
      <c r="C2752" s="1610">
        <v>489.0</v>
      </c>
      <c r="D2752" s="1599">
        <v>15.7</v>
      </c>
      <c r="E2752" s="160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609">
        <v>1761.0</v>
      </c>
      <c r="L2752" s="1602">
        <v>49845.0</v>
      </c>
    </row>
    <row r="2753">
      <c r="A2753" s="1596" t="s">
        <v>800</v>
      </c>
      <c r="B2753" s="1632">
        <v>1758.0</v>
      </c>
      <c r="C2753" s="1610">
        <v>75.0</v>
      </c>
      <c r="D2753" s="1599">
        <v>25.4</v>
      </c>
      <c r="E2753" s="160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609">
        <v>160.0</v>
      </c>
      <c r="L2753" s="1678">
        <v>56590.0</v>
      </c>
    </row>
    <row r="2754">
      <c r="A2754" s="1596" t="s">
        <v>237</v>
      </c>
      <c r="B2754" s="1632">
        <v>84808.0</v>
      </c>
      <c r="C2754" s="1598">
        <v>4106.0</v>
      </c>
      <c r="D2754" s="1599">
        <v>20.1</v>
      </c>
      <c r="E2754" s="160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609">
        <v>5401.0</v>
      </c>
      <c r="L2754" s="1602">
        <v>56556.0</v>
      </c>
    </row>
    <row r="2755">
      <c r="A2755" s="1596" t="s">
        <v>1777</v>
      </c>
      <c r="B2755" s="1632">
        <v>28409.0</v>
      </c>
      <c r="C2755" s="1598">
        <v>1648.0</v>
      </c>
      <c r="D2755" s="1599">
        <v>25.0</v>
      </c>
      <c r="E2755" s="160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609">
        <v>2567.0</v>
      </c>
      <c r="L2755" s="1602">
        <v>46067.0</v>
      </c>
    </row>
    <row r="2756">
      <c r="A2756" s="1596" t="s">
        <v>1080</v>
      </c>
      <c r="B2756" s="1632">
        <v>22491.0</v>
      </c>
      <c r="C2756" s="1598">
        <v>1386.0</v>
      </c>
      <c r="D2756" s="1599">
        <v>25.9</v>
      </c>
      <c r="E2756" s="160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609">
        <v>1434.0</v>
      </c>
      <c r="L2756" s="1678">
        <v>51192.0</v>
      </c>
    </row>
    <row r="2757">
      <c r="A2757" s="1596" t="s">
        <v>1778</v>
      </c>
      <c r="B2757" s="1632">
        <v>148222.0</v>
      </c>
      <c r="C2757" s="1598">
        <v>3910.0</v>
      </c>
      <c r="D2757" s="1599">
        <v>11.5</v>
      </c>
      <c r="E2757" s="160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609">
        <v>14350.0</v>
      </c>
      <c r="L2757" s="1602">
        <v>73718.0</v>
      </c>
    </row>
    <row r="2758">
      <c r="A2758" s="1596" t="s">
        <v>1779</v>
      </c>
      <c r="B2758" s="1632">
        <v>9869.0</v>
      </c>
      <c r="C2758" s="1610">
        <v>538.0</v>
      </c>
      <c r="D2758" s="1599">
        <v>19.2</v>
      </c>
      <c r="E2758" s="160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609">
        <v>1676.0</v>
      </c>
      <c r="L2758" s="1602">
        <v>50539.0</v>
      </c>
    </row>
    <row r="2759">
      <c r="A2759" s="1596" t="s">
        <v>1780</v>
      </c>
      <c r="B2759" s="1632">
        <v>15193.0</v>
      </c>
      <c r="C2759" s="1610">
        <v>920.0</v>
      </c>
      <c r="D2759" s="1599">
        <v>24.3</v>
      </c>
      <c r="E2759" s="160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609">
        <v>3453.0</v>
      </c>
      <c r="L2759" s="1602">
        <v>47008.0</v>
      </c>
    </row>
    <row r="2760">
      <c r="A2760" s="1596" t="s">
        <v>187</v>
      </c>
      <c r="B2760" s="1632">
        <v>50123.0</v>
      </c>
      <c r="C2760" s="1598">
        <v>2458.0</v>
      </c>
      <c r="D2760" s="1599">
        <v>24.7</v>
      </c>
      <c r="E2760" s="160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609">
        <v>3666.0</v>
      </c>
      <c r="L2760" s="1678">
        <v>46017.0</v>
      </c>
    </row>
    <row r="2761">
      <c r="A2761" s="1596" t="s">
        <v>1560</v>
      </c>
      <c r="B2761" s="1632">
        <v>118525.0</v>
      </c>
      <c r="C2761" s="1598">
        <v>8973.0</v>
      </c>
      <c r="D2761" s="1599">
        <v>27.7</v>
      </c>
      <c r="E2761" s="160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609">
        <v>19546.0</v>
      </c>
      <c r="L2761" s="1602">
        <v>41912.0</v>
      </c>
    </row>
    <row r="2762">
      <c r="A2762" s="1596" t="s">
        <v>1781</v>
      </c>
      <c r="B2762" s="1632">
        <v>6131.0</v>
      </c>
      <c r="C2762" s="1610">
        <v>645.0</v>
      </c>
      <c r="D2762" s="1599">
        <v>35.2</v>
      </c>
      <c r="E2762" s="160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609">
        <v>2448.0</v>
      </c>
      <c r="L2762" s="1602">
        <v>37738.0</v>
      </c>
    </row>
    <row r="2763">
      <c r="A2763" s="1596" t="s">
        <v>1782</v>
      </c>
      <c r="B2763" s="1632">
        <v>12164.0</v>
      </c>
      <c r="C2763" s="1610">
        <v>567.0</v>
      </c>
      <c r="D2763" s="1599">
        <v>23.7</v>
      </c>
      <c r="E2763" s="160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609">
        <v>818.0</v>
      </c>
      <c r="L2763" s="1678">
        <v>47572.0</v>
      </c>
    </row>
    <row r="2764">
      <c r="A2764" s="1596" t="s">
        <v>1783</v>
      </c>
      <c r="B2764" s="1632">
        <v>140753.0</v>
      </c>
      <c r="C2764" s="1598">
        <v>3651.0</v>
      </c>
      <c r="D2764" s="1599">
        <v>11.4</v>
      </c>
      <c r="E2764" s="160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609">
        <v>17375.0</v>
      </c>
      <c r="L2764" s="1602">
        <v>69600.0</v>
      </c>
    </row>
    <row r="2765">
      <c r="A2765" s="1596" t="s">
        <v>1784</v>
      </c>
      <c r="B2765" s="1632">
        <v>3385.0</v>
      </c>
      <c r="C2765" s="1610">
        <v>146.0</v>
      </c>
      <c r="D2765" s="1599">
        <v>13.5</v>
      </c>
      <c r="E2765" s="160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609">
        <v>791.0</v>
      </c>
      <c r="L2765" s="1602">
        <v>65273.0</v>
      </c>
    </row>
    <row r="2766">
      <c r="A2766" s="1596" t="s">
        <v>1785</v>
      </c>
      <c r="B2766" s="1632">
        <v>2758.0</v>
      </c>
      <c r="C2766" s="1610">
        <v>204.0</v>
      </c>
      <c r="D2766" s="1599">
        <v>35.6</v>
      </c>
      <c r="E2766" s="160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609">
        <v>326.0</v>
      </c>
      <c r="L2766" s="1602">
        <v>39506.0</v>
      </c>
    </row>
    <row r="2767">
      <c r="A2767" s="1596" t="s">
        <v>841</v>
      </c>
      <c r="B2767" s="1632">
        <v>11587.0</v>
      </c>
      <c r="C2767" s="1610">
        <v>687.0</v>
      </c>
      <c r="D2767" s="1599">
        <v>28.6</v>
      </c>
      <c r="E2767" s="160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609">
        <v>573.0</v>
      </c>
      <c r="L2767" s="1602">
        <v>42233.0</v>
      </c>
    </row>
    <row r="2768">
      <c r="A2768" s="1596" t="s">
        <v>1786</v>
      </c>
      <c r="B2768" s="1632">
        <v>14748.0</v>
      </c>
      <c r="C2768" s="1610">
        <v>769.0</v>
      </c>
      <c r="D2768" s="1599">
        <v>21.9</v>
      </c>
      <c r="E2768" s="160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609">
        <v>3681.0</v>
      </c>
      <c r="L2768" s="1602">
        <v>45341.0</v>
      </c>
    </row>
    <row r="2769">
      <c r="A2769" s="1596" t="s">
        <v>1787</v>
      </c>
      <c r="B2769" s="1632">
        <v>6741.0</v>
      </c>
      <c r="C2769" s="1610">
        <v>402.0</v>
      </c>
      <c r="D2769" s="1599">
        <v>25.5</v>
      </c>
      <c r="E2769" s="160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609">
        <v>1328.0</v>
      </c>
      <c r="L2769" s="1602">
        <v>44821.0</v>
      </c>
    </row>
    <row r="2770">
      <c r="A2770" s="1596" t="s">
        <v>1632</v>
      </c>
      <c r="B2770" s="1664">
        <v>827.0</v>
      </c>
      <c r="C2770" s="1610">
        <v>22.0</v>
      </c>
      <c r="D2770" s="1599">
        <v>10.2</v>
      </c>
      <c r="E2770" s="160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609">
        <v>72.0</v>
      </c>
      <c r="L2770" s="1602">
        <v>67470.0</v>
      </c>
    </row>
    <row r="2771">
      <c r="A2771" s="1596" t="s">
        <v>804</v>
      </c>
      <c r="B2771" s="1632">
        <v>16757.0</v>
      </c>
      <c r="C2771" s="1598">
        <v>1052.0</v>
      </c>
      <c r="D2771" s="1599">
        <v>25.6</v>
      </c>
      <c r="E2771" s="160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609">
        <v>1275.0</v>
      </c>
      <c r="L2771" s="1678">
        <v>44917.0</v>
      </c>
    </row>
    <row r="2772">
      <c r="A2772" s="1596" t="s">
        <v>1788</v>
      </c>
      <c r="B2772" s="1632">
        <v>107819.0</v>
      </c>
      <c r="C2772" s="1598">
        <v>1854.0</v>
      </c>
      <c r="D2772" s="1599">
        <v>6.9</v>
      </c>
      <c r="E2772" s="160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609">
        <v>13428.0</v>
      </c>
      <c r="L2772" s="1602">
        <v>102858.0</v>
      </c>
    </row>
    <row r="2773">
      <c r="A2773" s="1596" t="s">
        <v>1789</v>
      </c>
      <c r="B2773" s="1632">
        <v>9900.0</v>
      </c>
      <c r="C2773" s="1610">
        <v>551.0</v>
      </c>
      <c r="D2773" s="1599">
        <v>23.9</v>
      </c>
      <c r="E2773" s="160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609">
        <v>1202.0</v>
      </c>
      <c r="L2773" s="1602">
        <v>42205.0</v>
      </c>
    </row>
    <row r="2774">
      <c r="A2774" s="1596" t="s">
        <v>1790</v>
      </c>
      <c r="B2774" s="1632">
        <v>52214.0</v>
      </c>
      <c r="C2774" s="1598">
        <v>2487.0</v>
      </c>
      <c r="D2774" s="1599">
        <v>20.8</v>
      </c>
      <c r="E2774" s="160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609">
        <v>4252.0</v>
      </c>
      <c r="L2774" s="1602">
        <v>49788.0</v>
      </c>
    </row>
    <row r="2775">
      <c r="A2775" s="1596" t="s">
        <v>842</v>
      </c>
      <c r="B2775" s="1632">
        <v>9894.0</v>
      </c>
      <c r="C2775" s="1610">
        <v>562.0</v>
      </c>
      <c r="D2775" s="1599">
        <v>28.5</v>
      </c>
      <c r="E2775" s="160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609">
        <v>481.0</v>
      </c>
      <c r="L2775" s="1602">
        <v>40641.0</v>
      </c>
    </row>
    <row r="2776">
      <c r="A2776" s="1596" t="s">
        <v>1791</v>
      </c>
      <c r="B2776" s="1632">
        <v>7918.0</v>
      </c>
      <c r="C2776" s="1610">
        <v>548.0</v>
      </c>
      <c r="D2776" s="1599">
        <v>34.3</v>
      </c>
      <c r="E2776" s="160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609">
        <v>392.0</v>
      </c>
      <c r="L2776" s="1602">
        <v>38826.0</v>
      </c>
    </row>
    <row r="2777">
      <c r="A2777" s="1596" t="s">
        <v>1792</v>
      </c>
      <c r="B2777" s="1632">
        <v>27402.0</v>
      </c>
      <c r="C2777" s="1598">
        <v>1733.0</v>
      </c>
      <c r="D2777" s="1599">
        <v>28.4</v>
      </c>
      <c r="E2777" s="160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609">
        <v>2420.0</v>
      </c>
      <c r="L2777" s="1678">
        <v>47028.0</v>
      </c>
    </row>
    <row r="2778">
      <c r="A2778" s="1596" t="s">
        <v>1793</v>
      </c>
      <c r="B2778" s="1632">
        <v>68755.0</v>
      </c>
      <c r="C2778" s="1598">
        <v>4599.0</v>
      </c>
      <c r="D2778" s="1599">
        <v>26.1</v>
      </c>
      <c r="E2778" s="160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609">
        <v>16085.0</v>
      </c>
      <c r="L2778" s="1602">
        <v>53559.0</v>
      </c>
    </row>
    <row r="2779">
      <c r="A2779" s="1596" t="s">
        <v>1794</v>
      </c>
      <c r="B2779" s="1632">
        <v>5730.0</v>
      </c>
      <c r="C2779" s="1610">
        <v>326.0</v>
      </c>
      <c r="D2779" s="1599">
        <v>28.0</v>
      </c>
      <c r="E2779" s="160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609">
        <v>535.0</v>
      </c>
      <c r="L2779" s="1602">
        <v>43827.0</v>
      </c>
    </row>
    <row r="2780">
      <c r="A2780" s="1596" t="s">
        <v>1795</v>
      </c>
      <c r="B2780" s="1632">
        <v>2451.0</v>
      </c>
      <c r="C2780" s="1610">
        <v>174.0</v>
      </c>
      <c r="D2780" s="1599">
        <v>23.8</v>
      </c>
      <c r="E2780" s="160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609">
        <v>355.0</v>
      </c>
      <c r="L2780" s="1602">
        <v>47317.0</v>
      </c>
    </row>
    <row r="2781">
      <c r="A2781" s="1596" t="s">
        <v>1796</v>
      </c>
      <c r="B2781" s="1632">
        <v>16932.0</v>
      </c>
      <c r="C2781" s="1610">
        <v>892.0</v>
      </c>
      <c r="D2781" s="1599">
        <v>21.3</v>
      </c>
      <c r="E2781" s="160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609">
        <v>2365.0</v>
      </c>
      <c r="L2781" s="1602">
        <v>53059.0</v>
      </c>
    </row>
    <row r="2782">
      <c r="A2782" s="1596" t="s">
        <v>1797</v>
      </c>
      <c r="B2782" s="1632">
        <v>3105.0</v>
      </c>
      <c r="C2782" s="1610">
        <v>150.0</v>
      </c>
      <c r="D2782" s="1599">
        <v>20.5</v>
      </c>
      <c r="E2782" s="160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609">
        <v>195.0</v>
      </c>
      <c r="L2782" s="1602">
        <v>57126.0</v>
      </c>
    </row>
    <row r="2783">
      <c r="A2783" s="1596" t="s">
        <v>88</v>
      </c>
      <c r="B2783" s="1632">
        <v>24022.0</v>
      </c>
      <c r="C2783" s="1598">
        <v>1944.0</v>
      </c>
      <c r="D2783" s="1599">
        <v>30.1</v>
      </c>
      <c r="E2783" s="160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609">
        <v>2014.0</v>
      </c>
      <c r="L2783" s="1602">
        <v>41961.0</v>
      </c>
    </row>
    <row r="2784">
      <c r="A2784" s="1596" t="s">
        <v>742</v>
      </c>
      <c r="B2784" s="1632">
        <v>2782.0</v>
      </c>
      <c r="C2784" s="1610">
        <v>136.0</v>
      </c>
      <c r="D2784" s="1599">
        <v>15.9</v>
      </c>
      <c r="E2784" s="160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609">
        <v>594.0</v>
      </c>
      <c r="L2784" s="1678">
        <v>57052.0</v>
      </c>
    </row>
    <row r="2785">
      <c r="A2785" s="1596" t="s">
        <v>743</v>
      </c>
      <c r="B2785" s="1632">
        <v>233479.0</v>
      </c>
      <c r="C2785" s="1598">
        <v>12359.0</v>
      </c>
      <c r="D2785" s="1599">
        <v>22.2</v>
      </c>
      <c r="E2785" s="160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609">
        <v>22436.0</v>
      </c>
      <c r="L2785" s="1602">
        <v>56848.0</v>
      </c>
    </row>
    <row r="2786">
      <c r="A2786" s="1596" t="s">
        <v>1798</v>
      </c>
      <c r="B2786" s="1632">
        <v>9205.0</v>
      </c>
      <c r="C2786" s="1610">
        <v>280.0</v>
      </c>
      <c r="D2786" s="1599">
        <v>14.2</v>
      </c>
      <c r="E2786" s="160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609">
        <v>1117.0</v>
      </c>
      <c r="L2786" s="1602">
        <v>63929.0</v>
      </c>
    </row>
    <row r="2787">
      <c r="A2787" s="1596" t="s">
        <v>1799</v>
      </c>
      <c r="B2787" s="1632">
        <v>65920.0</v>
      </c>
      <c r="C2787" s="1598">
        <v>9563.0</v>
      </c>
      <c r="D2787" s="1599">
        <v>45.3</v>
      </c>
      <c r="E2787" s="160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609">
        <v>31027.0</v>
      </c>
      <c r="L2787" s="1602">
        <v>30490.0</v>
      </c>
    </row>
    <row r="2788">
      <c r="A2788" s="1596" t="s">
        <v>476</v>
      </c>
      <c r="B2788" s="1632">
        <v>9101.0</v>
      </c>
      <c r="C2788" s="1610">
        <v>614.0</v>
      </c>
      <c r="D2788" s="1599">
        <v>30.4</v>
      </c>
      <c r="E2788" s="160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609">
        <v>821.0</v>
      </c>
      <c r="L2788" s="1602">
        <v>43115.0</v>
      </c>
    </row>
    <row r="2789">
      <c r="A2789" s="1596" t="s">
        <v>1800</v>
      </c>
      <c r="B2789" s="1632">
        <v>1372.0</v>
      </c>
      <c r="C2789" s="1610">
        <v>64.0</v>
      </c>
      <c r="D2789" s="1599">
        <v>17.3</v>
      </c>
      <c r="E2789" s="160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609">
        <v>176.0</v>
      </c>
      <c r="L2789" s="1602">
        <v>59064.0</v>
      </c>
    </row>
    <row r="2790">
      <c r="A2790" s="1596" t="s">
        <v>1801</v>
      </c>
      <c r="B2790" s="1632">
        <v>1245.0</v>
      </c>
      <c r="C2790" s="1610">
        <v>53.0</v>
      </c>
      <c r="D2790" s="1599">
        <v>17.8</v>
      </c>
      <c r="E2790" s="160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609">
        <v>112.0</v>
      </c>
      <c r="L2790" s="1602">
        <v>46915.0</v>
      </c>
    </row>
    <row r="2791">
      <c r="A2791" s="1596" t="s">
        <v>1802</v>
      </c>
      <c r="B2791" s="1632">
        <v>3372.0</v>
      </c>
      <c r="C2791" s="1610">
        <v>201.0</v>
      </c>
      <c r="D2791" s="1599">
        <v>22.6</v>
      </c>
      <c r="E2791" s="160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609">
        <v>858.0</v>
      </c>
      <c r="L2791" s="1602">
        <v>54774.0</v>
      </c>
    </row>
    <row r="2792">
      <c r="A2792" s="1596" t="s">
        <v>1803</v>
      </c>
      <c r="B2792" s="1632">
        <v>6971.0</v>
      </c>
      <c r="C2792" s="1610">
        <v>543.0</v>
      </c>
      <c r="D2792" s="1599">
        <v>29.2</v>
      </c>
      <c r="E2792" s="160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609">
        <v>1137.0</v>
      </c>
      <c r="L2792" s="1678">
        <v>43084.0</v>
      </c>
    </row>
    <row r="2793">
      <c r="A2793" s="1596" t="s">
        <v>1804</v>
      </c>
      <c r="B2793" s="1632">
        <v>2110640.0</v>
      </c>
      <c r="C2793" s="1598">
        <v>91110.0</v>
      </c>
      <c r="D2793" s="1599">
        <v>16.8</v>
      </c>
      <c r="E2793" s="160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609">
        <v>296195.0</v>
      </c>
      <c r="L2793" s="1678">
        <v>66059.0</v>
      </c>
    </row>
    <row r="2794">
      <c r="A2794" s="1596" t="s">
        <v>387</v>
      </c>
      <c r="B2794" s="1632">
        <v>143208.0</v>
      </c>
      <c r="C2794" s="1598">
        <v>7406.0</v>
      </c>
      <c r="D2794" s="1599">
        <v>22.1</v>
      </c>
      <c r="E2794" s="160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609">
        <v>17175.0</v>
      </c>
      <c r="L2794" s="1602">
        <v>48040.0</v>
      </c>
    </row>
    <row r="2795">
      <c r="A2795" s="1596" t="s">
        <v>482</v>
      </c>
      <c r="B2795" s="1664">
        <v>760.0</v>
      </c>
      <c r="C2795" s="1610">
        <v>37.0</v>
      </c>
      <c r="D2795" s="1599">
        <v>22.8</v>
      </c>
      <c r="E2795" s="160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609">
        <v>114.0</v>
      </c>
      <c r="L2795" s="1602">
        <v>41413.0</v>
      </c>
    </row>
    <row r="2796">
      <c r="A2796" s="1596" t="s">
        <v>1805</v>
      </c>
      <c r="B2796" s="1632">
        <v>11831.0</v>
      </c>
      <c r="C2796" s="1598">
        <v>1094.0</v>
      </c>
      <c r="D2796" s="1599">
        <v>32.6</v>
      </c>
      <c r="E2796" s="160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609">
        <v>2581.0</v>
      </c>
      <c r="L2796" s="1602">
        <v>41268.0</v>
      </c>
    </row>
    <row r="2797">
      <c r="A2797" s="1596" t="s">
        <v>1806</v>
      </c>
      <c r="B2797" s="1632">
        <v>1440.0</v>
      </c>
      <c r="C2797" s="1610">
        <v>72.0</v>
      </c>
      <c r="D2797" s="1599">
        <v>24.3</v>
      </c>
      <c r="E2797" s="160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609">
        <v>104.0</v>
      </c>
      <c r="L2797" s="1602">
        <v>42701.0</v>
      </c>
    </row>
    <row r="2798">
      <c r="A2798" s="1596" t="s">
        <v>1807</v>
      </c>
      <c r="B2798" s="1632">
        <v>31247.0</v>
      </c>
      <c r="C2798" s="1598">
        <v>2814.0</v>
      </c>
      <c r="D2798" s="1599">
        <v>29.7</v>
      </c>
      <c r="E2798" s="160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609">
        <v>4982.0</v>
      </c>
      <c r="L2798" s="1678">
        <v>45604.0</v>
      </c>
    </row>
    <row r="2799">
      <c r="A2799" s="1596" t="s">
        <v>1808</v>
      </c>
      <c r="B2799" s="1632">
        <v>120003.0</v>
      </c>
      <c r="C2799" s="1598">
        <v>6605.0</v>
      </c>
      <c r="D2799" s="1599">
        <v>23.7</v>
      </c>
      <c r="E2799" s="160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609">
        <v>21339.0</v>
      </c>
      <c r="L2799" s="1678">
        <v>51393.0</v>
      </c>
    </row>
    <row r="2800">
      <c r="A2800" s="1596" t="s">
        <v>1809</v>
      </c>
      <c r="B2800" s="1632">
        <v>1290188.0</v>
      </c>
      <c r="C2800" s="1598">
        <v>40506.0</v>
      </c>
      <c r="D2800" s="1599">
        <v>15.2</v>
      </c>
      <c r="E2800" s="160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609">
        <v>210555.0</v>
      </c>
      <c r="L2800" s="1602">
        <v>76255.0</v>
      </c>
    </row>
    <row r="2801">
      <c r="A2801" s="1596" t="s">
        <v>259</v>
      </c>
      <c r="B2801" s="1632">
        <v>13602.0</v>
      </c>
      <c r="C2801" s="1610">
        <v>883.0</v>
      </c>
      <c r="D2801" s="1599">
        <v>30.3</v>
      </c>
      <c r="E2801" s="160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609">
        <v>1026.0</v>
      </c>
      <c r="L2801" s="1602">
        <v>40486.0</v>
      </c>
    </row>
    <row r="2802">
      <c r="A2802" s="1596" t="s">
        <v>1810</v>
      </c>
      <c r="B2802" s="1632">
        <v>19798.0</v>
      </c>
      <c r="C2802" s="1598">
        <v>1080.0</v>
      </c>
      <c r="D2802" s="1599">
        <v>26.4</v>
      </c>
      <c r="E2802" s="160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609">
        <v>957.0</v>
      </c>
      <c r="L2802" s="1602">
        <v>44041.0</v>
      </c>
    </row>
    <row r="2803">
      <c r="A2803" s="1596" t="s">
        <v>1811</v>
      </c>
      <c r="B2803" s="1632">
        <v>40892.0</v>
      </c>
      <c r="C2803" s="1598">
        <v>2028.0</v>
      </c>
      <c r="D2803" s="1599">
        <v>21.1</v>
      </c>
      <c r="E2803" s="160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609">
        <v>3350.0</v>
      </c>
      <c r="L2803" s="1602">
        <v>48554.0</v>
      </c>
    </row>
    <row r="2804">
      <c r="A2804" s="1596" t="s">
        <v>1812</v>
      </c>
      <c r="B2804" s="1632">
        <v>3308.0</v>
      </c>
      <c r="C2804" s="1610">
        <v>217.0</v>
      </c>
      <c r="D2804" s="1599">
        <v>20.2</v>
      </c>
      <c r="E2804" s="160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609">
        <v>987.0</v>
      </c>
      <c r="L2804" s="1602">
        <v>53867.0</v>
      </c>
    </row>
    <row r="2805">
      <c r="A2805" s="1596" t="s">
        <v>1813</v>
      </c>
      <c r="B2805" s="1632">
        <v>24564.0</v>
      </c>
      <c r="C2805" s="1598">
        <v>2512.0</v>
      </c>
      <c r="D2805" s="1599">
        <v>35.0</v>
      </c>
      <c r="E2805" s="160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609">
        <v>7506.0</v>
      </c>
      <c r="L2805" s="1602">
        <v>39725.0</v>
      </c>
    </row>
    <row r="2806">
      <c r="A2806" s="1596" t="s">
        <v>1814</v>
      </c>
      <c r="B2806" s="1632">
        <v>47586.0</v>
      </c>
      <c r="C2806" s="1598">
        <v>3991.0</v>
      </c>
      <c r="D2806" s="1599">
        <v>28.9</v>
      </c>
      <c r="E2806" s="160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609">
        <v>16617.0</v>
      </c>
      <c r="L2806" s="1602">
        <v>44276.0</v>
      </c>
    </row>
    <row r="2807">
      <c r="A2807" s="1596" t="s">
        <v>1815</v>
      </c>
      <c r="B2807" s="1632">
        <v>59541.0</v>
      </c>
      <c r="C2807" s="1598">
        <v>2626.0</v>
      </c>
      <c r="D2807" s="1599">
        <v>20.8</v>
      </c>
      <c r="E2807" s="160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609">
        <v>4775.0</v>
      </c>
      <c r="L2807" s="1678">
        <v>51152.0</v>
      </c>
    </row>
    <row r="2808">
      <c r="A2808" s="1596" t="s">
        <v>1816</v>
      </c>
      <c r="B2808" s="1632">
        <v>91319.0</v>
      </c>
      <c r="C2808" s="1598">
        <v>4891.0</v>
      </c>
      <c r="D2808" s="1599">
        <v>21.4</v>
      </c>
      <c r="E2808" s="160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609">
        <v>18473.0</v>
      </c>
      <c r="L2808" s="1678">
        <v>51646.0</v>
      </c>
    </row>
    <row r="2809">
      <c r="A2809" s="1596" t="s">
        <v>93</v>
      </c>
      <c r="B2809" s="1632">
        <v>76400.0</v>
      </c>
      <c r="C2809" s="1598">
        <v>3003.0</v>
      </c>
      <c r="D2809" s="1599">
        <v>28.3</v>
      </c>
      <c r="E2809" s="160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609">
        <v>5188.0</v>
      </c>
      <c r="L2809" s="1602">
        <v>43681.0</v>
      </c>
    </row>
    <row r="2810">
      <c r="A2810" s="1596" t="s">
        <v>1817</v>
      </c>
      <c r="B2810" s="1632">
        <v>56794.0</v>
      </c>
      <c r="C2810" s="1598">
        <v>2538.0</v>
      </c>
      <c r="D2810" s="1599">
        <v>19.9</v>
      </c>
      <c r="E2810" s="160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609">
        <v>7320.0</v>
      </c>
      <c r="L2810" s="1602">
        <v>59807.0</v>
      </c>
    </row>
    <row r="2811">
      <c r="A2811" s="1596" t="s">
        <v>1415</v>
      </c>
      <c r="B2811" s="1632">
        <v>11644.0</v>
      </c>
      <c r="C2811" s="1610">
        <v>585.0</v>
      </c>
      <c r="D2811" s="1599">
        <v>17.7</v>
      </c>
      <c r="E2811" s="160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609">
        <v>2302.0</v>
      </c>
      <c r="L2811" s="1602">
        <v>53621.0</v>
      </c>
    </row>
    <row r="2812">
      <c r="A2812" s="1596" t="s">
        <v>94</v>
      </c>
      <c r="B2812" s="1632">
        <v>35805.0</v>
      </c>
      <c r="C2812" s="1598">
        <v>1466.0</v>
      </c>
      <c r="D2812" s="1599">
        <v>19.5</v>
      </c>
      <c r="E2812" s="160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609">
        <v>3906.0</v>
      </c>
      <c r="L2812" s="1678">
        <v>54332.0</v>
      </c>
    </row>
    <row r="2813">
      <c r="A2813" s="1596" t="s">
        <v>1818</v>
      </c>
      <c r="B2813" s="1632">
        <v>267114.0</v>
      </c>
      <c r="C2813" s="1598">
        <v>31121.0</v>
      </c>
      <c r="D2813" s="1599">
        <v>34.6</v>
      </c>
      <c r="E2813" s="160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609">
        <v>107433.0</v>
      </c>
      <c r="L2813" s="1602">
        <v>44919.0</v>
      </c>
    </row>
    <row r="2814">
      <c r="A2814" s="1596" t="s">
        <v>1819</v>
      </c>
      <c r="B2814" s="1632">
        <v>41570.0</v>
      </c>
      <c r="C2814" s="1598">
        <v>2768.0</v>
      </c>
      <c r="D2814" s="1599">
        <v>26.0</v>
      </c>
      <c r="E2814" s="160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609">
        <v>6382.0</v>
      </c>
      <c r="L2814" s="1602">
        <v>48040.0</v>
      </c>
    </row>
    <row r="2815">
      <c r="A2815" s="1596" t="s">
        <v>496</v>
      </c>
      <c r="B2815" s="1632">
        <v>4990.0</v>
      </c>
      <c r="C2815" s="1610">
        <v>271.0</v>
      </c>
      <c r="D2815" s="1599">
        <v>20.9</v>
      </c>
      <c r="E2815" s="160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609">
        <v>552.0</v>
      </c>
      <c r="L2815" s="1678">
        <v>48018.0</v>
      </c>
    </row>
    <row r="2816">
      <c r="A2816" s="1596" t="s">
        <v>751</v>
      </c>
      <c r="B2816" s="1632">
        <v>129350.0</v>
      </c>
      <c r="C2816" s="1598">
        <v>6528.0</v>
      </c>
      <c r="D2816" s="1599">
        <v>22.4</v>
      </c>
      <c r="E2816" s="160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609">
        <v>13935.0</v>
      </c>
      <c r="L2816" s="1602">
        <v>47477.0</v>
      </c>
    </row>
    <row r="2817">
      <c r="A2817" s="1596" t="s">
        <v>1820</v>
      </c>
      <c r="B2817" s="1632">
        <v>12887.0</v>
      </c>
      <c r="C2817" s="1610">
        <v>657.0</v>
      </c>
      <c r="D2817" s="1599">
        <v>23.6</v>
      </c>
      <c r="E2817" s="160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609">
        <v>1350.0</v>
      </c>
      <c r="L2817" s="1602">
        <v>44735.0</v>
      </c>
    </row>
    <row r="2818">
      <c r="A2818" s="1596" t="s">
        <v>1821</v>
      </c>
      <c r="B2818" s="1632">
        <v>20164.0</v>
      </c>
      <c r="C2818" s="1598">
        <v>2243.0</v>
      </c>
      <c r="D2818" s="1599">
        <v>44.5</v>
      </c>
      <c r="E2818" s="160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609">
        <v>6198.0</v>
      </c>
      <c r="L2818" s="1678">
        <v>33171.0</v>
      </c>
    </row>
    <row r="2819">
      <c r="A2819" s="1596" t="s">
        <v>594</v>
      </c>
      <c r="B2819" s="1632">
        <v>609017.0</v>
      </c>
      <c r="C2819" s="1598">
        <v>11337.0</v>
      </c>
      <c r="D2819" s="1599">
        <v>7.9</v>
      </c>
      <c r="E2819" s="160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609">
        <v>91117.0</v>
      </c>
      <c r="L2819" s="1602">
        <v>87817.0</v>
      </c>
    </row>
    <row r="2820">
      <c r="A2820" s="1596" t="s">
        <v>752</v>
      </c>
      <c r="B2820" s="1632">
        <v>49753.0</v>
      </c>
      <c r="C2820" s="1598">
        <v>1735.0</v>
      </c>
      <c r="D2820" s="1599">
        <v>14.6</v>
      </c>
      <c r="E2820" s="160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609">
        <v>9354.0</v>
      </c>
      <c r="L2820" s="1602">
        <v>71207.0</v>
      </c>
    </row>
    <row r="2821">
      <c r="A2821" s="1596" t="s">
        <v>1822</v>
      </c>
      <c r="B2821" s="1632">
        <v>7791.0</v>
      </c>
      <c r="C2821" s="1610">
        <v>454.0</v>
      </c>
      <c r="D2821" s="1599">
        <v>20.1</v>
      </c>
      <c r="E2821" s="160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609">
        <v>1560.0</v>
      </c>
      <c r="L2821" s="1678">
        <v>56781.0</v>
      </c>
    </row>
    <row r="2822">
      <c r="A2822" s="1596" t="s">
        <v>1823</v>
      </c>
      <c r="B2822" s="1632">
        <v>68632.0</v>
      </c>
      <c r="C2822" s="1598">
        <v>2344.0</v>
      </c>
      <c r="D2822" s="1599">
        <v>14.1</v>
      </c>
      <c r="E2822" s="160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609">
        <v>7570.0</v>
      </c>
      <c r="L2822" s="1678">
        <v>66387.0</v>
      </c>
    </row>
    <row r="2823">
      <c r="A2823" s="1596" t="s">
        <v>1451</v>
      </c>
      <c r="B2823" s="1632">
        <v>44843.0</v>
      </c>
      <c r="C2823" s="1598">
        <v>2116.0</v>
      </c>
      <c r="D2823" s="1599">
        <v>24.9</v>
      </c>
      <c r="E2823" s="160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609">
        <v>3527.0</v>
      </c>
      <c r="L2823" s="1678">
        <v>48384.0</v>
      </c>
    </row>
    <row r="2824">
      <c r="A2824" s="1596" t="s">
        <v>1824</v>
      </c>
      <c r="B2824" s="1632">
        <v>7694.0</v>
      </c>
      <c r="C2824" s="1610">
        <v>454.0</v>
      </c>
      <c r="D2824" s="1599">
        <v>16.3</v>
      </c>
      <c r="E2824" s="160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609">
        <v>1798.0</v>
      </c>
      <c r="L2824" s="1678">
        <v>61560.0</v>
      </c>
    </row>
    <row r="2825">
      <c r="A2825" s="1596" t="s">
        <v>1825</v>
      </c>
      <c r="B2825" s="1632">
        <v>17867.0</v>
      </c>
      <c r="C2825" s="1610">
        <v>873.0</v>
      </c>
      <c r="D2825" s="1599">
        <v>20.4</v>
      </c>
      <c r="E2825" s="160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609">
        <v>1501.0</v>
      </c>
      <c r="L2825" s="1678">
        <v>49301.0</v>
      </c>
    </row>
    <row r="2826">
      <c r="A2826" s="1596" t="s">
        <v>1826</v>
      </c>
      <c r="B2826" s="1632">
        <v>13889.0</v>
      </c>
      <c r="C2826" s="1598">
        <v>2297.0</v>
      </c>
      <c r="D2826" s="1599">
        <v>49.1</v>
      </c>
      <c r="E2826" s="160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609">
        <v>6319.0</v>
      </c>
      <c r="L2826" s="1677">
        <v>33160.0</v>
      </c>
    </row>
    <row r="2827">
      <c r="A2827" s="1581" t="s">
        <v>1827</v>
      </c>
      <c r="B2827" s="1640">
        <v>9670.0</v>
      </c>
      <c r="C2827" s="1583">
        <v>1549.0</v>
      </c>
      <c r="D2827" s="1612">
        <v>44.5</v>
      </c>
      <c r="E2827" s="1585">
        <v>4598.0</v>
      </c>
      <c r="F2827" s="1586">
        <v>89.0</v>
      </c>
      <c r="G2827" s="1586">
        <v>74.0</v>
      </c>
      <c r="H2827" s="1586">
        <v>19.0</v>
      </c>
      <c r="I2827" s="1586">
        <v>1.0</v>
      </c>
      <c r="J2827" s="1586">
        <v>1563.0</v>
      </c>
      <c r="K2827" s="1659">
        <v>3326.0</v>
      </c>
      <c r="L2827" s="1660">
        <v>30076.0</v>
      </c>
    </row>
    <row r="2828">
      <c r="A2828" s="1590" t="s">
        <v>1829</v>
      </c>
      <c r="B2828" s="1641">
        <v>3271616.0</v>
      </c>
      <c r="C2828" s="1591">
        <v>89015.0</v>
      </c>
      <c r="D2828" s="1616">
        <v>9.7</v>
      </c>
      <c r="E2828" s="1617">
        <v>2573413.0</v>
      </c>
      <c r="F2828" s="1593">
        <v>40058.0</v>
      </c>
      <c r="G2828" s="1593">
        <v>41644.0</v>
      </c>
      <c r="H2828" s="1593">
        <v>80438.0</v>
      </c>
      <c r="I2828" s="1593">
        <v>36930.0</v>
      </c>
      <c r="J2828" s="1593">
        <v>220120.0</v>
      </c>
      <c r="K2828" s="1594">
        <v>279013.0</v>
      </c>
      <c r="L2828" s="1595">
        <v>71381.0</v>
      </c>
    </row>
    <row r="2829">
      <c r="A2829" s="1596" t="s">
        <v>1457</v>
      </c>
      <c r="B2829" s="1631">
        <v>7072.0</v>
      </c>
      <c r="C2829" s="1610">
        <v>287.0</v>
      </c>
      <c r="D2829" s="1599">
        <v>13.7</v>
      </c>
      <c r="E2829" s="160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609">
        <v>389.0</v>
      </c>
      <c r="L2829" s="1602">
        <v>55940.0</v>
      </c>
    </row>
    <row r="2830">
      <c r="A2830" s="1596" t="s">
        <v>1830</v>
      </c>
      <c r="B2830" s="1632">
        <v>57666.0</v>
      </c>
      <c r="C2830" s="1598">
        <v>1581.0</v>
      </c>
      <c r="D2830" s="1599">
        <v>9.2</v>
      </c>
      <c r="E2830" s="160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609">
        <v>3399.0</v>
      </c>
      <c r="L2830" s="1678">
        <v>62689.0</v>
      </c>
    </row>
    <row r="2831">
      <c r="A2831" s="1596" t="s">
        <v>1831</v>
      </c>
      <c r="B2831" s="1632">
        <v>133154.0</v>
      </c>
      <c r="C2831" s="1598">
        <v>4418.0</v>
      </c>
      <c r="D2831" s="1599">
        <v>11.6</v>
      </c>
      <c r="E2831" s="160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609">
        <v>8121.0</v>
      </c>
      <c r="L2831" s="1602">
        <v>60315.0</v>
      </c>
    </row>
    <row r="2832">
      <c r="A2832" s="1596" t="s">
        <v>1152</v>
      </c>
      <c r="B2832" s="1632">
        <v>20412.0</v>
      </c>
      <c r="C2832" s="1610">
        <v>874.0</v>
      </c>
      <c r="D2832" s="1599">
        <v>17.0</v>
      </c>
      <c r="E2832" s="160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609">
        <v>1652.0</v>
      </c>
      <c r="L2832" s="1602">
        <v>51394.0</v>
      </c>
    </row>
    <row r="2833">
      <c r="A2833" s="1596" t="s">
        <v>1832</v>
      </c>
      <c r="B2833" s="1664">
        <v>935.0</v>
      </c>
      <c r="C2833" s="1610">
        <v>16.0</v>
      </c>
      <c r="D2833" s="1599">
        <v>7.4</v>
      </c>
      <c r="E2833" s="160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609">
        <v>41.0</v>
      </c>
      <c r="L2833" s="1678">
        <v>58910.0</v>
      </c>
    </row>
    <row r="2834">
      <c r="A2834" s="1596" t="s">
        <v>653</v>
      </c>
      <c r="B2834" s="1632">
        <v>362679.0</v>
      </c>
      <c r="C2834" s="1598">
        <v>7111.0</v>
      </c>
      <c r="D2834" s="1599">
        <v>6.4</v>
      </c>
      <c r="E2834" s="160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609">
        <v>27984.0</v>
      </c>
      <c r="L2834" s="1602">
        <v>84381.0</v>
      </c>
    </row>
    <row r="2835">
      <c r="A2835" s="1596" t="s">
        <v>1833</v>
      </c>
      <c r="B2835" s="1632">
        <v>19596.0</v>
      </c>
      <c r="C2835" s="1610">
        <v>897.0</v>
      </c>
      <c r="D2835" s="1599">
        <v>13.6</v>
      </c>
      <c r="E2835" s="160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609">
        <v>880.0</v>
      </c>
      <c r="L2835" s="1602">
        <v>60767.0</v>
      </c>
    </row>
    <row r="2836">
      <c r="A2836" s="1596" t="s">
        <v>1834</v>
      </c>
      <c r="B2836" s="1632">
        <v>9825.0</v>
      </c>
      <c r="C2836" s="1610">
        <v>473.0</v>
      </c>
      <c r="D2836" s="1599">
        <v>16.6</v>
      </c>
      <c r="E2836" s="160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609">
        <v>498.0</v>
      </c>
      <c r="L2836" s="1602">
        <v>54213.0</v>
      </c>
    </row>
    <row r="2837">
      <c r="A2837" s="1596" t="s">
        <v>291</v>
      </c>
      <c r="B2837" s="1632">
        <v>5083.0</v>
      </c>
      <c r="C2837" s="1610">
        <v>215.0</v>
      </c>
      <c r="D2837" s="1599">
        <v>19.1</v>
      </c>
      <c r="E2837" s="160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609">
        <v>223.0</v>
      </c>
      <c r="L2837" s="1602">
        <v>51028.0</v>
      </c>
    </row>
    <row r="2838">
      <c r="A2838" s="1596" t="s">
        <v>293</v>
      </c>
      <c r="B2838" s="1632">
        <v>9669.0</v>
      </c>
      <c r="C2838" s="1610">
        <v>329.0</v>
      </c>
      <c r="D2838" s="1599">
        <v>16.2</v>
      </c>
      <c r="E2838" s="160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609">
        <v>842.0</v>
      </c>
      <c r="L2838" s="1602">
        <v>50750.0</v>
      </c>
    </row>
    <row r="2839">
      <c r="A2839" s="1596" t="s">
        <v>931</v>
      </c>
      <c r="B2839" s="1632">
        <v>57289.0</v>
      </c>
      <c r="C2839" s="1598">
        <v>2479.0</v>
      </c>
      <c r="D2839" s="1599">
        <v>16.4</v>
      </c>
      <c r="E2839" s="160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609">
        <v>3547.0</v>
      </c>
      <c r="L2839" s="1602">
        <v>51393.0</v>
      </c>
    </row>
    <row r="2840">
      <c r="A2840" s="1596" t="s">
        <v>1835</v>
      </c>
      <c r="B2840" s="1632">
        <v>11786.0</v>
      </c>
      <c r="C2840" s="1610">
        <v>418.0</v>
      </c>
      <c r="D2840" s="1599">
        <v>10.7</v>
      </c>
      <c r="E2840" s="160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609">
        <v>450.0</v>
      </c>
      <c r="L2840" s="1602">
        <v>65379.0</v>
      </c>
    </row>
    <row r="2841">
      <c r="A2841" s="1596" t="s">
        <v>565</v>
      </c>
      <c r="B2841" s="1632">
        <v>7667.0</v>
      </c>
      <c r="C2841" s="1610">
        <v>260.0</v>
      </c>
      <c r="D2841" s="1599">
        <v>14.5</v>
      </c>
      <c r="E2841" s="160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609">
        <v>310.0</v>
      </c>
      <c r="L2841" s="1602">
        <v>52355.0</v>
      </c>
    </row>
    <row r="2842">
      <c r="A2842" s="1596" t="s">
        <v>1836</v>
      </c>
      <c r="B2842" s="1632">
        <v>12975.0</v>
      </c>
      <c r="C2842" s="1610">
        <v>581.0</v>
      </c>
      <c r="D2842" s="1599">
        <v>14.7</v>
      </c>
      <c r="E2842" s="160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609">
        <v>675.0</v>
      </c>
      <c r="L2842" s="1602">
        <v>58644.0</v>
      </c>
    </row>
    <row r="2843">
      <c r="A2843" s="1596" t="s">
        <v>81</v>
      </c>
      <c r="B2843" s="1632">
        <v>12295.0</v>
      </c>
      <c r="C2843" s="1610">
        <v>159.0</v>
      </c>
      <c r="D2843" s="1599">
        <v>3.8</v>
      </c>
      <c r="E2843" s="160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609">
        <v>440.0</v>
      </c>
      <c r="L2843" s="1602">
        <v>98875.0</v>
      </c>
    </row>
    <row r="2844">
      <c r="A2844" s="1596" t="s">
        <v>1837</v>
      </c>
      <c r="B2844" s="1632">
        <v>1438.0</v>
      </c>
      <c r="C2844" s="1610">
        <v>91.0</v>
      </c>
      <c r="D2844" s="1599">
        <v>30.8</v>
      </c>
      <c r="E2844" s="160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609">
        <v>120.0</v>
      </c>
      <c r="L2844" s="1602">
        <v>40387.0</v>
      </c>
    </row>
    <row r="2845">
      <c r="A2845" s="1596" t="s">
        <v>1838</v>
      </c>
      <c r="B2845" s="1632">
        <v>2510.0</v>
      </c>
      <c r="C2845" s="1610">
        <v>81.0</v>
      </c>
      <c r="D2845" s="1599">
        <v>11.4</v>
      </c>
      <c r="E2845" s="160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609">
        <v>96.0</v>
      </c>
      <c r="L2845" s="1678">
        <v>60695.0</v>
      </c>
    </row>
    <row r="2846">
      <c r="A2846" s="1596" t="s">
        <v>1839</v>
      </c>
      <c r="B2846" s="1632">
        <v>1185238.0</v>
      </c>
      <c r="C2846" s="1598">
        <v>32035.0</v>
      </c>
      <c r="D2846" s="1599">
        <v>10.4</v>
      </c>
      <c r="E2846" s="160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609">
        <v>116943.0</v>
      </c>
      <c r="L2846" s="1602">
        <v>73619.0</v>
      </c>
    </row>
    <row r="2847">
      <c r="A2847" s="1596" t="s">
        <v>317</v>
      </c>
      <c r="B2847" s="1632">
        <v>14518.0</v>
      </c>
      <c r="C2847" s="1598">
        <v>1260.0</v>
      </c>
      <c r="D2847" s="1599">
        <v>26.8</v>
      </c>
      <c r="E2847" s="160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609">
        <v>621.0</v>
      </c>
      <c r="L2847" s="1602">
        <v>42982.0</v>
      </c>
    </row>
    <row r="2848">
      <c r="A2848" s="1596" t="s">
        <v>1840</v>
      </c>
      <c r="B2848" s="1632">
        <v>28437.0</v>
      </c>
      <c r="C2848" s="1598">
        <v>1235.0</v>
      </c>
      <c r="D2848" s="1599">
        <v>16.3</v>
      </c>
      <c r="E2848" s="160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609">
        <v>1395.0</v>
      </c>
      <c r="L2848" s="1602">
        <v>52910.0</v>
      </c>
    </row>
    <row r="2849">
      <c r="A2849" s="1596" t="s">
        <v>196</v>
      </c>
      <c r="B2849" s="1632">
        <v>21522.0</v>
      </c>
      <c r="C2849" s="1610">
        <v>972.0</v>
      </c>
      <c r="D2849" s="1599">
        <v>15.6</v>
      </c>
      <c r="E2849" s="160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609">
        <v>935.0</v>
      </c>
      <c r="L2849" s="1602">
        <v>54339.0</v>
      </c>
    </row>
    <row r="2850">
      <c r="A2850" s="1596" t="s">
        <v>320</v>
      </c>
      <c r="B2850" s="1632">
        <v>42357.0</v>
      </c>
      <c r="C2850" s="1610">
        <v>590.0</v>
      </c>
      <c r="D2850" s="1599">
        <v>5.8</v>
      </c>
      <c r="E2850" s="160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609">
        <v>2896.0</v>
      </c>
      <c r="L2850" s="1678">
        <v>105374.0</v>
      </c>
    </row>
    <row r="2851">
      <c r="A2851" s="1596" t="s">
        <v>1841</v>
      </c>
      <c r="B2851" s="1632">
        <v>72698.0</v>
      </c>
      <c r="C2851" s="1598">
        <v>1663.0</v>
      </c>
      <c r="D2851" s="1599">
        <v>7.4</v>
      </c>
      <c r="E2851" s="160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609">
        <v>5880.0</v>
      </c>
      <c r="L2851" s="1602">
        <v>73584.0</v>
      </c>
    </row>
    <row r="2852">
      <c r="A2852" s="1596" t="s">
        <v>1842</v>
      </c>
      <c r="B2852" s="1632">
        <v>35620.0</v>
      </c>
      <c r="C2852" s="1598">
        <v>1570.0</v>
      </c>
      <c r="D2852" s="1599">
        <v>13.5</v>
      </c>
      <c r="E2852" s="160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609">
        <v>2215.0</v>
      </c>
      <c r="L2852" s="1678">
        <v>63631.0</v>
      </c>
    </row>
    <row r="2853">
      <c r="A2853" s="1596" t="s">
        <v>1828</v>
      </c>
      <c r="B2853" s="1632">
        <v>659399.0</v>
      </c>
      <c r="C2853" s="1598">
        <v>15423.0</v>
      </c>
      <c r="D2853" s="1599">
        <v>7.5</v>
      </c>
      <c r="E2853" s="160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609">
        <v>59324.0</v>
      </c>
      <c r="L2853" s="1602">
        <v>75296.0</v>
      </c>
    </row>
    <row r="2854">
      <c r="A2854" s="1596" t="s">
        <v>1843</v>
      </c>
      <c r="B2854" s="1632">
        <v>34788.0</v>
      </c>
      <c r="C2854" s="1610">
        <v>666.0</v>
      </c>
      <c r="D2854" s="1599">
        <v>6.4</v>
      </c>
      <c r="E2854" s="160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609">
        <v>2576.0</v>
      </c>
      <c r="L2854" s="1678">
        <v>85380.0</v>
      </c>
    </row>
    <row r="2855">
      <c r="A2855" s="1596" t="s">
        <v>94</v>
      </c>
      <c r="B2855" s="1632">
        <v>180279.0</v>
      </c>
      <c r="C2855" s="1598">
        <v>5135.0</v>
      </c>
      <c r="D2855" s="1599">
        <v>11.7</v>
      </c>
      <c r="E2855" s="160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609">
        <v>12780.0</v>
      </c>
      <c r="L2855" s="1602">
        <v>57069.0</v>
      </c>
    </row>
    <row r="2856">
      <c r="A2856" s="1596" t="s">
        <v>494</v>
      </c>
      <c r="B2856" s="1632">
        <v>2486.0</v>
      </c>
      <c r="C2856" s="1610">
        <v>113.0</v>
      </c>
      <c r="D2856" s="1599">
        <v>17.2</v>
      </c>
      <c r="E2856" s="160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609">
        <v>128.0</v>
      </c>
      <c r="L2856" s="1677">
        <v>47175.0</v>
      </c>
    </row>
    <row r="2857">
      <c r="A2857" s="1581" t="s">
        <v>1844</v>
      </c>
      <c r="B2857" s="1640">
        <v>262223.0</v>
      </c>
      <c r="C2857" s="1583">
        <v>8084.0</v>
      </c>
      <c r="D2857" s="1612">
        <v>11.3</v>
      </c>
      <c r="E2857" s="1585">
        <v>205396.0</v>
      </c>
      <c r="F2857" s="1586">
        <v>3613.0</v>
      </c>
      <c r="G2857" s="1586">
        <v>2735.0</v>
      </c>
      <c r="H2857" s="1586">
        <v>3852.0</v>
      </c>
      <c r="I2857" s="1586">
        <v>1031.0</v>
      </c>
      <c r="J2857" s="1586">
        <v>21943.0</v>
      </c>
      <c r="K2857" s="1659">
        <v>23653.0</v>
      </c>
      <c r="L2857" s="1660">
        <v>68106.0</v>
      </c>
    </row>
    <row r="2858">
      <c r="A2858" s="1590" t="s">
        <v>1845</v>
      </c>
      <c r="B2858" s="1641">
        <v>643077.0</v>
      </c>
      <c r="C2858" s="1591">
        <v>13791.0</v>
      </c>
      <c r="D2858" s="1616">
        <v>12.2</v>
      </c>
      <c r="E2858" s="1617">
        <v>577751.0</v>
      </c>
      <c r="F2858" s="1593">
        <v>9034.0</v>
      </c>
      <c r="G2858" s="1593">
        <v>2289.0</v>
      </c>
      <c r="H2858" s="1593">
        <v>11549.0</v>
      </c>
      <c r="I2858" s="1593">
        <v>181.0</v>
      </c>
      <c r="J2858" s="1593">
        <v>5247.0</v>
      </c>
      <c r="K2858" s="1594">
        <v>37026.0</v>
      </c>
      <c r="L2858" s="1595">
        <v>60917.0</v>
      </c>
    </row>
    <row r="2859">
      <c r="A2859" s="1596" t="s">
        <v>1847</v>
      </c>
      <c r="B2859" s="1631">
        <v>37363.0</v>
      </c>
      <c r="C2859" s="1610">
        <v>589.0</v>
      </c>
      <c r="D2859" s="1599">
        <v>9.6</v>
      </c>
      <c r="E2859" s="160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609">
        <v>2042.0</v>
      </c>
      <c r="L2859" s="1602">
        <v>68878.0</v>
      </c>
    </row>
    <row r="2860">
      <c r="A2860" s="1596" t="s">
        <v>1848</v>
      </c>
      <c r="B2860" s="1632">
        <v>37347.0</v>
      </c>
      <c r="C2860" s="1598">
        <v>1086.0</v>
      </c>
      <c r="D2860" s="1599">
        <v>16.5</v>
      </c>
      <c r="E2860" s="160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609">
        <v>1930.0</v>
      </c>
      <c r="L2860" s="1602">
        <v>52510.0</v>
      </c>
    </row>
    <row r="2861">
      <c r="A2861" s="1596" t="s">
        <v>1849</v>
      </c>
      <c r="B2861" s="1632">
        <v>30233.0</v>
      </c>
      <c r="C2861" s="1610">
        <v>860.0</v>
      </c>
      <c r="D2861" s="1599">
        <v>15.1</v>
      </c>
      <c r="E2861" s="160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609">
        <v>1652.0</v>
      </c>
      <c r="L2861" s="1678">
        <v>50368.0</v>
      </c>
    </row>
    <row r="2862">
      <c r="A2862" s="1596" t="s">
        <v>1850</v>
      </c>
      <c r="B2862" s="1632">
        <v>168323.0</v>
      </c>
      <c r="C2862" s="1598">
        <v>2294.0</v>
      </c>
      <c r="D2862" s="1599">
        <v>8.0</v>
      </c>
      <c r="E2862" s="160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609">
        <v>9949.0</v>
      </c>
      <c r="L2862" s="1678">
        <v>74240.0</v>
      </c>
    </row>
    <row r="2863">
      <c r="A2863" s="1596" t="s">
        <v>897</v>
      </c>
      <c r="B2863" s="1632">
        <v>5920.0</v>
      </c>
      <c r="C2863" s="1610">
        <v>262.0</v>
      </c>
      <c r="D2863" s="1599">
        <v>24.1</v>
      </c>
      <c r="E2863" s="160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609">
        <v>290.0</v>
      </c>
      <c r="L2863" s="1678">
        <v>43671.0</v>
      </c>
    </row>
    <row r="2864">
      <c r="A2864" s="1596" t="s">
        <v>59</v>
      </c>
      <c r="B2864" s="1632">
        <v>49946.0</v>
      </c>
      <c r="C2864" s="1598">
        <v>1405.0</v>
      </c>
      <c r="D2864" s="1599">
        <v>13.1</v>
      </c>
      <c r="E2864" s="160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609">
        <v>2959.0</v>
      </c>
      <c r="L2864" s="1678">
        <v>61129.0</v>
      </c>
    </row>
    <row r="2865">
      <c r="A2865" s="1596" t="s">
        <v>1851</v>
      </c>
      <c r="B2865" s="1632">
        <v>7293.0</v>
      </c>
      <c r="C2865" s="1610">
        <v>156.0</v>
      </c>
      <c r="D2865" s="1599">
        <v>12.4</v>
      </c>
      <c r="E2865" s="160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609">
        <v>399.0</v>
      </c>
      <c r="L2865" s="1678">
        <v>67746.0</v>
      </c>
    </row>
    <row r="2866">
      <c r="A2866" s="1596" t="s">
        <v>1852</v>
      </c>
      <c r="B2866" s="1632">
        <v>25945.0</v>
      </c>
      <c r="C2866" s="1610">
        <v>655.0</v>
      </c>
      <c r="D2866" s="1599">
        <v>13.0</v>
      </c>
      <c r="E2866" s="160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609">
        <v>1499.0</v>
      </c>
      <c r="L2866" s="1678">
        <v>60230.0</v>
      </c>
    </row>
    <row r="2867">
      <c r="A2867" s="1596" t="s">
        <v>237</v>
      </c>
      <c r="B2867" s="1632">
        <v>29277.0</v>
      </c>
      <c r="C2867" s="1610">
        <v>669.0</v>
      </c>
      <c r="D2867" s="1599">
        <v>12.9</v>
      </c>
      <c r="E2867" s="160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609">
        <v>1635.0</v>
      </c>
      <c r="L2867" s="1678">
        <v>62300.0</v>
      </c>
    </row>
    <row r="2868">
      <c r="A2868" s="1596" t="s">
        <v>837</v>
      </c>
      <c r="B2868" s="1632">
        <v>27393.0</v>
      </c>
      <c r="C2868" s="1610">
        <v>851.0</v>
      </c>
      <c r="D2868" s="1599">
        <v>16.7</v>
      </c>
      <c r="E2868" s="160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609">
        <v>1327.0</v>
      </c>
      <c r="L2868" s="1678">
        <v>48688.0</v>
      </c>
    </row>
    <row r="2869">
      <c r="A2869" s="1596" t="s">
        <v>1853</v>
      </c>
      <c r="B2869" s="1632">
        <v>60572.0</v>
      </c>
      <c r="C2869" s="1598">
        <v>1369.0</v>
      </c>
      <c r="D2869" s="1599">
        <v>13.5</v>
      </c>
      <c r="E2869" s="160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609">
        <v>3607.0</v>
      </c>
      <c r="L2869" s="1678">
        <v>51723.0</v>
      </c>
    </row>
    <row r="2870">
      <c r="A2870" s="1596" t="s">
        <v>94</v>
      </c>
      <c r="B2870" s="1632">
        <v>59807.0</v>
      </c>
      <c r="C2870" s="1598">
        <v>1323.0</v>
      </c>
      <c r="D2870" s="1599">
        <v>12.3</v>
      </c>
      <c r="E2870" s="160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609">
        <v>3694.0</v>
      </c>
      <c r="L2870" s="1678">
        <v>61808.0</v>
      </c>
    </row>
    <row r="2871">
      <c r="A2871" s="1596" t="s">
        <v>332</v>
      </c>
      <c r="B2871" s="1632">
        <v>45905.0</v>
      </c>
      <c r="C2871" s="1598">
        <v>1167.0</v>
      </c>
      <c r="D2871" s="1599">
        <v>16.1</v>
      </c>
      <c r="E2871" s="160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609">
        <v>2824.0</v>
      </c>
      <c r="L2871" s="1677">
        <v>54441.0</v>
      </c>
    </row>
    <row r="2872">
      <c r="A2872" s="1581" t="s">
        <v>1854</v>
      </c>
      <c r="B2872" s="1640">
        <v>57753.0</v>
      </c>
      <c r="C2872" s="1583">
        <v>1105.0</v>
      </c>
      <c r="D2872" s="1612">
        <v>11.3</v>
      </c>
      <c r="E2872" s="1585">
        <v>52881.0</v>
      </c>
      <c r="F2872" s="1586">
        <v>466.0</v>
      </c>
      <c r="G2872" s="1586">
        <v>185.0</v>
      </c>
      <c r="H2872" s="1586">
        <v>548.0</v>
      </c>
      <c r="I2872" s="1586">
        <v>17.0</v>
      </c>
      <c r="J2872" s="1586">
        <v>437.0</v>
      </c>
      <c r="K2872" s="1659">
        <v>3219.0</v>
      </c>
      <c r="L2872" s="1660">
        <v>57438.0</v>
      </c>
    </row>
    <row r="2873">
      <c r="A2873" s="1590" t="s">
        <v>1855</v>
      </c>
      <c r="B2873" s="1641">
        <v>8631393.0</v>
      </c>
      <c r="C2873" s="1591">
        <v>253481.0</v>
      </c>
      <c r="D2873" s="1616">
        <v>13.8</v>
      </c>
      <c r="E2873" s="1617">
        <v>5208856.0</v>
      </c>
      <c r="F2873" s="1593">
        <v>1607581.0</v>
      </c>
      <c r="G2873" s="1593">
        <v>40007.0</v>
      </c>
      <c r="H2873" s="1593">
        <v>615436.0</v>
      </c>
      <c r="I2873" s="1593">
        <v>7156.0</v>
      </c>
      <c r="J2873" s="1593">
        <v>446650.0</v>
      </c>
      <c r="K2873" s="1594">
        <v>705707.0</v>
      </c>
      <c r="L2873" s="1595">
        <v>72600.0</v>
      </c>
    </row>
    <row r="2874">
      <c r="A2874" s="1596" t="s">
        <v>1857</v>
      </c>
      <c r="B2874" s="1631">
        <v>33413.0</v>
      </c>
      <c r="C2874" s="1598">
        <v>1761.0</v>
      </c>
      <c r="D2874" s="1599">
        <v>27.0</v>
      </c>
      <c r="E2874" s="160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609">
        <v>1758.0</v>
      </c>
      <c r="L2874" s="1678">
        <v>42879.0</v>
      </c>
    </row>
    <row r="2875">
      <c r="A2875" s="1596" t="s">
        <v>1858</v>
      </c>
      <c r="B2875" s="1632">
        <v>112395.0</v>
      </c>
      <c r="C2875" s="1598">
        <v>2049.0</v>
      </c>
      <c r="D2875" s="1599">
        <v>9.6</v>
      </c>
      <c r="E2875" s="160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609">
        <v>7917.0</v>
      </c>
      <c r="L2875" s="1602">
        <v>80392.0</v>
      </c>
    </row>
    <row r="2876">
      <c r="A2876" s="1596" t="s">
        <v>1321</v>
      </c>
      <c r="B2876" s="1632">
        <v>15223.0</v>
      </c>
      <c r="C2876" s="1610">
        <v>571.0</v>
      </c>
      <c r="D2876" s="1599">
        <v>21.1</v>
      </c>
      <c r="E2876" s="160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609">
        <v>576.0</v>
      </c>
      <c r="L2876" s="1602">
        <v>46538.0</v>
      </c>
    </row>
    <row r="2877">
      <c r="A2877" s="1596" t="s">
        <v>1859</v>
      </c>
      <c r="B2877" s="1632">
        <v>13265.0</v>
      </c>
      <c r="C2877" s="1610">
        <v>346.0</v>
      </c>
      <c r="D2877" s="1599">
        <v>13.2</v>
      </c>
      <c r="E2877" s="160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609">
        <v>632.0</v>
      </c>
      <c r="L2877" s="1602">
        <v>57280.0</v>
      </c>
    </row>
    <row r="2878">
      <c r="A2878" s="1596" t="s">
        <v>1860</v>
      </c>
      <c r="B2878" s="1632">
        <v>31307.0</v>
      </c>
      <c r="C2878" s="1598">
        <v>1130.0</v>
      </c>
      <c r="D2878" s="1599">
        <v>18.5</v>
      </c>
      <c r="E2878" s="160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609">
        <v>1830.0</v>
      </c>
      <c r="L2878" s="1602">
        <v>50580.0</v>
      </c>
    </row>
    <row r="2879">
      <c r="A2879" s="1596" t="s">
        <v>1861</v>
      </c>
      <c r="B2879" s="1632">
        <v>16119.0</v>
      </c>
      <c r="C2879" s="1610">
        <v>637.0</v>
      </c>
      <c r="D2879" s="1599">
        <v>19.4</v>
      </c>
      <c r="E2879" s="160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609">
        <v>690.0</v>
      </c>
      <c r="L2879" s="1678">
        <v>51131.0</v>
      </c>
    </row>
    <row r="2880">
      <c r="A2880" s="1596" t="s">
        <v>1862</v>
      </c>
      <c r="B2880" s="1632">
        <v>238643.0</v>
      </c>
      <c r="C2880" s="1598">
        <v>3102.0</v>
      </c>
      <c r="D2880" s="1599">
        <v>7.3</v>
      </c>
      <c r="E2880" s="160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609">
        <v>25878.0</v>
      </c>
      <c r="L2880" s="1678">
        <v>120950.0</v>
      </c>
    </row>
    <row r="2881">
      <c r="A2881" s="1596" t="s">
        <v>1863</v>
      </c>
      <c r="B2881" s="1632">
        <v>77487.0</v>
      </c>
      <c r="C2881" s="1598">
        <v>1721.0</v>
      </c>
      <c r="D2881" s="1599">
        <v>12.2</v>
      </c>
      <c r="E2881" s="160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609">
        <v>3443.0</v>
      </c>
      <c r="L2881" s="1602">
        <v>60556.0</v>
      </c>
    </row>
    <row r="2882">
      <c r="A2882" s="1596" t="s">
        <v>759</v>
      </c>
      <c r="B2882" s="1632">
        <v>4209.0</v>
      </c>
      <c r="C2882" s="1610">
        <v>94.0</v>
      </c>
      <c r="D2882" s="1599">
        <v>14.8</v>
      </c>
      <c r="E2882" s="160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609">
        <v>194.0</v>
      </c>
      <c r="L2882" s="1678">
        <v>50564.0</v>
      </c>
    </row>
    <row r="2883">
      <c r="A2883" s="1596" t="s">
        <v>4238</v>
      </c>
      <c r="B2883" s="1632">
        <v>79462.0</v>
      </c>
      <c r="C2883" s="1598">
        <v>2018.0</v>
      </c>
      <c r="D2883" s="1599">
        <v>13.1</v>
      </c>
      <c r="E2883" s="160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609">
        <v>3791.0</v>
      </c>
      <c r="L2883" s="1602">
        <v>61186.0</v>
      </c>
    </row>
    <row r="2884">
      <c r="A2884" s="1596" t="s">
        <v>1864</v>
      </c>
      <c r="B2884" s="1632">
        <v>6270.0</v>
      </c>
      <c r="C2884" s="1610">
        <v>141.0</v>
      </c>
      <c r="D2884" s="1599">
        <v>15.0</v>
      </c>
      <c r="E2884" s="160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609">
        <v>214.0</v>
      </c>
      <c r="L2884" s="1602">
        <v>47681.0</v>
      </c>
    </row>
    <row r="2885">
      <c r="A2885" s="1596" t="s">
        <v>1865</v>
      </c>
      <c r="B2885" s="1632">
        <v>33596.0</v>
      </c>
      <c r="C2885" s="1610">
        <v>531.0</v>
      </c>
      <c r="D2885" s="1599">
        <v>8.6</v>
      </c>
      <c r="E2885" s="160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609">
        <v>1331.0</v>
      </c>
      <c r="L2885" s="1602">
        <v>71874.0</v>
      </c>
    </row>
    <row r="2886">
      <c r="A2886" s="1596" t="s">
        <v>1328</v>
      </c>
      <c r="B2886" s="1632">
        <v>15849.0</v>
      </c>
      <c r="C2886" s="1610">
        <v>711.0</v>
      </c>
      <c r="D2886" s="1599">
        <v>27.0</v>
      </c>
      <c r="E2886" s="160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609">
        <v>403.0</v>
      </c>
      <c r="L2886" s="1602">
        <v>41803.0</v>
      </c>
    </row>
    <row r="2887">
      <c r="A2887" s="1596" t="s">
        <v>648</v>
      </c>
      <c r="B2887" s="1632">
        <v>20355.0</v>
      </c>
      <c r="C2887" s="1598">
        <v>1118.0</v>
      </c>
      <c r="D2887" s="1599">
        <v>32.4</v>
      </c>
      <c r="E2887" s="160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609">
        <v>348.0</v>
      </c>
      <c r="L2887" s="1602">
        <v>32144.0</v>
      </c>
    </row>
    <row r="2888">
      <c r="A2888" s="1596" t="s">
        <v>1866</v>
      </c>
      <c r="B2888" s="1632">
        <v>16824.0</v>
      </c>
      <c r="C2888" s="1610">
        <v>730.0</v>
      </c>
      <c r="D2888" s="1599">
        <v>24.9</v>
      </c>
      <c r="E2888" s="160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609">
        <v>645.0</v>
      </c>
      <c r="L2888" s="1602">
        <v>45889.0</v>
      </c>
    </row>
    <row r="2889">
      <c r="A2889" s="1596" t="s">
        <v>769</v>
      </c>
      <c r="B2889" s="1632">
        <v>55696.0</v>
      </c>
      <c r="C2889" s="1598">
        <v>1736.0</v>
      </c>
      <c r="D2889" s="1599">
        <v>16.6</v>
      </c>
      <c r="E2889" s="160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609">
        <v>2805.0</v>
      </c>
      <c r="L2889" s="1602">
        <v>51525.0</v>
      </c>
    </row>
    <row r="2890">
      <c r="A2890" s="1596" t="s">
        <v>878</v>
      </c>
      <c r="B2890" s="1632">
        <v>30887.0</v>
      </c>
      <c r="C2890" s="1598">
        <v>1055.0</v>
      </c>
      <c r="D2890" s="1599">
        <v>15.2</v>
      </c>
      <c r="E2890" s="160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609">
        <v>2402.0</v>
      </c>
      <c r="L2890" s="1602">
        <v>67335.0</v>
      </c>
    </row>
    <row r="2891">
      <c r="A2891" s="1596" t="s">
        <v>153</v>
      </c>
      <c r="B2891" s="1632">
        <v>29155.0</v>
      </c>
      <c r="C2891" s="1598">
        <v>1215.0</v>
      </c>
      <c r="D2891" s="1599">
        <v>23.0</v>
      </c>
      <c r="E2891" s="160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609">
        <v>1062.0</v>
      </c>
      <c r="L2891" s="1602">
        <v>41517.0</v>
      </c>
    </row>
    <row r="2892">
      <c r="A2892" s="1596" t="s">
        <v>1867</v>
      </c>
      <c r="B2892" s="1632">
        <v>6773.0</v>
      </c>
      <c r="C2892" s="1610">
        <v>194.0</v>
      </c>
      <c r="D2892" s="1599">
        <v>18.8</v>
      </c>
      <c r="E2892" s="160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609">
        <v>342.0</v>
      </c>
      <c r="L2892" s="1602">
        <v>56872.0</v>
      </c>
    </row>
    <row r="2893">
      <c r="A2893" s="1596" t="s">
        <v>348</v>
      </c>
      <c r="B2893" s="1632">
        <v>11529.0</v>
      </c>
      <c r="C2893" s="1610">
        <v>724.0</v>
      </c>
      <c r="D2893" s="1599">
        <v>29.7</v>
      </c>
      <c r="E2893" s="160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609">
        <v>445.0</v>
      </c>
      <c r="L2893" s="1678">
        <v>41382.0</v>
      </c>
    </row>
    <row r="2894">
      <c r="A2894" s="1596" t="s">
        <v>1581</v>
      </c>
      <c r="B2894" s="1632">
        <v>364548.0</v>
      </c>
      <c r="C2894" s="1598">
        <v>8071.0</v>
      </c>
      <c r="D2894" s="1599">
        <v>9.9</v>
      </c>
      <c r="E2894" s="160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609">
        <v>26956.0</v>
      </c>
      <c r="L2894" s="1602">
        <v>80734.0</v>
      </c>
    </row>
    <row r="2895">
      <c r="A2895" s="1596" t="s">
        <v>42</v>
      </c>
      <c r="B2895" s="1632">
        <v>14783.0</v>
      </c>
      <c r="C2895" s="1610">
        <v>225.0</v>
      </c>
      <c r="D2895" s="1599">
        <v>8.0</v>
      </c>
      <c r="E2895" s="160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609">
        <v>1007.0</v>
      </c>
      <c r="L2895" s="1602">
        <v>84021.0</v>
      </c>
    </row>
    <row r="2896">
      <c r="A2896" s="1596" t="s">
        <v>1463</v>
      </c>
      <c r="B2896" s="1632">
        <v>4892.0</v>
      </c>
      <c r="C2896" s="1610">
        <v>183.0</v>
      </c>
      <c r="D2896" s="1599">
        <v>21.2</v>
      </c>
      <c r="E2896" s="160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609">
        <v>185.0</v>
      </c>
      <c r="L2896" s="1602">
        <v>50858.0</v>
      </c>
    </row>
    <row r="2897">
      <c r="A2897" s="1596" t="s">
        <v>1868</v>
      </c>
      <c r="B2897" s="1632">
        <v>52552.0</v>
      </c>
      <c r="C2897" s="1598">
        <v>1419.0</v>
      </c>
      <c r="D2897" s="1599">
        <v>11.3</v>
      </c>
      <c r="E2897" s="160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609">
        <v>4687.0</v>
      </c>
      <c r="L2897" s="1602">
        <v>72111.0</v>
      </c>
    </row>
    <row r="2898">
      <c r="A2898" s="1596" t="s">
        <v>552</v>
      </c>
      <c r="B2898" s="1632">
        <v>9675.0</v>
      </c>
      <c r="C2898" s="1610">
        <v>471.0</v>
      </c>
      <c r="D2898" s="1599">
        <v>25.2</v>
      </c>
      <c r="E2898" s="160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609">
        <v>461.0</v>
      </c>
      <c r="L2898" s="1602">
        <v>46300.0</v>
      </c>
    </row>
    <row r="2899">
      <c r="A2899" s="1596" t="s">
        <v>1869</v>
      </c>
      <c r="B2899" s="1632">
        <v>14124.0</v>
      </c>
      <c r="C2899" s="1610">
        <v>815.0</v>
      </c>
      <c r="D2899" s="1599">
        <v>28.7</v>
      </c>
      <c r="E2899" s="160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609">
        <v>290.0</v>
      </c>
      <c r="L2899" s="1602">
        <v>35047.0</v>
      </c>
    </row>
    <row r="2900">
      <c r="A2900" s="1596" t="s">
        <v>1870</v>
      </c>
      <c r="B2900" s="1632">
        <v>27947.0</v>
      </c>
      <c r="C2900" s="1610">
        <v>996.0</v>
      </c>
      <c r="D2900" s="1599">
        <v>17.8</v>
      </c>
      <c r="E2900" s="160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609">
        <v>1364.0</v>
      </c>
      <c r="L2900" s="1602">
        <v>57257.0</v>
      </c>
    </row>
    <row r="2901">
      <c r="A2901" s="1596" t="s">
        <v>897</v>
      </c>
      <c r="B2901" s="1632">
        <v>10599.0</v>
      </c>
      <c r="C2901" s="1610">
        <v>460.0</v>
      </c>
      <c r="D2901" s="1599">
        <v>23.4</v>
      </c>
      <c r="E2901" s="160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609">
        <v>548.0</v>
      </c>
      <c r="L2901" s="1678">
        <v>50785.0</v>
      </c>
    </row>
    <row r="2902">
      <c r="A2902" s="1596" t="s">
        <v>2099</v>
      </c>
      <c r="B2902" s="1632">
        <v>1150309.0</v>
      </c>
      <c r="C2902" s="1598">
        <v>19145.0</v>
      </c>
      <c r="D2902" s="1599">
        <v>7.2</v>
      </c>
      <c r="E2902" s="160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609">
        <v>129550.0</v>
      </c>
      <c r="L2902" s="1678">
        <v>122035.0</v>
      </c>
    </row>
    <row r="2903">
      <c r="A2903" s="1596" t="s">
        <v>1872</v>
      </c>
      <c r="B2903" s="1632">
        <v>72972.0</v>
      </c>
      <c r="C2903" s="1598">
        <v>1105.0</v>
      </c>
      <c r="D2903" s="1599">
        <v>6.8</v>
      </c>
      <c r="E2903" s="160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609">
        <v>6457.0</v>
      </c>
      <c r="L2903" s="1602">
        <v>93462.0</v>
      </c>
    </row>
    <row r="2904">
      <c r="A2904" s="1596" t="s">
        <v>434</v>
      </c>
      <c r="B2904" s="1632">
        <v>15476.0</v>
      </c>
      <c r="C2904" s="1610">
        <v>561.0</v>
      </c>
      <c r="D2904" s="1599">
        <v>18.3</v>
      </c>
      <c r="E2904" s="160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609">
        <v>691.0</v>
      </c>
      <c r="L2904" s="1602">
        <v>48315.0</v>
      </c>
    </row>
    <row r="2905">
      <c r="A2905" s="1596" t="s">
        <v>1873</v>
      </c>
      <c r="B2905" s="1632">
        <v>27249.0</v>
      </c>
      <c r="C2905" s="1610">
        <v>469.0</v>
      </c>
      <c r="D2905" s="1599">
        <v>9.0</v>
      </c>
      <c r="E2905" s="160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609">
        <v>1752.0</v>
      </c>
      <c r="L2905" s="1602">
        <v>73463.0</v>
      </c>
    </row>
    <row r="2906">
      <c r="A2906" s="1596" t="s">
        <v>4239</v>
      </c>
      <c r="B2906" s="1632">
        <v>54477.0</v>
      </c>
      <c r="C2906" s="1598">
        <v>2430.0</v>
      </c>
      <c r="D2906" s="1599">
        <v>23.0</v>
      </c>
      <c r="E2906" s="160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609">
        <v>2431.0</v>
      </c>
      <c r="L2906" s="1678">
        <v>53522.0</v>
      </c>
    </row>
    <row r="2907">
      <c r="A2907" s="1596" t="s">
        <v>882</v>
      </c>
      <c r="B2907" s="1632">
        <v>91419.0</v>
      </c>
      <c r="C2907" s="1598">
        <v>1956.0</v>
      </c>
      <c r="D2907" s="1599">
        <v>9.8</v>
      </c>
      <c r="E2907" s="160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609">
        <v>7325.0</v>
      </c>
      <c r="L2907" s="1602">
        <v>77684.0</v>
      </c>
    </row>
    <row r="2908">
      <c r="A2908" s="1596" t="s">
        <v>1651</v>
      </c>
      <c r="B2908" s="1632">
        <v>16787.0</v>
      </c>
      <c r="C2908" s="1610">
        <v>615.0</v>
      </c>
      <c r="D2908" s="1599">
        <v>18.0</v>
      </c>
      <c r="E2908" s="160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609">
        <v>597.0</v>
      </c>
      <c r="L2908" s="1602">
        <v>50591.0</v>
      </c>
    </row>
    <row r="2909">
      <c r="A2909" s="1596" t="s">
        <v>1254</v>
      </c>
      <c r="B2909" s="1632">
        <v>38711.0</v>
      </c>
      <c r="C2909" s="1610">
        <v>982.0</v>
      </c>
      <c r="D2909" s="1599">
        <v>13.4</v>
      </c>
      <c r="E2909" s="160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609">
        <v>2670.0</v>
      </c>
      <c r="L2909" s="1602">
        <v>70938.0</v>
      </c>
    </row>
    <row r="2910">
      <c r="A2910" s="1596" t="s">
        <v>1874</v>
      </c>
      <c r="B2910" s="1632">
        <v>24727.0</v>
      </c>
      <c r="C2910" s="1610">
        <v>319.0</v>
      </c>
      <c r="D2910" s="1599">
        <v>7.9</v>
      </c>
      <c r="E2910" s="160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609">
        <v>1203.0</v>
      </c>
      <c r="L2910" s="1602">
        <v>89331.0</v>
      </c>
    </row>
    <row r="2911">
      <c r="A2911" s="1596" t="s">
        <v>779</v>
      </c>
      <c r="B2911" s="1632">
        <v>15333.0</v>
      </c>
      <c r="C2911" s="1610">
        <v>705.0</v>
      </c>
      <c r="D2911" s="1599">
        <v>27.5</v>
      </c>
      <c r="E2911" s="160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609">
        <v>566.0</v>
      </c>
      <c r="L2911" s="1602">
        <v>37550.0</v>
      </c>
    </row>
    <row r="2912">
      <c r="A2912" s="1596" t="s">
        <v>61</v>
      </c>
      <c r="B2912" s="1632">
        <v>20552.0</v>
      </c>
      <c r="C2912" s="1610">
        <v>571.0</v>
      </c>
      <c r="D2912" s="1599">
        <v>12.2</v>
      </c>
      <c r="E2912" s="160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609">
        <v>1395.0</v>
      </c>
      <c r="L2912" s="1602">
        <v>67498.0</v>
      </c>
    </row>
    <row r="2913">
      <c r="A2913" s="1596" t="s">
        <v>1875</v>
      </c>
      <c r="B2913" s="1632">
        <v>11391.0</v>
      </c>
      <c r="C2913" s="1610">
        <v>530.0</v>
      </c>
      <c r="D2913" s="1599">
        <v>27.2</v>
      </c>
      <c r="E2913" s="160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609">
        <v>258.0</v>
      </c>
      <c r="L2913" s="1602">
        <v>43533.0</v>
      </c>
    </row>
    <row r="2914">
      <c r="A2914" s="1596" t="s">
        <v>1348</v>
      </c>
      <c r="B2914" s="1632">
        <v>34022.0</v>
      </c>
      <c r="C2914" s="1598">
        <v>1523.0</v>
      </c>
      <c r="D2914" s="1599">
        <v>22.4</v>
      </c>
      <c r="E2914" s="160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609">
        <v>1070.0</v>
      </c>
      <c r="L2914" s="1678">
        <v>43096.0</v>
      </c>
    </row>
    <row r="2915">
      <c r="A2915" s="1596" t="s">
        <v>1876</v>
      </c>
      <c r="B2915" s="1632">
        <v>109979.0</v>
      </c>
      <c r="C2915" s="1598">
        <v>1440.0</v>
      </c>
      <c r="D2915" s="1599">
        <v>6.2</v>
      </c>
      <c r="E2915" s="160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609">
        <v>6254.0</v>
      </c>
      <c r="L2915" s="1678">
        <v>91028.0</v>
      </c>
    </row>
    <row r="2916">
      <c r="A2916" s="1596" t="s">
        <v>1877</v>
      </c>
      <c r="B2916" s="1632">
        <v>334389.0</v>
      </c>
      <c r="C2916" s="1598">
        <v>9253.0</v>
      </c>
      <c r="D2916" s="1599">
        <v>12.6</v>
      </c>
      <c r="E2916" s="160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609">
        <v>21301.0</v>
      </c>
      <c r="L2916" s="1602">
        <v>68581.0</v>
      </c>
    </row>
    <row r="2917">
      <c r="A2917" s="1596" t="s">
        <v>63</v>
      </c>
      <c r="B2917" s="1632">
        <v>50948.0</v>
      </c>
      <c r="C2917" s="1598">
        <v>2733.0</v>
      </c>
      <c r="D2917" s="1599">
        <v>28.0</v>
      </c>
      <c r="E2917" s="160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609">
        <v>2649.0</v>
      </c>
      <c r="L2917" s="1602">
        <v>36471.0</v>
      </c>
    </row>
    <row r="2918">
      <c r="A2918" s="1596" t="s">
        <v>1432</v>
      </c>
      <c r="B2918" s="1632">
        <v>2232.0</v>
      </c>
      <c r="C2918" s="1610">
        <v>60.0</v>
      </c>
      <c r="D2918" s="1599">
        <v>21.2</v>
      </c>
      <c r="E2918" s="160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609">
        <v>73.0</v>
      </c>
      <c r="L2918" s="1602">
        <v>45089.0</v>
      </c>
    </row>
    <row r="2919">
      <c r="A2919" s="1596" t="s">
        <v>1878</v>
      </c>
      <c r="B2919" s="1632">
        <v>38606.0</v>
      </c>
      <c r="C2919" s="1610">
        <v>920.0</v>
      </c>
      <c r="D2919" s="1599">
        <v>12.1</v>
      </c>
      <c r="E2919" s="160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609">
        <v>2154.0</v>
      </c>
      <c r="L2919" s="1678">
        <v>72993.0</v>
      </c>
    </row>
    <row r="2920">
      <c r="A2920" s="1596" t="s">
        <v>1879</v>
      </c>
      <c r="B2920" s="1632">
        <v>78254.0</v>
      </c>
      <c r="C2920" s="1598">
        <v>1399.0</v>
      </c>
      <c r="D2920" s="1599">
        <v>9.3</v>
      </c>
      <c r="E2920" s="160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609">
        <v>5878.0</v>
      </c>
      <c r="L2920" s="1602">
        <v>86541.0</v>
      </c>
    </row>
    <row r="2921">
      <c r="A2921" s="1596" t="s">
        <v>1880</v>
      </c>
      <c r="B2921" s="1632">
        <v>6608.0</v>
      </c>
      <c r="C2921" s="1610">
        <v>235.0</v>
      </c>
      <c r="D2921" s="1599">
        <v>19.3</v>
      </c>
      <c r="E2921" s="160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609">
        <v>340.0</v>
      </c>
      <c r="L2921" s="1602">
        <v>51124.0</v>
      </c>
    </row>
    <row r="2922">
      <c r="A2922" s="1596" t="s">
        <v>1881</v>
      </c>
      <c r="B2922" s="1632">
        <v>26723.0</v>
      </c>
      <c r="C2922" s="1610">
        <v>594.0</v>
      </c>
      <c r="D2922" s="1599">
        <v>9.1</v>
      </c>
      <c r="E2922" s="160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609">
        <v>2485.0</v>
      </c>
      <c r="L2922" s="1602">
        <v>86619.0</v>
      </c>
    </row>
    <row r="2923">
      <c r="A2923" s="1596" t="s">
        <v>1882</v>
      </c>
      <c r="B2923" s="1632">
        <v>17810.0</v>
      </c>
      <c r="C2923" s="1610">
        <v>395.0</v>
      </c>
      <c r="D2923" s="1599">
        <v>10.2</v>
      </c>
      <c r="E2923" s="160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609">
        <v>911.0</v>
      </c>
      <c r="L2923" s="1602">
        <v>68724.0</v>
      </c>
    </row>
    <row r="2924">
      <c r="A2924" s="1596" t="s">
        <v>1212</v>
      </c>
      <c r="B2924" s="1632">
        <v>10919.0</v>
      </c>
      <c r="C2924" s="1610">
        <v>409.0</v>
      </c>
      <c r="D2924" s="1599">
        <v>24.1</v>
      </c>
      <c r="E2924" s="160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609">
        <v>339.0</v>
      </c>
      <c r="L2924" s="1602">
        <v>52814.0</v>
      </c>
    </row>
    <row r="2925">
      <c r="A2925" s="1596" t="s">
        <v>70</v>
      </c>
      <c r="B2925" s="1632">
        <v>22173.0</v>
      </c>
      <c r="C2925" s="1598">
        <v>1414.0</v>
      </c>
      <c r="D2925" s="1599">
        <v>32.5</v>
      </c>
      <c r="E2925" s="160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609">
        <v>566.0</v>
      </c>
      <c r="L2925" s="1678">
        <v>34796.0</v>
      </c>
    </row>
    <row r="2926">
      <c r="A2926" s="1596" t="s">
        <v>1883</v>
      </c>
      <c r="B2926" s="1632">
        <v>420959.0</v>
      </c>
      <c r="C2926" s="1598">
        <v>4117.0</v>
      </c>
      <c r="D2926" s="1599">
        <v>3.6</v>
      </c>
      <c r="E2926" s="160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609">
        <v>44657.0</v>
      </c>
      <c r="L2926" s="1602">
        <v>140382.0</v>
      </c>
    </row>
    <row r="2927">
      <c r="A2927" s="1596" t="s">
        <v>663</v>
      </c>
      <c r="B2927" s="1632">
        <v>37596.0</v>
      </c>
      <c r="C2927" s="1598">
        <v>1080.0</v>
      </c>
      <c r="D2927" s="1599">
        <v>14.9</v>
      </c>
      <c r="E2927" s="160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609">
        <v>2344.0</v>
      </c>
      <c r="L2927" s="1602">
        <v>63714.0</v>
      </c>
    </row>
    <row r="2928">
      <c r="A2928" s="1596" t="s">
        <v>1884</v>
      </c>
      <c r="B2928" s="1632">
        <v>11936.0</v>
      </c>
      <c r="C2928" s="1610">
        <v>546.0</v>
      </c>
      <c r="D2928" s="1599">
        <v>24.8</v>
      </c>
      <c r="E2928" s="160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609">
        <v>622.0</v>
      </c>
      <c r="L2928" s="1602">
        <v>41421.0</v>
      </c>
    </row>
    <row r="2929">
      <c r="A2929" s="1596" t="s">
        <v>74</v>
      </c>
      <c r="B2929" s="1632">
        <v>13837.0</v>
      </c>
      <c r="C2929" s="1610">
        <v>428.0</v>
      </c>
      <c r="D2929" s="1599">
        <v>16.1</v>
      </c>
      <c r="E2929" s="160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609">
        <v>771.0</v>
      </c>
      <c r="L2929" s="1602">
        <v>60450.0</v>
      </c>
    </row>
    <row r="2930">
      <c r="A2930" s="1596" t="s">
        <v>1885</v>
      </c>
      <c r="B2930" s="1632">
        <v>8533.0</v>
      </c>
      <c r="C2930" s="1610">
        <v>221.0</v>
      </c>
      <c r="D2930" s="1599">
        <v>16.6</v>
      </c>
      <c r="E2930" s="160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609">
        <v>429.0</v>
      </c>
      <c r="L2930" s="1602">
        <v>61764.0</v>
      </c>
    </row>
    <row r="2931">
      <c r="A2931" s="1596" t="s">
        <v>1358</v>
      </c>
      <c r="B2931" s="1632">
        <v>30319.0</v>
      </c>
      <c r="C2931" s="1598">
        <v>1668.0</v>
      </c>
      <c r="D2931" s="1599">
        <v>29.8</v>
      </c>
      <c r="E2931" s="160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609">
        <v>1077.0</v>
      </c>
      <c r="L2931" s="1602">
        <v>44832.0</v>
      </c>
    </row>
    <row r="2932">
      <c r="A2932" s="1596" t="s">
        <v>328</v>
      </c>
      <c r="B2932" s="1632">
        <v>10625.0</v>
      </c>
      <c r="C2932" s="1610">
        <v>395.0</v>
      </c>
      <c r="D2932" s="1599">
        <v>22.9</v>
      </c>
      <c r="E2932" s="160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609">
        <v>520.0</v>
      </c>
      <c r="L2932" s="1678">
        <v>54871.0</v>
      </c>
    </row>
    <row r="2933">
      <c r="A2933" s="1596" t="s">
        <v>80</v>
      </c>
      <c r="B2933" s="1632">
        <v>99721.0</v>
      </c>
      <c r="C2933" s="1598">
        <v>2194.0</v>
      </c>
      <c r="D2933" s="1599">
        <v>14.6</v>
      </c>
      <c r="E2933" s="160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609">
        <v>5882.0</v>
      </c>
      <c r="L2933" s="1602">
        <v>52538.0</v>
      </c>
    </row>
    <row r="2934">
      <c r="A2934" s="1596" t="s">
        <v>798</v>
      </c>
      <c r="B2934" s="1632">
        <v>14775.0</v>
      </c>
      <c r="C2934" s="1610">
        <v>516.0</v>
      </c>
      <c r="D2934" s="1599">
        <v>19.9</v>
      </c>
      <c r="E2934" s="160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609">
        <v>725.0</v>
      </c>
      <c r="L2934" s="1602">
        <v>56690.0</v>
      </c>
    </row>
    <row r="2935">
      <c r="A2935" s="1596" t="s">
        <v>1886</v>
      </c>
      <c r="B2935" s="1632">
        <v>22945.0</v>
      </c>
      <c r="C2935" s="1610">
        <v>319.0</v>
      </c>
      <c r="D2935" s="1599">
        <v>7.3</v>
      </c>
      <c r="E2935" s="160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609">
        <v>1423.0</v>
      </c>
      <c r="L2935" s="1602">
        <v>90858.0</v>
      </c>
    </row>
    <row r="2936">
      <c r="A2936" s="1596" t="s">
        <v>1362</v>
      </c>
      <c r="B2936" s="1632">
        <v>12282.0</v>
      </c>
      <c r="C2936" s="1610">
        <v>683.0</v>
      </c>
      <c r="D2936" s="1599">
        <v>30.0</v>
      </c>
      <c r="E2936" s="160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609">
        <v>702.0</v>
      </c>
      <c r="L2936" s="1602">
        <v>43157.0</v>
      </c>
    </row>
    <row r="2937">
      <c r="A2937" s="1596" t="s">
        <v>1558</v>
      </c>
      <c r="B2937" s="1632">
        <v>11839.0</v>
      </c>
      <c r="C2937" s="1610">
        <v>467.0</v>
      </c>
      <c r="D2937" s="1599">
        <v>27.0</v>
      </c>
      <c r="E2937" s="160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609">
        <v>490.0</v>
      </c>
      <c r="L2937" s="1602">
        <v>55418.0</v>
      </c>
    </row>
    <row r="2938">
      <c r="A2938" s="1596" t="s">
        <v>1887</v>
      </c>
      <c r="B2938" s="1632">
        <v>15642.0</v>
      </c>
      <c r="C2938" s="1610">
        <v>812.0</v>
      </c>
      <c r="D2938" s="1599">
        <v>27.9</v>
      </c>
      <c r="E2938" s="160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609">
        <v>709.0</v>
      </c>
      <c r="L2938" s="1602">
        <v>46368.0</v>
      </c>
    </row>
    <row r="2939">
      <c r="A2939" s="1596" t="s">
        <v>237</v>
      </c>
      <c r="B2939" s="1632">
        <v>36254.0</v>
      </c>
      <c r="C2939" s="1610">
        <v>978.0</v>
      </c>
      <c r="D2939" s="1599">
        <v>12.9</v>
      </c>
      <c r="E2939" s="160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609">
        <v>2629.0</v>
      </c>
      <c r="L2939" s="1602">
        <v>63681.0</v>
      </c>
    </row>
    <row r="2940">
      <c r="A2940" s="1596" t="s">
        <v>671</v>
      </c>
      <c r="B2940" s="1632">
        <v>23709.0</v>
      </c>
      <c r="C2940" s="1610">
        <v>888.0</v>
      </c>
      <c r="D2940" s="1599">
        <v>19.0</v>
      </c>
      <c r="E2940" s="160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609">
        <v>894.0</v>
      </c>
      <c r="L2940" s="1602">
        <v>49073.0</v>
      </c>
    </row>
    <row r="2941">
      <c r="A2941" s="1596" t="s">
        <v>1888</v>
      </c>
      <c r="B2941" s="1632">
        <v>17608.0</v>
      </c>
      <c r="C2941" s="1610">
        <v>685.0</v>
      </c>
      <c r="D2941" s="1599">
        <v>22.7</v>
      </c>
      <c r="E2941" s="160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609">
        <v>640.0</v>
      </c>
      <c r="L2941" s="1602">
        <v>42862.0</v>
      </c>
    </row>
    <row r="2942">
      <c r="A2942" s="1596" t="s">
        <v>1889</v>
      </c>
      <c r="B2942" s="1632">
        <v>60501.0</v>
      </c>
      <c r="C2942" s="1598">
        <v>2530.0</v>
      </c>
      <c r="D2942" s="1599">
        <v>22.3</v>
      </c>
      <c r="E2942" s="160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609">
        <v>2129.0</v>
      </c>
      <c r="L2942" s="1602">
        <v>44710.0</v>
      </c>
    </row>
    <row r="2943">
      <c r="A2943" s="1596" t="s">
        <v>1890</v>
      </c>
      <c r="B2943" s="1632">
        <v>30333.0</v>
      </c>
      <c r="C2943" s="1610">
        <v>421.0</v>
      </c>
      <c r="D2943" s="1599">
        <v>8.1</v>
      </c>
      <c r="E2943" s="160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609">
        <v>1571.0</v>
      </c>
      <c r="L2943" s="1602">
        <v>88475.0</v>
      </c>
    </row>
    <row r="2944">
      <c r="A2944" s="1596" t="s">
        <v>1891</v>
      </c>
      <c r="B2944" s="1632">
        <v>21849.0</v>
      </c>
      <c r="C2944" s="1598">
        <v>1025.0</v>
      </c>
      <c r="D2944" s="1599">
        <v>27.9</v>
      </c>
      <c r="E2944" s="160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609">
        <v>943.0</v>
      </c>
      <c r="L2944" s="1602">
        <v>48450.0</v>
      </c>
    </row>
    <row r="2945">
      <c r="A2945" s="1596" t="s">
        <v>1892</v>
      </c>
      <c r="B2945" s="1632">
        <v>43010.0</v>
      </c>
      <c r="C2945" s="1610">
        <v>917.0</v>
      </c>
      <c r="D2945" s="1599">
        <v>11.3</v>
      </c>
      <c r="E2945" s="160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609">
        <v>3042.0</v>
      </c>
      <c r="L2945" s="1678">
        <v>68133.0</v>
      </c>
    </row>
    <row r="2946">
      <c r="A2946" s="1596" t="s">
        <v>1893</v>
      </c>
      <c r="B2946" s="1632">
        <v>482204.0</v>
      </c>
      <c r="C2946" s="1598">
        <v>10821.0</v>
      </c>
      <c r="D2946" s="1599">
        <v>8.7</v>
      </c>
      <c r="E2946" s="160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609">
        <v>63092.0</v>
      </c>
      <c r="L2946" s="1602">
        <v>106200.0</v>
      </c>
    </row>
    <row r="2947">
      <c r="A2947" s="1596" t="s">
        <v>190</v>
      </c>
      <c r="B2947" s="1632">
        <v>33800.0</v>
      </c>
      <c r="C2947" s="1598">
        <v>1209.0</v>
      </c>
      <c r="D2947" s="1599">
        <v>20.5</v>
      </c>
      <c r="E2947" s="160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609">
        <v>1628.0</v>
      </c>
      <c r="L2947" s="1602">
        <v>50834.0</v>
      </c>
    </row>
    <row r="2948">
      <c r="A2948" s="1596" t="s">
        <v>1894</v>
      </c>
      <c r="B2948" s="1632">
        <v>7348.0</v>
      </c>
      <c r="C2948" s="1610">
        <v>158.0</v>
      </c>
      <c r="D2948" s="1599">
        <v>13.6</v>
      </c>
      <c r="E2948" s="160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609">
        <v>442.0</v>
      </c>
      <c r="L2948" s="1602">
        <v>71035.0</v>
      </c>
    </row>
    <row r="2949">
      <c r="A2949" s="1596" t="s">
        <v>4242</v>
      </c>
      <c r="B2949" s="1632">
        <v>8923.0</v>
      </c>
      <c r="C2949" s="1610">
        <v>340.0</v>
      </c>
      <c r="D2949" s="1599">
        <v>22.5</v>
      </c>
      <c r="E2949" s="160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609">
        <v>413.0</v>
      </c>
      <c r="L2949" s="1678">
        <v>49399.0</v>
      </c>
    </row>
    <row r="2950">
      <c r="A2950" s="1596" t="s">
        <v>4243</v>
      </c>
      <c r="B2950" s="1632">
        <v>96929.0</v>
      </c>
      <c r="C2950" s="1598">
        <v>1539.0</v>
      </c>
      <c r="D2950" s="1599">
        <v>8.4</v>
      </c>
      <c r="E2950" s="160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609">
        <v>5166.0</v>
      </c>
      <c r="L2950" s="1602">
        <v>68734.0</v>
      </c>
    </row>
    <row r="2951">
      <c r="A2951" s="1596" t="s">
        <v>1896</v>
      </c>
      <c r="B2951" s="1632">
        <v>22650.0</v>
      </c>
      <c r="C2951" s="1610">
        <v>657.0</v>
      </c>
      <c r="D2951" s="1599">
        <v>16.7</v>
      </c>
      <c r="E2951" s="160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609">
        <v>1041.0</v>
      </c>
      <c r="L2951" s="1678">
        <v>53413.0</v>
      </c>
    </row>
    <row r="2952">
      <c r="A2952" s="1596" t="s">
        <v>1246</v>
      </c>
      <c r="B2952" s="1632">
        <v>83757.0</v>
      </c>
      <c r="C2952" s="1598">
        <v>1629.0</v>
      </c>
      <c r="D2952" s="1599">
        <v>9.3</v>
      </c>
      <c r="E2952" s="160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609">
        <v>4630.0</v>
      </c>
      <c r="L2952" s="1602">
        <v>61375.0</v>
      </c>
    </row>
    <row r="2953">
      <c r="A2953" s="1596" t="s">
        <v>86</v>
      </c>
      <c r="B2953" s="1632">
        <v>25781.0</v>
      </c>
      <c r="C2953" s="1598">
        <v>1080.0</v>
      </c>
      <c r="D2953" s="1599">
        <v>21.7</v>
      </c>
      <c r="E2953" s="160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609">
        <v>587.0</v>
      </c>
      <c r="L2953" s="1602">
        <v>38966.0</v>
      </c>
    </row>
    <row r="2954">
      <c r="A2954" s="1596" t="s">
        <v>193</v>
      </c>
      <c r="B2954" s="1632">
        <v>21576.0</v>
      </c>
      <c r="C2954" s="1610">
        <v>921.0</v>
      </c>
      <c r="D2954" s="1599">
        <v>24.5</v>
      </c>
      <c r="E2954" s="160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609">
        <v>699.0</v>
      </c>
      <c r="L2954" s="1602">
        <v>40161.0</v>
      </c>
    </row>
    <row r="2955">
      <c r="A2955" s="1596" t="s">
        <v>1897</v>
      </c>
      <c r="B2955" s="1632">
        <v>44186.0</v>
      </c>
      <c r="C2955" s="1598">
        <v>1345.0</v>
      </c>
      <c r="D2955" s="1599">
        <v>14.9</v>
      </c>
      <c r="E2955" s="160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609">
        <v>2664.0</v>
      </c>
      <c r="L2955" s="1602">
        <v>55283.0</v>
      </c>
    </row>
    <row r="2956">
      <c r="A2956" s="1596" t="s">
        <v>1898</v>
      </c>
      <c r="B2956" s="1632">
        <v>29800.0</v>
      </c>
      <c r="C2956" s="1598">
        <v>1446.0</v>
      </c>
      <c r="D2956" s="1599">
        <v>25.2</v>
      </c>
      <c r="E2956" s="160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609">
        <v>1047.0</v>
      </c>
      <c r="L2956" s="1602">
        <v>40972.0</v>
      </c>
    </row>
    <row r="2957">
      <c r="A2957" s="1596" t="s">
        <v>1899</v>
      </c>
      <c r="B2957" s="1632">
        <v>17996.0</v>
      </c>
      <c r="C2957" s="1610">
        <v>638.0</v>
      </c>
      <c r="D2957" s="1599">
        <v>20.2</v>
      </c>
      <c r="E2957" s="160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609">
        <v>719.0</v>
      </c>
      <c r="L2957" s="1678">
        <v>52741.0</v>
      </c>
    </row>
    <row r="2958">
      <c r="A2958" s="1596" t="s">
        <v>1900</v>
      </c>
      <c r="B2958" s="1632">
        <v>140032.0</v>
      </c>
      <c r="C2958" s="1598">
        <v>3298.0</v>
      </c>
      <c r="D2958" s="1599">
        <v>10.1</v>
      </c>
      <c r="E2958" s="160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609">
        <v>13898.0</v>
      </c>
      <c r="L2958" s="1678">
        <v>86695.0</v>
      </c>
    </row>
    <row r="2959">
      <c r="A2959" s="1596" t="s">
        <v>744</v>
      </c>
      <c r="B2959" s="1632">
        <v>156927.0</v>
      </c>
      <c r="C2959" s="1598">
        <v>2517.0</v>
      </c>
      <c r="D2959" s="1599">
        <v>6.5</v>
      </c>
      <c r="E2959" s="160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609">
        <v>19173.0</v>
      </c>
      <c r="L2959" s="1602">
        <v>108421.0</v>
      </c>
    </row>
    <row r="2960">
      <c r="A2960" s="1596" t="s">
        <v>1375</v>
      </c>
      <c r="B2960" s="1632">
        <v>6561.0</v>
      </c>
      <c r="C2960" s="1610">
        <v>217.0</v>
      </c>
      <c r="D2960" s="1599">
        <v>20.2</v>
      </c>
      <c r="E2960" s="160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609">
        <v>287.0</v>
      </c>
      <c r="L2960" s="1602">
        <v>54663.0</v>
      </c>
    </row>
    <row r="2961">
      <c r="A2961" s="1596" t="s">
        <v>337</v>
      </c>
      <c r="B2961" s="1632">
        <v>10829.0</v>
      </c>
      <c r="C2961" s="1610">
        <v>506.0</v>
      </c>
      <c r="D2961" s="1599">
        <v>29.6</v>
      </c>
      <c r="E2961" s="160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609">
        <v>413.0</v>
      </c>
      <c r="L2961" s="1602">
        <v>43031.0</v>
      </c>
    </row>
    <row r="2962">
      <c r="A2962" s="1596" t="s">
        <v>589</v>
      </c>
      <c r="B2962" s="1632">
        <v>40429.0</v>
      </c>
      <c r="C2962" s="1598">
        <v>1875.0</v>
      </c>
      <c r="D2962" s="1599">
        <v>24.1</v>
      </c>
      <c r="E2962" s="160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609">
        <v>1452.0</v>
      </c>
      <c r="L2962" s="1602">
        <v>42074.0</v>
      </c>
    </row>
    <row r="2963">
      <c r="A2963" s="1596" t="s">
        <v>493</v>
      </c>
      <c r="B2963" s="1632">
        <v>40727.0</v>
      </c>
      <c r="C2963" s="1598">
        <v>1198.0</v>
      </c>
      <c r="D2963" s="1599">
        <v>13.9</v>
      </c>
      <c r="E2963" s="160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609">
        <v>2893.0</v>
      </c>
      <c r="L2963" s="1602">
        <v>65635.0</v>
      </c>
    </row>
    <row r="2964">
      <c r="A2964" s="1596" t="s">
        <v>94</v>
      </c>
      <c r="B2964" s="1632">
        <v>53935.0</v>
      </c>
      <c r="C2964" s="1598">
        <v>2024.0</v>
      </c>
      <c r="D2964" s="1599">
        <v>20.5</v>
      </c>
      <c r="E2964" s="160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609">
        <v>1842.0</v>
      </c>
      <c r="L2964" s="1602">
        <v>45510.0</v>
      </c>
    </row>
    <row r="2965">
      <c r="A2965" s="1596" t="s">
        <v>1565</v>
      </c>
      <c r="B2965" s="1632">
        <v>18477.0</v>
      </c>
      <c r="C2965" s="1610">
        <v>885.0</v>
      </c>
      <c r="D2965" s="1599">
        <v>26.8</v>
      </c>
      <c r="E2965" s="160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609">
        <v>1212.0</v>
      </c>
      <c r="L2965" s="1602">
        <v>51414.0</v>
      </c>
    </row>
    <row r="2966">
      <c r="A2966" s="1596" t="s">
        <v>1823</v>
      </c>
      <c r="B2966" s="1632">
        <v>36130.0</v>
      </c>
      <c r="C2966" s="1598">
        <v>2382.0</v>
      </c>
      <c r="D2966" s="1599">
        <v>32.5</v>
      </c>
      <c r="E2966" s="160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609">
        <v>1139.0</v>
      </c>
      <c r="L2966" s="1602">
        <v>38045.0</v>
      </c>
    </row>
    <row r="2967">
      <c r="A2967" s="1596" t="s">
        <v>1901</v>
      </c>
      <c r="B2967" s="1632">
        <v>28290.0</v>
      </c>
      <c r="C2967" s="1598">
        <v>1324.0</v>
      </c>
      <c r="D2967" s="1599">
        <v>23.8</v>
      </c>
      <c r="E2967" s="160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609">
        <v>1078.0</v>
      </c>
      <c r="L2967" s="1678">
        <v>46345.0</v>
      </c>
    </row>
    <row r="2968">
      <c r="A2968" s="1596" t="s">
        <v>871</v>
      </c>
      <c r="B2968" s="1632">
        <v>70045.0</v>
      </c>
      <c r="C2968" s="1598">
        <v>1051.0</v>
      </c>
      <c r="D2968" s="1599">
        <v>6.6</v>
      </c>
      <c r="E2968" s="160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609">
        <v>6687.0</v>
      </c>
      <c r="L2968" s="1678">
        <v>86317.0</v>
      </c>
    </row>
    <row r="2969">
      <c r="A2969" s="1596" t="s">
        <v>4244</v>
      </c>
      <c r="B2969" s="1632">
        <v>159467.0</v>
      </c>
      <c r="C2969" s="1598">
        <v>4586.0</v>
      </c>
      <c r="D2969" s="1599">
        <v>16.1</v>
      </c>
      <c r="E2969" s="160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609">
        <v>17177.0</v>
      </c>
      <c r="L2969" s="1602">
        <v>99425.0</v>
      </c>
    </row>
    <row r="2970">
      <c r="A2970" s="1596" t="s">
        <v>895</v>
      </c>
      <c r="B2970" s="1632">
        <v>17219.0</v>
      </c>
      <c r="C2970" s="1598">
        <v>1072.0</v>
      </c>
      <c r="D2970" s="1599">
        <v>33.1</v>
      </c>
      <c r="E2970" s="160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609">
        <v>1088.0</v>
      </c>
      <c r="L2970" s="1602">
        <v>36903.0</v>
      </c>
    </row>
    <row r="2971">
      <c r="A2971" s="1596" t="s">
        <v>649</v>
      </c>
      <c r="B2971" s="1632">
        <v>6641.0</v>
      </c>
      <c r="C2971" s="1610">
        <v>217.0</v>
      </c>
      <c r="D2971" s="1599">
        <v>20.2</v>
      </c>
      <c r="E2971" s="160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609">
        <v>447.0</v>
      </c>
      <c r="L2971" s="1602">
        <v>43390.0</v>
      </c>
    </row>
    <row r="2972">
      <c r="A2972" s="1596" t="s">
        <v>4245</v>
      </c>
      <c r="B2972" s="1632">
        <v>46553.0</v>
      </c>
      <c r="C2972" s="1598">
        <v>1380.0</v>
      </c>
      <c r="D2972" s="1599">
        <v>18.3</v>
      </c>
      <c r="E2972" s="160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609">
        <v>3583.0</v>
      </c>
      <c r="L2972" s="1678">
        <v>56997.0</v>
      </c>
    </row>
    <row r="2973">
      <c r="A2973" s="1596" t="s">
        <v>4246</v>
      </c>
      <c r="B2973" s="1632">
        <v>249422.0</v>
      </c>
      <c r="C2973" s="1598">
        <v>6860.0</v>
      </c>
      <c r="D2973" s="1599">
        <v>11.9</v>
      </c>
      <c r="E2973" s="160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609">
        <v>20166.0</v>
      </c>
      <c r="L2973" s="1602">
        <v>78846.0</v>
      </c>
    </row>
    <row r="2974">
      <c r="A2974" s="1596" t="s">
        <v>4247</v>
      </c>
      <c r="B2974" s="1632">
        <v>18170.0</v>
      </c>
      <c r="C2974" s="1610">
        <v>732.0</v>
      </c>
      <c r="D2974" s="1599">
        <v>17.4</v>
      </c>
      <c r="E2974" s="160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609">
        <v>1427.0</v>
      </c>
      <c r="L2974" s="1602">
        <v>56800.0</v>
      </c>
    </row>
    <row r="2975">
      <c r="A2975" s="1596" t="s">
        <v>49</v>
      </c>
      <c r="B2975" s="1632">
        <v>5737.0</v>
      </c>
      <c r="C2975" s="1610">
        <v>250.0</v>
      </c>
      <c r="D2975" s="1599">
        <v>26.1</v>
      </c>
      <c r="E2975" s="160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609">
        <v>302.0</v>
      </c>
      <c r="L2975" s="1602">
        <v>40504.0</v>
      </c>
    </row>
    <row r="2976">
      <c r="A2976" s="1596" t="s">
        <v>4248</v>
      </c>
      <c r="B2976" s="1632">
        <v>42590.0</v>
      </c>
      <c r="C2976" s="1598">
        <v>3306.0</v>
      </c>
      <c r="D2976" s="1599">
        <v>38.1</v>
      </c>
      <c r="E2976" s="160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609">
        <v>1624.0</v>
      </c>
      <c r="L2976" s="1602">
        <v>36015.0</v>
      </c>
    </row>
    <row r="2977">
      <c r="A2977" s="1596" t="s">
        <v>4249</v>
      </c>
      <c r="B2977" s="1632">
        <v>5766.0</v>
      </c>
      <c r="C2977" s="1610">
        <v>398.0</v>
      </c>
      <c r="D2977" s="1599">
        <v>37.4</v>
      </c>
      <c r="E2977" s="160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609">
        <v>213.0</v>
      </c>
      <c r="L2977" s="1602">
        <v>36908.0</v>
      </c>
    </row>
    <row r="2978">
      <c r="A2978" s="1596" t="s">
        <v>1911</v>
      </c>
      <c r="B2978" s="1632">
        <v>24146.0</v>
      </c>
      <c r="C2978" s="1610">
        <v>418.0</v>
      </c>
      <c r="D2978" s="1599">
        <v>6.9</v>
      </c>
      <c r="E2978" s="160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609">
        <v>2811.0</v>
      </c>
      <c r="L2978" s="1602">
        <v>105532.0</v>
      </c>
    </row>
    <row r="2979">
      <c r="A2979" s="1596" t="s">
        <v>4250</v>
      </c>
      <c r="B2979" s="1632">
        <v>14658.0</v>
      </c>
      <c r="C2979" s="1610">
        <v>114.0</v>
      </c>
      <c r="D2979" s="1599">
        <v>2.9</v>
      </c>
      <c r="E2979" s="160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609">
        <v>1737.0</v>
      </c>
      <c r="L2979" s="1602">
        <v>137551.0</v>
      </c>
    </row>
    <row r="2980">
      <c r="A2980" s="1596" t="s">
        <v>1913</v>
      </c>
      <c r="B2980" s="1632">
        <v>8180.0</v>
      </c>
      <c r="C2980" s="1610">
        <v>642.0</v>
      </c>
      <c r="D2980" s="1599">
        <v>34.1</v>
      </c>
      <c r="E2980" s="160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609">
        <v>334.0</v>
      </c>
      <c r="L2980" s="1602">
        <v>37327.0</v>
      </c>
    </row>
    <row r="2981">
      <c r="A2981" s="1596" t="s">
        <v>4251</v>
      </c>
      <c r="B2981" s="1632">
        <v>27982.0</v>
      </c>
      <c r="C2981" s="1598">
        <v>1254.0</v>
      </c>
      <c r="D2981" s="1599">
        <v>21.2</v>
      </c>
      <c r="E2981" s="160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609">
        <v>2677.0</v>
      </c>
      <c r="L2981" s="1602">
        <v>58448.0</v>
      </c>
    </row>
    <row r="2982">
      <c r="A2982" s="1596" t="s">
        <v>4252</v>
      </c>
      <c r="B2982" s="1632">
        <v>6720.0</v>
      </c>
      <c r="C2982" s="1610">
        <v>478.0</v>
      </c>
      <c r="D2982" s="1599">
        <v>34.7</v>
      </c>
      <c r="E2982" s="160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609">
        <v>408.0</v>
      </c>
      <c r="L2982" s="1678">
        <v>36571.0</v>
      </c>
    </row>
    <row r="2983">
      <c r="A2983" s="1596" t="s">
        <v>1590</v>
      </c>
      <c r="B2983" s="1632">
        <v>137148.0</v>
      </c>
      <c r="C2983" s="1598">
        <v>6538.0</v>
      </c>
      <c r="D2983" s="1599">
        <v>23.7</v>
      </c>
      <c r="E2983" s="160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609">
        <v>10355.0</v>
      </c>
      <c r="L2983" s="1602">
        <v>54763.0</v>
      </c>
    </row>
    <row r="2984">
      <c r="A2984" s="1596" t="s">
        <v>4253</v>
      </c>
      <c r="B2984" s="1632">
        <v>51814.0</v>
      </c>
      <c r="C2984" s="1598">
        <v>1768.0</v>
      </c>
      <c r="D2984" s="1599">
        <v>19.8</v>
      </c>
      <c r="E2984" s="160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609">
        <v>5336.0</v>
      </c>
      <c r="L2984" s="1602">
        <v>42640.0</v>
      </c>
    </row>
    <row r="2985">
      <c r="A2985" s="1596" t="s">
        <v>4254</v>
      </c>
      <c r="B2985" s="1632">
        <v>23033.0</v>
      </c>
      <c r="C2985" s="1598">
        <v>1775.0</v>
      </c>
      <c r="D2985" s="1599">
        <v>30.9</v>
      </c>
      <c r="E2985" s="160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609">
        <v>1687.0</v>
      </c>
      <c r="L2985" s="1602">
        <v>42568.0</v>
      </c>
    </row>
    <row r="2986">
      <c r="A2986" s="1596" t="s">
        <v>1593</v>
      </c>
      <c r="B2986" s="1632">
        <v>7320.0</v>
      </c>
      <c r="C2986" s="1610">
        <v>91.0</v>
      </c>
      <c r="D2986" s="1599">
        <v>13.7</v>
      </c>
      <c r="E2986" s="160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609">
        <v>325.0</v>
      </c>
      <c r="L2986" s="1678">
        <v>48726.0</v>
      </c>
    </row>
    <row r="2987">
      <c r="A2987" s="1596" t="s">
        <v>4255</v>
      </c>
      <c r="B2987" s="1632">
        <v>79009.0</v>
      </c>
      <c r="C2987" s="1598">
        <v>3899.0</v>
      </c>
      <c r="D2987" s="1599">
        <v>25.1</v>
      </c>
      <c r="E2987" s="160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609">
        <v>4604.0</v>
      </c>
      <c r="L2987" s="1602">
        <v>43200.0</v>
      </c>
    </row>
    <row r="2988">
      <c r="A2988" s="1596" t="s">
        <v>4256</v>
      </c>
      <c r="B2988" s="1632">
        <v>42772.0</v>
      </c>
      <c r="C2988" s="1598">
        <v>1602.0</v>
      </c>
      <c r="D2988" s="1599">
        <v>14.7</v>
      </c>
      <c r="E2988" s="160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609">
        <v>5655.0</v>
      </c>
      <c r="L2988" s="1602">
        <v>79141.0</v>
      </c>
    </row>
    <row r="2989">
      <c r="A2989" s="1596" t="s">
        <v>4257</v>
      </c>
      <c r="B2989" s="1632">
        <v>17219.0</v>
      </c>
      <c r="C2989" s="1610">
        <v>455.0</v>
      </c>
      <c r="D2989" s="1599">
        <v>11.9</v>
      </c>
      <c r="E2989" s="160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609">
        <v>2263.0</v>
      </c>
      <c r="L2989" s="1602">
        <v>77032.0</v>
      </c>
    </row>
    <row r="2990">
      <c r="A2990" s="1596" t="s">
        <v>4258</v>
      </c>
      <c r="B2990" s="1632">
        <v>13485.0</v>
      </c>
      <c r="C2990" s="1598">
        <v>1060.0</v>
      </c>
      <c r="D2990" s="1599">
        <v>33.7</v>
      </c>
      <c r="E2990" s="160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609">
        <v>762.0</v>
      </c>
      <c r="L2990" s="1678">
        <v>33892.0</v>
      </c>
    </row>
    <row r="2991">
      <c r="A2991" s="1596" t="s">
        <v>4259</v>
      </c>
      <c r="B2991" s="1632">
        <v>186247.0</v>
      </c>
      <c r="C2991" s="1598">
        <v>8774.0</v>
      </c>
      <c r="D2991" s="1599">
        <v>21.7</v>
      </c>
      <c r="E2991" s="160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609">
        <v>16255.0</v>
      </c>
      <c r="L2991" s="1678">
        <v>50283.0</v>
      </c>
    </row>
    <row r="2992">
      <c r="A2992" s="1596" t="s">
        <v>901</v>
      </c>
      <c r="B2992" s="1632">
        <v>238005.0</v>
      </c>
      <c r="C2992" s="1598">
        <v>13203.0</v>
      </c>
      <c r="D2992" s="1599">
        <v>28.2</v>
      </c>
      <c r="E2992" s="160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609">
        <v>19251.0</v>
      </c>
      <c r="L2992" s="1602">
        <v>48519.0</v>
      </c>
    </row>
    <row r="2993">
      <c r="A2993" s="1596" t="s">
        <v>726</v>
      </c>
      <c r="B2993" s="1632">
        <v>3687.0</v>
      </c>
      <c r="C2993" s="1610">
        <v>242.0</v>
      </c>
      <c r="D2993" s="1599">
        <v>31.3</v>
      </c>
      <c r="E2993" s="160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609">
        <v>191.0</v>
      </c>
      <c r="L2993" s="1602">
        <v>34442.0</v>
      </c>
    </row>
    <row r="2994">
      <c r="A2994" s="1596" t="s">
        <v>121</v>
      </c>
      <c r="B2994" s="1632">
        <v>33458.0</v>
      </c>
      <c r="C2994" s="1598">
        <v>2678.0</v>
      </c>
      <c r="D2994" s="1599">
        <v>38.9</v>
      </c>
      <c r="E2994" s="160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609">
        <v>1575.0</v>
      </c>
      <c r="L2994" s="1602">
        <v>37049.0</v>
      </c>
    </row>
    <row r="2995">
      <c r="A2995" s="1596" t="s">
        <v>4260</v>
      </c>
      <c r="B2995" s="1632">
        <v>12460.0</v>
      </c>
      <c r="C2995" s="1610">
        <v>145.0</v>
      </c>
      <c r="D2995" s="1599">
        <v>5.4</v>
      </c>
      <c r="E2995" s="160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609">
        <v>836.0</v>
      </c>
      <c r="L2995" s="1678">
        <v>96057.0</v>
      </c>
    </row>
    <row r="2996">
      <c r="A2996" s="1596" t="s">
        <v>4261</v>
      </c>
      <c r="B2996" s="1632">
        <v>97915.0</v>
      </c>
      <c r="C2996" s="1598">
        <v>6232.0</v>
      </c>
      <c r="D2996" s="1599">
        <v>29.1</v>
      </c>
      <c r="E2996" s="160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609">
        <v>6218.0</v>
      </c>
      <c r="L2996" s="1678">
        <v>47343.0</v>
      </c>
    </row>
    <row r="2997">
      <c r="A2997" s="1596" t="s">
        <v>1930</v>
      </c>
      <c r="B2997" s="1632">
        <v>16070.0</v>
      </c>
      <c r="C2997" s="1610">
        <v>403.0</v>
      </c>
      <c r="D2997" s="1599">
        <v>18.0</v>
      </c>
      <c r="E2997" s="160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609">
        <v>857.0</v>
      </c>
      <c r="L2997" s="1678">
        <v>39254.0</v>
      </c>
    </row>
    <row r="2998">
      <c r="A2998" s="1596" t="s">
        <v>1931</v>
      </c>
      <c r="B2998" s="1632">
        <v>226610.0</v>
      </c>
      <c r="C2998" s="1598">
        <v>13549.0</v>
      </c>
      <c r="D2998" s="1599">
        <v>34.5</v>
      </c>
      <c r="E2998" s="160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609">
        <v>14104.0</v>
      </c>
      <c r="L2998" s="1602">
        <v>48747.0</v>
      </c>
    </row>
    <row r="2999">
      <c r="A2999" s="1596" t="s">
        <v>1932</v>
      </c>
      <c r="B2999" s="1632">
        <v>100011.0</v>
      </c>
      <c r="C2999" s="1598">
        <v>7125.0</v>
      </c>
      <c r="D2999" s="1599">
        <v>32.3</v>
      </c>
      <c r="E2999" s="160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609">
        <v>7485.0</v>
      </c>
      <c r="L2999" s="1602">
        <v>42715.0</v>
      </c>
    </row>
    <row r="3000">
      <c r="A3000" s="1596" t="s">
        <v>1260</v>
      </c>
      <c r="B3000" s="1632">
        <v>25346.0</v>
      </c>
      <c r="C3000" s="1610">
        <v>596.0</v>
      </c>
      <c r="D3000" s="1599">
        <v>11.9</v>
      </c>
      <c r="E3000" s="160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609">
        <v>1373.0</v>
      </c>
      <c r="L3000" s="1602">
        <v>57274.0</v>
      </c>
    </row>
    <row r="3001">
      <c r="A3001" s="1596" t="s">
        <v>4262</v>
      </c>
      <c r="B3001" s="1632">
        <v>25750.0</v>
      </c>
      <c r="C3001" s="1610">
        <v>884.0</v>
      </c>
      <c r="D3001" s="1599">
        <v>19.0</v>
      </c>
      <c r="E3001" s="160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609">
        <v>1723.0</v>
      </c>
      <c r="L3001" s="1678">
        <v>47319.0</v>
      </c>
    </row>
    <row r="3002">
      <c r="A3002" s="1596" t="s">
        <v>902</v>
      </c>
      <c r="B3002" s="1632">
        <v>94324.0</v>
      </c>
      <c r="C3002" s="1598">
        <v>3503.0</v>
      </c>
      <c r="D3002" s="1599">
        <v>16.1</v>
      </c>
      <c r="E3002" s="160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609">
        <v>6130.0</v>
      </c>
      <c r="L3002" s="1678">
        <v>69753.0</v>
      </c>
    </row>
    <row r="3003">
      <c r="A3003" s="1596" t="s">
        <v>4263</v>
      </c>
      <c r="B3003" s="1632">
        <v>459470.0</v>
      </c>
      <c r="C3003" s="1598">
        <v>10176.0</v>
      </c>
      <c r="D3003" s="1599">
        <v>10.4</v>
      </c>
      <c r="E3003" s="160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609">
        <v>44122.0</v>
      </c>
      <c r="L3003" s="1678">
        <v>76520.0</v>
      </c>
    </row>
    <row r="3004">
      <c r="A3004" s="1596" t="s">
        <v>4264</v>
      </c>
      <c r="B3004" s="1632">
        <v>22196.0</v>
      </c>
      <c r="C3004" s="1598">
        <v>1308.0</v>
      </c>
      <c r="D3004" s="1599">
        <v>25.0</v>
      </c>
      <c r="E3004" s="160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609">
        <v>1693.0</v>
      </c>
      <c r="L3004" s="1678">
        <v>47117.0</v>
      </c>
    </row>
    <row r="3005">
      <c r="A3005" s="1596" t="s">
        <v>1600</v>
      </c>
      <c r="B3005" s="1632">
        <v>15425.0</v>
      </c>
      <c r="C3005" s="1610">
        <v>475.0</v>
      </c>
      <c r="D3005" s="1599">
        <v>28.2</v>
      </c>
      <c r="E3005" s="160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609">
        <v>992.0</v>
      </c>
      <c r="L3005" s="1677">
        <v>52845.0</v>
      </c>
    </row>
    <row r="3006">
      <c r="A3006" s="1581" t="s">
        <v>3468</v>
      </c>
      <c r="B3006" s="1640">
        <v>28120.0</v>
      </c>
      <c r="C3006" s="1583">
        <v>1358.0</v>
      </c>
      <c r="D3006" s="1612">
        <v>22.0</v>
      </c>
      <c r="E3006" s="1585">
        <v>18336.0</v>
      </c>
      <c r="F3006" s="1586">
        <v>2865.0</v>
      </c>
      <c r="G3006" s="1586">
        <v>255.0</v>
      </c>
      <c r="H3006" s="1586">
        <v>711.0</v>
      </c>
      <c r="I3006" s="1586">
        <v>16.0</v>
      </c>
      <c r="J3006" s="1586">
        <v>3536.0</v>
      </c>
      <c r="K3006" s="1659">
        <v>2401.0</v>
      </c>
      <c r="L3006" s="1660">
        <v>51456.0</v>
      </c>
    </row>
    <row r="3007">
      <c r="A3007" s="1590" t="s">
        <v>94</v>
      </c>
      <c r="B3007" s="1641">
        <v>7705281.0</v>
      </c>
      <c r="C3007" s="1591">
        <v>205912.0</v>
      </c>
      <c r="D3007" s="1616">
        <v>12.6</v>
      </c>
      <c r="E3007" s="1617">
        <v>5130920.0</v>
      </c>
      <c r="F3007" s="1593">
        <v>307565.0</v>
      </c>
      <c r="G3007" s="1593">
        <v>121468.0</v>
      </c>
      <c r="H3007" s="1593">
        <v>730596.0</v>
      </c>
      <c r="I3007" s="1593">
        <v>64933.0</v>
      </c>
      <c r="J3007" s="1593">
        <v>513140.0</v>
      </c>
      <c r="K3007" s="1594">
        <v>836659.0</v>
      </c>
      <c r="L3007" s="1595">
        <v>74023.0</v>
      </c>
    </row>
    <row r="3008">
      <c r="A3008" s="1596" t="s">
        <v>267</v>
      </c>
      <c r="B3008" s="1631">
        <v>20613.0</v>
      </c>
      <c r="C3008" s="1598">
        <v>1415.0</v>
      </c>
      <c r="D3008" s="1599">
        <v>20.4</v>
      </c>
      <c r="E3008" s="160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609">
        <v>3535.0</v>
      </c>
      <c r="L3008" s="1602">
        <v>52012.0</v>
      </c>
    </row>
    <row r="3009">
      <c r="A3009" s="1596" t="s">
        <v>1941</v>
      </c>
      <c r="B3009" s="1632">
        <v>22285.0</v>
      </c>
      <c r="C3009" s="1610">
        <v>928.0</v>
      </c>
      <c r="D3009" s="1599">
        <v>20.6</v>
      </c>
      <c r="E3009" s="160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609">
        <v>1472.0</v>
      </c>
      <c r="L3009" s="1678">
        <v>49776.0</v>
      </c>
    </row>
    <row r="3010">
      <c r="A3010" s="1596" t="s">
        <v>150</v>
      </c>
      <c r="B3010" s="1632">
        <v>206873.0</v>
      </c>
      <c r="C3010" s="1598">
        <v>7184.0</v>
      </c>
      <c r="D3010" s="1599">
        <v>13.5</v>
      </c>
      <c r="E3010" s="160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609">
        <v>24146.0</v>
      </c>
      <c r="L3010" s="1678">
        <v>69212.0</v>
      </c>
    </row>
    <row r="3011">
      <c r="A3011" s="1596" t="s">
        <v>1942</v>
      </c>
      <c r="B3011" s="1632">
        <v>79074.0</v>
      </c>
      <c r="C3011" s="1598">
        <v>2614.0</v>
      </c>
      <c r="D3011" s="1599">
        <v>14.8</v>
      </c>
      <c r="E3011" s="160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609">
        <v>8491.0</v>
      </c>
      <c r="L3011" s="1678">
        <v>57243.0</v>
      </c>
    </row>
    <row r="3012">
      <c r="A3012" s="1596" t="s">
        <v>1943</v>
      </c>
      <c r="B3012" s="1632">
        <v>77155.0</v>
      </c>
      <c r="C3012" s="1598">
        <v>2612.0</v>
      </c>
      <c r="D3012" s="1599">
        <v>20.6</v>
      </c>
      <c r="E3012" s="160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609">
        <v>6686.0</v>
      </c>
      <c r="L3012" s="1678">
        <v>57183.0</v>
      </c>
    </row>
    <row r="3013">
      <c r="A3013" s="1596" t="s">
        <v>155</v>
      </c>
      <c r="B3013" s="1632">
        <v>503311.0</v>
      </c>
      <c r="C3013" s="1598">
        <v>12066.0</v>
      </c>
      <c r="D3013" s="1599">
        <v>10.6</v>
      </c>
      <c r="E3013" s="160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609">
        <v>52271.0</v>
      </c>
      <c r="L3013" s="1678">
        <v>73971.0</v>
      </c>
    </row>
    <row r="3014">
      <c r="A3014" s="1596" t="s">
        <v>157</v>
      </c>
      <c r="B3014" s="1632">
        <v>3952.0</v>
      </c>
      <c r="C3014" s="1610">
        <v>142.0</v>
      </c>
      <c r="D3014" s="1599">
        <v>19.0</v>
      </c>
      <c r="E3014" s="160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609">
        <v>307.0</v>
      </c>
      <c r="L3014" s="1602">
        <v>53700.0</v>
      </c>
    </row>
    <row r="3015">
      <c r="A3015" s="1596" t="s">
        <v>1944</v>
      </c>
      <c r="B3015" s="1632">
        <v>110730.0</v>
      </c>
      <c r="C3015" s="1598">
        <v>4312.0</v>
      </c>
      <c r="D3015" s="1599">
        <v>17.6</v>
      </c>
      <c r="E3015" s="160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609">
        <v>10194.0</v>
      </c>
      <c r="L3015" s="1602">
        <v>58624.0</v>
      </c>
    </row>
    <row r="3016">
      <c r="A3016" s="1596" t="s">
        <v>286</v>
      </c>
      <c r="B3016" s="1632">
        <v>42938.0</v>
      </c>
      <c r="C3016" s="1598">
        <v>1662.0</v>
      </c>
      <c r="D3016" s="1599">
        <v>15.2</v>
      </c>
      <c r="E3016" s="160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609">
        <v>6114.0</v>
      </c>
      <c r="L3016" s="1602">
        <v>65912.0</v>
      </c>
    </row>
    <row r="3017">
      <c r="A3017" s="1596" t="s">
        <v>1945</v>
      </c>
      <c r="B3017" s="1632">
        <v>7178.0</v>
      </c>
      <c r="C3017" s="1610">
        <v>321.0</v>
      </c>
      <c r="D3017" s="1599">
        <v>24.7</v>
      </c>
      <c r="E3017" s="160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609">
        <v>576.0</v>
      </c>
      <c r="L3017" s="1678">
        <v>40468.0</v>
      </c>
    </row>
    <row r="3018">
      <c r="A3018" s="1596" t="s">
        <v>59</v>
      </c>
      <c r="B3018" s="1632">
        <v>96749.0</v>
      </c>
      <c r="C3018" s="1598">
        <v>5012.0</v>
      </c>
      <c r="D3018" s="1599">
        <v>16.7</v>
      </c>
      <c r="E3018" s="160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609">
        <v>16124.0</v>
      </c>
      <c r="L3018" s="1678">
        <v>60483.0</v>
      </c>
    </row>
    <row r="3019">
      <c r="A3019" s="1596" t="s">
        <v>291</v>
      </c>
      <c r="B3019" s="1632">
        <v>2286.0</v>
      </c>
      <c r="C3019" s="1610">
        <v>86.0</v>
      </c>
      <c r="D3019" s="1599">
        <v>18.0</v>
      </c>
      <c r="E3019" s="160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609">
        <v>122.0</v>
      </c>
      <c r="L3019" s="1678">
        <v>50185.0</v>
      </c>
    </row>
    <row r="3020">
      <c r="A3020" s="1596" t="s">
        <v>168</v>
      </c>
      <c r="B3020" s="1632">
        <v>99123.0</v>
      </c>
      <c r="C3020" s="1598">
        <v>4624.0</v>
      </c>
      <c r="D3020" s="1599">
        <v>16.5</v>
      </c>
      <c r="E3020" s="160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609">
        <v>13209.0</v>
      </c>
      <c r="L3020" s="1678">
        <v>53688.0</v>
      </c>
    </row>
    <row r="3021">
      <c r="A3021" s="1596" t="s">
        <v>1946</v>
      </c>
      <c r="B3021" s="1632">
        <v>75636.0</v>
      </c>
      <c r="C3021" s="1598">
        <v>3506.0</v>
      </c>
      <c r="D3021" s="1599">
        <v>23.8</v>
      </c>
      <c r="E3021" s="160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609">
        <v>6830.0</v>
      </c>
      <c r="L3021" s="1602">
        <v>48763.0</v>
      </c>
    </row>
    <row r="3022">
      <c r="A3022" s="1596" t="s">
        <v>1947</v>
      </c>
      <c r="B3022" s="1632">
        <v>86857.0</v>
      </c>
      <c r="C3022" s="1598">
        <v>1460.0</v>
      </c>
      <c r="D3022" s="1599">
        <v>9.7</v>
      </c>
      <c r="E3022" s="160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609">
        <v>9008.0</v>
      </c>
      <c r="L3022" s="1602">
        <v>65987.0</v>
      </c>
    </row>
    <row r="3023">
      <c r="A3023" s="1596" t="s">
        <v>66</v>
      </c>
      <c r="B3023" s="1632">
        <v>32977.0</v>
      </c>
      <c r="C3023" s="1610">
        <v>792.0</v>
      </c>
      <c r="D3023" s="1599">
        <v>21.6</v>
      </c>
      <c r="E3023" s="160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609">
        <v>2552.0</v>
      </c>
      <c r="L3023" s="1678">
        <v>55893.0</v>
      </c>
    </row>
    <row r="3024">
      <c r="A3024" s="1596" t="s">
        <v>1752</v>
      </c>
      <c r="B3024" s="1632">
        <v>2269675.0</v>
      </c>
      <c r="C3024" s="1598">
        <v>48440.0</v>
      </c>
      <c r="D3024" s="1599">
        <v>10.8</v>
      </c>
      <c r="E3024" s="160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609">
        <v>235753.0</v>
      </c>
      <c r="L3024" s="1678">
        <v>94822.0</v>
      </c>
    </row>
    <row r="3025">
      <c r="A3025" s="1596" t="s">
        <v>1948</v>
      </c>
      <c r="B3025" s="1632">
        <v>275611.0</v>
      </c>
      <c r="C3025" s="1598">
        <v>6198.0</v>
      </c>
      <c r="D3025" s="1599">
        <v>11.5</v>
      </c>
      <c r="E3025" s="160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609">
        <v>31634.0</v>
      </c>
      <c r="L3025" s="1602">
        <v>76530.0</v>
      </c>
    </row>
    <row r="3026">
      <c r="A3026" s="1596" t="s">
        <v>1949</v>
      </c>
      <c r="B3026" s="1632">
        <v>44337.0</v>
      </c>
      <c r="C3026" s="1598">
        <v>1014.0</v>
      </c>
      <c r="D3026" s="1599">
        <v>12.8</v>
      </c>
      <c r="E3026" s="160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609">
        <v>3702.0</v>
      </c>
      <c r="L3026" s="1602">
        <v>55624.0</v>
      </c>
    </row>
    <row r="3027">
      <c r="A3027" s="1596" t="s">
        <v>1950</v>
      </c>
      <c r="B3027" s="1632">
        <v>22735.0</v>
      </c>
      <c r="C3027" s="1610">
        <v>751.0</v>
      </c>
      <c r="D3027" s="1599">
        <v>18.1</v>
      </c>
      <c r="E3027" s="160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609">
        <v>2092.0</v>
      </c>
      <c r="L3027" s="1678">
        <v>56503.0</v>
      </c>
    </row>
    <row r="3028">
      <c r="A3028" s="1596" t="s">
        <v>530</v>
      </c>
      <c r="B3028" s="1632">
        <v>82149.0</v>
      </c>
      <c r="C3028" s="1598">
        <v>2801.0</v>
      </c>
      <c r="D3028" s="1599">
        <v>16.9</v>
      </c>
      <c r="E3028" s="160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609">
        <v>7365.0</v>
      </c>
      <c r="L3028" s="1602">
        <v>57019.0</v>
      </c>
    </row>
    <row r="3029">
      <c r="A3029" s="1596" t="s">
        <v>176</v>
      </c>
      <c r="B3029" s="1632">
        <v>10876.0</v>
      </c>
      <c r="C3029" s="1610">
        <v>382.0</v>
      </c>
      <c r="D3029" s="1599">
        <v>16.5</v>
      </c>
      <c r="E3029" s="160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609">
        <v>710.0</v>
      </c>
      <c r="L3029" s="1678">
        <v>53326.0</v>
      </c>
    </row>
    <row r="3030">
      <c r="A3030" s="1596" t="s">
        <v>575</v>
      </c>
      <c r="B3030" s="1632">
        <v>65726.0</v>
      </c>
      <c r="C3030" s="1598">
        <v>2798.0</v>
      </c>
      <c r="D3030" s="1599">
        <v>22.8</v>
      </c>
      <c r="E3030" s="160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609">
        <v>6542.0</v>
      </c>
      <c r="L3030" s="1602">
        <v>58239.0</v>
      </c>
    </row>
    <row r="3031">
      <c r="A3031" s="1596" t="s">
        <v>1951</v>
      </c>
      <c r="B3031" s="1632">
        <v>42104.0</v>
      </c>
      <c r="C3031" s="1598">
        <v>2467.0</v>
      </c>
      <c r="D3031" s="1599">
        <v>25.9</v>
      </c>
      <c r="E3031" s="160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609">
        <v>4135.0</v>
      </c>
      <c r="L3031" s="1602">
        <v>48345.0</v>
      </c>
    </row>
    <row r="3032">
      <c r="A3032" s="1596" t="s">
        <v>1952</v>
      </c>
      <c r="B3032" s="1632">
        <v>23365.0</v>
      </c>
      <c r="C3032" s="1610">
        <v>707.0</v>
      </c>
      <c r="D3032" s="1599">
        <v>21.0</v>
      </c>
      <c r="E3032" s="160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609">
        <v>1959.0</v>
      </c>
      <c r="L3032" s="1602">
        <v>46365.0</v>
      </c>
    </row>
    <row r="3033">
      <c r="A3033" s="1596" t="s">
        <v>1953</v>
      </c>
      <c r="B3033" s="1632">
        <v>13401.0</v>
      </c>
      <c r="C3033" s="1610">
        <v>599.0</v>
      </c>
      <c r="D3033" s="1599">
        <v>23.2</v>
      </c>
      <c r="E3033" s="160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609">
        <v>865.0</v>
      </c>
      <c r="L3033" s="1678">
        <v>49750.0</v>
      </c>
    </row>
    <row r="3034">
      <c r="A3034" s="1596" t="s">
        <v>468</v>
      </c>
      <c r="B3034" s="1632">
        <v>921130.0</v>
      </c>
      <c r="C3034" s="1598">
        <v>21969.0</v>
      </c>
      <c r="D3034" s="1599">
        <v>10.7</v>
      </c>
      <c r="E3034" s="160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609">
        <v>116126.0</v>
      </c>
      <c r="L3034" s="1602">
        <v>75022.0</v>
      </c>
    </row>
    <row r="3035">
      <c r="A3035" s="1596" t="s">
        <v>317</v>
      </c>
      <c r="B3035" s="1632">
        <v>17788.0</v>
      </c>
      <c r="C3035" s="1610">
        <v>283.0</v>
      </c>
      <c r="D3035" s="1599">
        <v>12.9</v>
      </c>
      <c r="E3035" s="160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609">
        <v>1472.0</v>
      </c>
      <c r="L3035" s="1678">
        <v>62249.0</v>
      </c>
    </row>
    <row r="3036">
      <c r="A3036" s="1596" t="s">
        <v>1954</v>
      </c>
      <c r="B3036" s="1632">
        <v>129523.0</v>
      </c>
      <c r="C3036" s="1598">
        <v>3391.0</v>
      </c>
      <c r="D3036" s="1599">
        <v>12.4</v>
      </c>
      <c r="E3036" s="160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609">
        <v>13729.0</v>
      </c>
      <c r="L3036" s="1602">
        <v>70955.0</v>
      </c>
    </row>
    <row r="3037">
      <c r="A3037" s="1596" t="s">
        <v>1955</v>
      </c>
      <c r="B3037" s="1632">
        <v>12036.0</v>
      </c>
      <c r="C3037" s="1610">
        <v>355.0</v>
      </c>
      <c r="D3037" s="1599">
        <v>16.3</v>
      </c>
      <c r="E3037" s="160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609">
        <v>1023.0</v>
      </c>
      <c r="L3037" s="1678">
        <v>64344.0</v>
      </c>
    </row>
    <row r="3038">
      <c r="A3038" s="1596" t="s">
        <v>1956</v>
      </c>
      <c r="B3038" s="1632">
        <v>827957.0</v>
      </c>
      <c r="C3038" s="1598">
        <v>15975.0</v>
      </c>
      <c r="D3038" s="1599">
        <v>8.8</v>
      </c>
      <c r="E3038" s="160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609">
        <v>89496.0</v>
      </c>
      <c r="L3038" s="1678">
        <v>87096.0</v>
      </c>
    </row>
    <row r="3039">
      <c r="A3039" s="1596" t="s">
        <v>1957</v>
      </c>
      <c r="B3039" s="1632">
        <v>539339.0</v>
      </c>
      <c r="C3039" s="1598">
        <v>16565.0</v>
      </c>
      <c r="D3039" s="1599">
        <v>14.8</v>
      </c>
      <c r="E3039" s="160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609">
        <v>48360.0</v>
      </c>
      <c r="L3039" s="1602">
        <v>59408.0</v>
      </c>
    </row>
    <row r="3040">
      <c r="A3040" s="1596" t="s">
        <v>746</v>
      </c>
      <c r="B3040" s="1632">
        <v>46445.0</v>
      </c>
      <c r="C3040" s="1598">
        <v>1855.0</v>
      </c>
      <c r="D3040" s="1599">
        <v>19.4</v>
      </c>
      <c r="E3040" s="160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609">
        <v>3314.0</v>
      </c>
      <c r="L3040" s="1678">
        <v>51183.0</v>
      </c>
    </row>
    <row r="3041">
      <c r="A3041" s="1596" t="s">
        <v>1226</v>
      </c>
      <c r="B3041" s="1632">
        <v>294793.0</v>
      </c>
      <c r="C3041" s="1598">
        <v>5989.0</v>
      </c>
      <c r="D3041" s="1599">
        <v>9.9</v>
      </c>
      <c r="E3041" s="160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609">
        <v>34160.0</v>
      </c>
      <c r="L3041" s="1602">
        <v>72400.0</v>
      </c>
    </row>
    <row r="3042">
      <c r="A3042" s="1596" t="s">
        <v>1958</v>
      </c>
      <c r="B3042" s="1632">
        <v>4422.0</v>
      </c>
      <c r="C3042" s="1610">
        <v>148.0</v>
      </c>
      <c r="D3042" s="1599">
        <v>19.8</v>
      </c>
      <c r="E3042" s="160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609">
        <v>355.0</v>
      </c>
      <c r="L3042" s="1602">
        <v>55692.0</v>
      </c>
    </row>
    <row r="3043">
      <c r="A3043" s="1596" t="s">
        <v>1959</v>
      </c>
      <c r="B3043" s="1632">
        <v>62584.0</v>
      </c>
      <c r="C3043" s="1598">
        <v>1900.0</v>
      </c>
      <c r="D3043" s="1599">
        <v>15.1</v>
      </c>
      <c r="E3043" s="160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609">
        <v>7194.0</v>
      </c>
      <c r="L3043" s="1678">
        <v>57329.0</v>
      </c>
    </row>
    <row r="3044">
      <c r="A3044" s="1596" t="s">
        <v>1960</v>
      </c>
      <c r="B3044" s="1632">
        <v>226847.0</v>
      </c>
      <c r="C3044" s="1598">
        <v>6202.0</v>
      </c>
      <c r="D3044" s="1599">
        <v>14.4</v>
      </c>
      <c r="E3044" s="160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609">
        <v>21733.0</v>
      </c>
      <c r="L3044" s="1602">
        <v>62262.0</v>
      </c>
    </row>
    <row r="3045">
      <c r="A3045" s="1596" t="s">
        <v>1961</v>
      </c>
      <c r="B3045" s="1632">
        <v>47973.0</v>
      </c>
      <c r="C3045" s="1610">
        <v>882.0</v>
      </c>
      <c r="D3045" s="1599">
        <v>11.9</v>
      </c>
      <c r="E3045" s="160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609">
        <v>4536.0</v>
      </c>
      <c r="L3045" s="1677">
        <v>45389.0</v>
      </c>
    </row>
    <row r="3046">
      <c r="A3046" s="1581" t="s">
        <v>1962</v>
      </c>
      <c r="B3046" s="1640">
        <v>256728.0</v>
      </c>
      <c r="C3046" s="1583">
        <v>15504.0</v>
      </c>
      <c r="D3046" s="1612">
        <v>21.2</v>
      </c>
      <c r="E3046" s="1585">
        <v>124445.0</v>
      </c>
      <c r="F3046" s="1586">
        <v>2119.0</v>
      </c>
      <c r="G3046" s="1586">
        <v>12979.0</v>
      </c>
      <c r="H3046" s="1586">
        <v>3030.0</v>
      </c>
      <c r="I3046" s="1586">
        <v>309.0</v>
      </c>
      <c r="J3046" s="1586">
        <v>75079.0</v>
      </c>
      <c r="K3046" s="1659">
        <v>38767.0</v>
      </c>
      <c r="L3046" s="1660">
        <v>51377.0</v>
      </c>
    </row>
    <row r="3047">
      <c r="A3047" s="1590" t="s">
        <v>1963</v>
      </c>
      <c r="B3047" s="1641">
        <v>1793716.0</v>
      </c>
      <c r="C3047" s="1591">
        <v>82213.0</v>
      </c>
      <c r="D3047" s="1616">
        <v>23.2</v>
      </c>
      <c r="E3047" s="1617">
        <v>1610749.0</v>
      </c>
      <c r="F3047" s="1593">
        <v>65813.0</v>
      </c>
      <c r="G3047" s="1593">
        <v>3706.0</v>
      </c>
      <c r="H3047" s="1593">
        <v>15109.0</v>
      </c>
      <c r="I3047" s="1593">
        <v>476.0</v>
      </c>
      <c r="J3047" s="1593">
        <v>12919.0</v>
      </c>
      <c r="K3047" s="1594">
        <v>84944.0</v>
      </c>
      <c r="L3047" s="1595">
        <v>44038.0</v>
      </c>
    </row>
    <row r="3048">
      <c r="A3048" s="1596" t="s">
        <v>32</v>
      </c>
      <c r="B3048" s="1631">
        <v>15465.0</v>
      </c>
      <c r="C3048" s="1610">
        <v>850.0</v>
      </c>
      <c r="D3048" s="1599">
        <v>26.8</v>
      </c>
      <c r="E3048" s="1623">
        <v>14460.0</v>
      </c>
      <c r="F3048" s="1674">
        <v>271.0</v>
      </c>
      <c r="G3048" s="1674">
        <v>37.0</v>
      </c>
      <c r="H3048" s="1674">
        <v>32.0</v>
      </c>
      <c r="I3048" s="1674">
        <v>0.0</v>
      </c>
      <c r="J3048" s="1674">
        <v>42.0</v>
      </c>
      <c r="K3048" s="1675">
        <v>623.0</v>
      </c>
      <c r="L3048" s="1678">
        <v>39776.0</v>
      </c>
    </row>
    <row r="3049">
      <c r="A3049" s="1596" t="s">
        <v>1579</v>
      </c>
      <c r="B3049" s="1632">
        <v>122076.0</v>
      </c>
      <c r="C3049" s="1598">
        <v>4235.0</v>
      </c>
      <c r="D3049" s="1599">
        <v>16.0</v>
      </c>
      <c r="E3049" s="1600">
        <v>98281.0</v>
      </c>
      <c r="F3049" s="1638">
        <v>9364.0</v>
      </c>
      <c r="G3049" s="1638">
        <v>407.0</v>
      </c>
      <c r="H3049" s="1638">
        <v>1496.0</v>
      </c>
      <c r="I3049" s="1638">
        <v>52.0</v>
      </c>
      <c r="J3049" s="1638">
        <v>2756.0</v>
      </c>
      <c r="K3049" s="1639">
        <v>9720.0</v>
      </c>
      <c r="L3049" s="1602">
        <v>59619.0</v>
      </c>
    </row>
    <row r="3050">
      <c r="A3050" s="1596" t="s">
        <v>151</v>
      </c>
      <c r="B3050" s="1632">
        <v>21809.0</v>
      </c>
      <c r="C3050" s="1598">
        <v>1259.0</v>
      </c>
      <c r="D3050" s="1599">
        <v>27.6</v>
      </c>
      <c r="E3050" s="1600">
        <v>20780.0</v>
      </c>
      <c r="F3050" s="1638">
        <v>135.0</v>
      </c>
      <c r="G3050" s="1638">
        <v>46.0</v>
      </c>
      <c r="H3050" s="1638">
        <v>36.0</v>
      </c>
      <c r="I3050" s="1638">
        <v>2.0</v>
      </c>
      <c r="J3050" s="1638">
        <v>34.0</v>
      </c>
      <c r="K3050" s="1639">
        <v>776.0</v>
      </c>
      <c r="L3050" s="1602">
        <v>38110.0</v>
      </c>
    </row>
    <row r="3051">
      <c r="A3051" s="1596" t="s">
        <v>1965</v>
      </c>
      <c r="B3051" s="1632">
        <v>12447.0</v>
      </c>
      <c r="C3051" s="1610">
        <v>796.0</v>
      </c>
      <c r="D3051" s="1599">
        <v>29.8</v>
      </c>
      <c r="E3051" s="1600">
        <v>11976.0</v>
      </c>
      <c r="F3051" s="1638">
        <v>50.0</v>
      </c>
      <c r="G3051" s="1638">
        <v>19.0</v>
      </c>
      <c r="H3051" s="1638">
        <v>23.0</v>
      </c>
      <c r="I3051" s="1638">
        <v>11.0</v>
      </c>
      <c r="J3051" s="1638">
        <v>25.0</v>
      </c>
      <c r="K3051" s="1639">
        <v>343.0</v>
      </c>
      <c r="L3051" s="1602">
        <v>39292.0</v>
      </c>
    </row>
    <row r="3052">
      <c r="A3052" s="1596" t="s">
        <v>1966</v>
      </c>
      <c r="B3052" s="1632">
        <v>22559.0</v>
      </c>
      <c r="C3052" s="1610">
        <v>748.0</v>
      </c>
      <c r="D3052" s="1599">
        <v>19.5</v>
      </c>
      <c r="E3052" s="1600">
        <v>20915.0</v>
      </c>
      <c r="F3052" s="1638">
        <v>368.0</v>
      </c>
      <c r="G3052" s="1638">
        <v>39.0</v>
      </c>
      <c r="H3052" s="1638">
        <v>55.0</v>
      </c>
      <c r="I3052" s="1638">
        <v>0.0</v>
      </c>
      <c r="J3052" s="1638">
        <v>108.0</v>
      </c>
      <c r="K3052" s="1639">
        <v>1074.0</v>
      </c>
      <c r="L3052" s="1678">
        <v>48342.0</v>
      </c>
    </row>
    <row r="3053">
      <c r="A3053" s="1596" t="s">
        <v>1967</v>
      </c>
      <c r="B3053" s="1632">
        <v>94350.0</v>
      </c>
      <c r="C3053" s="1598">
        <v>4110.0</v>
      </c>
      <c r="D3053" s="1599">
        <v>23.1</v>
      </c>
      <c r="E3053" s="160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609">
        <v>4642.0</v>
      </c>
      <c r="L3053" s="1602">
        <v>39790.0</v>
      </c>
    </row>
    <row r="3054">
      <c r="A3054" s="1596" t="s">
        <v>37</v>
      </c>
      <c r="B3054" s="1632">
        <v>6229.0</v>
      </c>
      <c r="C3054" s="1610">
        <v>382.0</v>
      </c>
      <c r="D3054" s="1599">
        <v>28.8</v>
      </c>
      <c r="E3054" s="160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609">
        <v>184.0</v>
      </c>
      <c r="L3054" s="1602">
        <v>36384.0</v>
      </c>
    </row>
    <row r="3055">
      <c r="A3055" s="1596" t="s">
        <v>43</v>
      </c>
      <c r="B3055" s="1632">
        <v>8051.0</v>
      </c>
      <c r="C3055" s="1610">
        <v>609.0</v>
      </c>
      <c r="D3055" s="1599">
        <v>32.7</v>
      </c>
      <c r="E3055" s="160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609">
        <v>321.0</v>
      </c>
      <c r="L3055" s="1602">
        <v>35983.0</v>
      </c>
    </row>
    <row r="3056">
      <c r="A3056" s="1596" t="s">
        <v>1968</v>
      </c>
      <c r="B3056" s="1632">
        <v>7808.0</v>
      </c>
      <c r="C3056" s="1610">
        <v>304.0</v>
      </c>
      <c r="D3056" s="1599">
        <v>25.2</v>
      </c>
      <c r="E3056" s="160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609">
        <v>262.0</v>
      </c>
      <c r="L3056" s="1602">
        <v>44725.0</v>
      </c>
    </row>
    <row r="3057">
      <c r="A3057" s="1596" t="s">
        <v>58</v>
      </c>
      <c r="B3057" s="1632">
        <v>40488.0</v>
      </c>
      <c r="C3057" s="1598">
        <v>2476.0</v>
      </c>
      <c r="D3057" s="1599">
        <v>28.5</v>
      </c>
      <c r="E3057" s="160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609">
        <v>1908.0</v>
      </c>
      <c r="L3057" s="1602">
        <v>37867.0</v>
      </c>
    </row>
    <row r="3058">
      <c r="A3058" s="1596" t="s">
        <v>436</v>
      </c>
      <c r="B3058" s="1632">
        <v>7408.0</v>
      </c>
      <c r="C3058" s="1610">
        <v>273.0</v>
      </c>
      <c r="D3058" s="1599">
        <v>24.3</v>
      </c>
      <c r="E3058" s="160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609">
        <v>197.0</v>
      </c>
      <c r="L3058" s="1602">
        <v>38173.0</v>
      </c>
    </row>
    <row r="3059">
      <c r="A3059" s="1596" t="s">
        <v>168</v>
      </c>
      <c r="B3059" s="1632">
        <v>10976.0</v>
      </c>
      <c r="C3059" s="1610">
        <v>463.0</v>
      </c>
      <c r="D3059" s="1599">
        <v>21.1</v>
      </c>
      <c r="E3059" s="160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609">
        <v>303.0</v>
      </c>
      <c r="L3059" s="1602">
        <v>42146.0</v>
      </c>
    </row>
    <row r="3060">
      <c r="A3060" s="1596" t="s">
        <v>1969</v>
      </c>
      <c r="B3060" s="1632">
        <v>32977.0</v>
      </c>
      <c r="C3060" s="1598">
        <v>1502.0</v>
      </c>
      <c r="D3060" s="1599">
        <v>23.1</v>
      </c>
      <c r="E3060" s="160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609">
        <v>1316.0</v>
      </c>
      <c r="L3060" s="1602">
        <v>37665.0</v>
      </c>
    </row>
    <row r="3061">
      <c r="A3061" s="1596" t="s">
        <v>899</v>
      </c>
      <c r="B3061" s="1632">
        <v>23093.0</v>
      </c>
      <c r="C3061" s="1598">
        <v>1258.0</v>
      </c>
      <c r="D3061" s="1599">
        <v>30.3</v>
      </c>
      <c r="E3061" s="160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609">
        <v>877.0</v>
      </c>
      <c r="L3061" s="1602">
        <v>44442.0</v>
      </c>
    </row>
    <row r="3062">
      <c r="A3062" s="1596" t="s">
        <v>444</v>
      </c>
      <c r="B3062" s="1632">
        <v>29095.0</v>
      </c>
      <c r="C3062" s="1598">
        <v>1044.0</v>
      </c>
      <c r="D3062" s="1599">
        <v>19.5</v>
      </c>
      <c r="E3062" s="160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609">
        <v>1450.0</v>
      </c>
      <c r="L3062" s="1602">
        <v>47299.0</v>
      </c>
    </row>
    <row r="3063">
      <c r="A3063" s="1596" t="s">
        <v>1970</v>
      </c>
      <c r="B3063" s="1632">
        <v>14299.0</v>
      </c>
      <c r="C3063" s="1610">
        <v>557.0</v>
      </c>
      <c r="D3063" s="1599">
        <v>20.4</v>
      </c>
      <c r="E3063" s="160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609">
        <v>631.0</v>
      </c>
      <c r="L3063" s="1678">
        <v>43573.0</v>
      </c>
    </row>
    <row r="3064">
      <c r="A3064" s="1596" t="s">
        <v>608</v>
      </c>
      <c r="B3064" s="1632">
        <v>65921.0</v>
      </c>
      <c r="C3064" s="1598">
        <v>3091.0</v>
      </c>
      <c r="D3064" s="1599">
        <v>21.9</v>
      </c>
      <c r="E3064" s="160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609">
        <v>3408.0</v>
      </c>
      <c r="L3064" s="1602">
        <v>47942.0</v>
      </c>
    </row>
    <row r="3065">
      <c r="A3065" s="1596" t="s">
        <v>65</v>
      </c>
      <c r="B3065" s="1632">
        <v>27791.0</v>
      </c>
      <c r="C3065" s="1598">
        <v>1393.0</v>
      </c>
      <c r="D3065" s="1599">
        <v>23.3</v>
      </c>
      <c r="E3065" s="160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609">
        <v>908.0</v>
      </c>
      <c r="L3065" s="1602">
        <v>48731.0</v>
      </c>
    </row>
    <row r="3066">
      <c r="A3066" s="1596" t="s">
        <v>66</v>
      </c>
      <c r="B3066" s="1632">
        <v>57701.0</v>
      </c>
      <c r="C3066" s="1598">
        <v>1378.0</v>
      </c>
      <c r="D3066" s="1599">
        <v>11.2</v>
      </c>
      <c r="E3066" s="160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609">
        <v>4737.0</v>
      </c>
      <c r="L3066" s="1678">
        <v>75027.0</v>
      </c>
    </row>
    <row r="3067">
      <c r="A3067" s="1596" t="s">
        <v>1971</v>
      </c>
      <c r="B3067" s="1632">
        <v>180745.0</v>
      </c>
      <c r="C3067" s="1598">
        <v>9161.0</v>
      </c>
      <c r="D3067" s="1599">
        <v>26.0</v>
      </c>
      <c r="E3067" s="160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609">
        <v>9565.0</v>
      </c>
      <c r="L3067" s="1602">
        <v>41926.0</v>
      </c>
    </row>
    <row r="3068">
      <c r="A3068" s="1596" t="s">
        <v>530</v>
      </c>
      <c r="B3068" s="1632">
        <v>17033.0</v>
      </c>
      <c r="C3068" s="1610">
        <v>828.0</v>
      </c>
      <c r="D3068" s="1599">
        <v>25.0</v>
      </c>
      <c r="E3068" s="160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609">
        <v>667.0</v>
      </c>
      <c r="L3068" s="1602">
        <v>40691.0</v>
      </c>
    </row>
    <row r="3069">
      <c r="A3069" s="1596" t="s">
        <v>176</v>
      </c>
      <c r="B3069" s="1632">
        <v>20463.0</v>
      </c>
      <c r="C3069" s="1598">
        <v>1282.0</v>
      </c>
      <c r="D3069" s="1599">
        <v>28.9</v>
      </c>
      <c r="E3069" s="160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609">
        <v>528.0</v>
      </c>
      <c r="L3069" s="1602">
        <v>39766.0</v>
      </c>
    </row>
    <row r="3070">
      <c r="A3070" s="1596" t="s">
        <v>178</v>
      </c>
      <c r="B3070" s="1632">
        <v>32567.0</v>
      </c>
      <c r="C3070" s="1598">
        <v>2034.0</v>
      </c>
      <c r="D3070" s="1599">
        <v>31.2</v>
      </c>
      <c r="E3070" s="160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609">
        <v>928.0</v>
      </c>
      <c r="L3070" s="1602">
        <v>34894.0</v>
      </c>
    </row>
    <row r="3071">
      <c r="A3071" s="1596" t="s">
        <v>1357</v>
      </c>
      <c r="B3071" s="1632">
        <v>19111.0</v>
      </c>
      <c r="C3071" s="1598">
        <v>1554.0</v>
      </c>
      <c r="D3071" s="1599">
        <v>42.5</v>
      </c>
      <c r="E3071" s="160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609">
        <v>651.0</v>
      </c>
      <c r="L3071" s="1602">
        <v>27292.0</v>
      </c>
    </row>
    <row r="3072">
      <c r="A3072" s="1596" t="s">
        <v>76</v>
      </c>
      <c r="B3072" s="1632">
        <v>56205.0</v>
      </c>
      <c r="C3072" s="1598">
        <v>2590.0</v>
      </c>
      <c r="D3072" s="1599">
        <v>23.7</v>
      </c>
      <c r="E3072" s="160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609">
        <v>3122.0</v>
      </c>
      <c r="L3072" s="1602">
        <v>46244.0</v>
      </c>
    </row>
    <row r="3073">
      <c r="A3073" s="1596" t="s">
        <v>77</v>
      </c>
      <c r="B3073" s="1632">
        <v>30591.0</v>
      </c>
      <c r="C3073" s="1598">
        <v>1116.0</v>
      </c>
      <c r="D3073" s="1599">
        <v>19.3</v>
      </c>
      <c r="E3073" s="160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609">
        <v>1247.0</v>
      </c>
      <c r="L3073" s="1602">
        <v>50064.0</v>
      </c>
    </row>
    <row r="3074">
      <c r="A3074" s="1596" t="s">
        <v>575</v>
      </c>
      <c r="B3074" s="1632">
        <v>25453.0</v>
      </c>
      <c r="C3074" s="1598">
        <v>1305.0</v>
      </c>
      <c r="D3074" s="1599">
        <v>23.9</v>
      </c>
      <c r="E3074" s="160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609">
        <v>692.0</v>
      </c>
      <c r="L3074" s="1602">
        <v>43050.0</v>
      </c>
    </row>
    <row r="3075">
      <c r="A3075" s="1596" t="s">
        <v>578</v>
      </c>
      <c r="B3075" s="1632">
        <v>59664.0</v>
      </c>
      <c r="C3075" s="1598">
        <v>4159.0</v>
      </c>
      <c r="D3075" s="1599">
        <v>34.9</v>
      </c>
      <c r="E3075" s="160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609">
        <v>2645.0</v>
      </c>
      <c r="L3075" s="1602">
        <v>37860.0</v>
      </c>
    </row>
    <row r="3076">
      <c r="A3076" s="1596" t="s">
        <v>303</v>
      </c>
      <c r="B3076" s="1632">
        <v>26938.0</v>
      </c>
      <c r="C3076" s="1598">
        <v>1052.0</v>
      </c>
      <c r="D3076" s="1599">
        <v>20.2</v>
      </c>
      <c r="E3076" s="160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609">
        <v>1214.0</v>
      </c>
      <c r="L3076" s="1602">
        <v>48578.0</v>
      </c>
    </row>
    <row r="3077">
      <c r="A3077" s="1596" t="s">
        <v>1972</v>
      </c>
      <c r="B3077" s="1632">
        <v>23568.0</v>
      </c>
      <c r="C3077" s="1598">
        <v>1894.0</v>
      </c>
      <c r="D3077" s="1599">
        <v>36.5</v>
      </c>
      <c r="E3077" s="160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609">
        <v>661.0</v>
      </c>
      <c r="L3077" s="1678">
        <v>32917.0</v>
      </c>
    </row>
    <row r="3078">
      <c r="A3078" s="1596" t="s">
        <v>1973</v>
      </c>
      <c r="B3078" s="1632">
        <v>105822.0</v>
      </c>
      <c r="C3078" s="1598">
        <v>2355.0</v>
      </c>
      <c r="D3078" s="1599">
        <v>13.9</v>
      </c>
      <c r="E3078" s="160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609">
        <v>6482.0</v>
      </c>
      <c r="L3078" s="1602">
        <v>51070.0</v>
      </c>
    </row>
    <row r="3079">
      <c r="A3079" s="1596" t="s">
        <v>79</v>
      </c>
      <c r="B3079" s="1632">
        <v>12376.0</v>
      </c>
      <c r="C3079" s="1610">
        <v>572.0</v>
      </c>
      <c r="D3079" s="1599">
        <v>22.4</v>
      </c>
      <c r="E3079" s="160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609">
        <v>400.0</v>
      </c>
      <c r="L3079" s="1602">
        <v>38171.0</v>
      </c>
    </row>
    <row r="3080">
      <c r="A3080" s="1596" t="s">
        <v>81</v>
      </c>
      <c r="B3080" s="1632">
        <v>17063.0</v>
      </c>
      <c r="C3080" s="1610">
        <v>580.0</v>
      </c>
      <c r="D3080" s="1599">
        <v>18.6</v>
      </c>
      <c r="E3080" s="160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609">
        <v>761.0</v>
      </c>
      <c r="L3080" s="1602">
        <v>49487.0</v>
      </c>
    </row>
    <row r="3081">
      <c r="A3081" s="1596" t="s">
        <v>799</v>
      </c>
      <c r="B3081" s="1632">
        <v>24604.0</v>
      </c>
      <c r="C3081" s="1598">
        <v>1284.0</v>
      </c>
      <c r="D3081" s="1599">
        <v>25.8</v>
      </c>
      <c r="E3081" s="160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609">
        <v>776.0</v>
      </c>
      <c r="L3081" s="1602">
        <v>38572.0</v>
      </c>
    </row>
    <row r="3082">
      <c r="A3082" s="1596" t="s">
        <v>618</v>
      </c>
      <c r="B3082" s="1632">
        <v>42425.0</v>
      </c>
      <c r="C3082" s="1598">
        <v>1350.0</v>
      </c>
      <c r="D3082" s="1599">
        <v>17.5</v>
      </c>
      <c r="E3082" s="160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609">
        <v>2225.0</v>
      </c>
      <c r="L3082" s="1602">
        <v>48689.0</v>
      </c>
    </row>
    <row r="3083">
      <c r="A3083" s="1596" t="s">
        <v>802</v>
      </c>
      <c r="B3083" s="1632">
        <v>6143.0</v>
      </c>
      <c r="C3083" s="1610">
        <v>274.0</v>
      </c>
      <c r="D3083" s="1599">
        <v>21.7</v>
      </c>
      <c r="E3083" s="160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609">
        <v>178.0</v>
      </c>
      <c r="L3083" s="1602">
        <v>40415.0</v>
      </c>
    </row>
    <row r="3084">
      <c r="A3084" s="1596" t="s">
        <v>1974</v>
      </c>
      <c r="B3084" s="1632">
        <v>7653.0</v>
      </c>
      <c r="C3084" s="1610">
        <v>231.0</v>
      </c>
      <c r="D3084" s="1599">
        <v>16.9</v>
      </c>
      <c r="E3084" s="160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609">
        <v>250.0</v>
      </c>
      <c r="L3084" s="1602">
        <v>50768.0</v>
      </c>
    </row>
    <row r="3085">
      <c r="A3085" s="1596" t="s">
        <v>674</v>
      </c>
      <c r="B3085" s="1632">
        <v>7869.0</v>
      </c>
      <c r="C3085" s="1610">
        <v>363.0</v>
      </c>
      <c r="D3085" s="1599">
        <v>25.6</v>
      </c>
      <c r="E3085" s="160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609">
        <v>240.0</v>
      </c>
      <c r="L3085" s="1602">
        <v>39467.0</v>
      </c>
    </row>
    <row r="3086">
      <c r="A3086" s="1596" t="s">
        <v>1975</v>
      </c>
      <c r="B3086" s="1632">
        <v>34216.0</v>
      </c>
      <c r="C3086" s="1598">
        <v>1442.0</v>
      </c>
      <c r="D3086" s="1599">
        <v>23.1</v>
      </c>
      <c r="E3086" s="160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609">
        <v>1134.0</v>
      </c>
      <c r="L3086" s="1602">
        <v>47101.0</v>
      </c>
    </row>
    <row r="3087">
      <c r="A3087" s="1596" t="s">
        <v>380</v>
      </c>
      <c r="B3087" s="1632">
        <v>57440.0</v>
      </c>
      <c r="C3087" s="1598">
        <v>1600.0</v>
      </c>
      <c r="D3087" s="1599">
        <v>12.9</v>
      </c>
      <c r="E3087" s="160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609">
        <v>2345.0</v>
      </c>
      <c r="L3087" s="1678">
        <v>61995.0</v>
      </c>
    </row>
    <row r="3088">
      <c r="A3088" s="1596" t="s">
        <v>1976</v>
      </c>
      <c r="B3088" s="1632">
        <v>74591.0</v>
      </c>
      <c r="C3088" s="1598">
        <v>3715.0</v>
      </c>
      <c r="D3088" s="1599">
        <v>24.7</v>
      </c>
      <c r="E3088" s="160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609">
        <v>3327.0</v>
      </c>
      <c r="L3088" s="1602">
        <v>41298.0</v>
      </c>
    </row>
    <row r="3089">
      <c r="A3089" s="1596" t="s">
        <v>85</v>
      </c>
      <c r="B3089" s="1632">
        <v>27932.0</v>
      </c>
      <c r="C3089" s="1598">
        <v>1345.0</v>
      </c>
      <c r="D3089" s="1599">
        <v>25.9</v>
      </c>
      <c r="E3089" s="160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609">
        <v>1049.0</v>
      </c>
      <c r="L3089" s="1602">
        <v>40064.0</v>
      </c>
    </row>
    <row r="3090">
      <c r="A3090" s="1596" t="s">
        <v>1977</v>
      </c>
      <c r="B3090" s="1632">
        <v>8444.0</v>
      </c>
      <c r="C3090" s="1610">
        <v>486.0</v>
      </c>
      <c r="D3090" s="1599">
        <v>26.0</v>
      </c>
      <c r="E3090" s="160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609">
        <v>213.0</v>
      </c>
      <c r="L3090" s="1602">
        <v>43717.0</v>
      </c>
    </row>
    <row r="3091">
      <c r="A3091" s="1596" t="s">
        <v>1664</v>
      </c>
      <c r="B3091" s="1632">
        <v>14028.0</v>
      </c>
      <c r="C3091" s="1610">
        <v>896.0</v>
      </c>
      <c r="D3091" s="1599">
        <v>31.9</v>
      </c>
      <c r="E3091" s="160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609">
        <v>574.0</v>
      </c>
      <c r="L3091" s="1602">
        <v>36658.0</v>
      </c>
    </row>
    <row r="3092">
      <c r="A3092" s="1596" t="s">
        <v>1978</v>
      </c>
      <c r="B3092" s="1632">
        <v>11959.0</v>
      </c>
      <c r="C3092" s="1610">
        <v>760.0</v>
      </c>
      <c r="D3092" s="1599">
        <v>36.5</v>
      </c>
      <c r="E3092" s="160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609">
        <v>521.0</v>
      </c>
      <c r="L3092" s="1602">
        <v>34768.0</v>
      </c>
    </row>
    <row r="3093">
      <c r="A3093" s="1596" t="s">
        <v>387</v>
      </c>
      <c r="B3093" s="1632">
        <v>16705.0</v>
      </c>
      <c r="C3093" s="1610">
        <v>703.0</v>
      </c>
      <c r="D3093" s="1599">
        <v>21.0</v>
      </c>
      <c r="E3093" s="160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609">
        <v>783.0</v>
      </c>
      <c r="L3093" s="1602">
        <v>46370.0</v>
      </c>
    </row>
    <row r="3094">
      <c r="A3094" s="1596" t="s">
        <v>1979</v>
      </c>
      <c r="B3094" s="1632">
        <v>6762.0</v>
      </c>
      <c r="C3094" s="1610">
        <v>213.0</v>
      </c>
      <c r="D3094" s="1599">
        <v>21.3</v>
      </c>
      <c r="E3094" s="160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609">
        <v>250.0</v>
      </c>
      <c r="L3094" s="1602">
        <v>48070.0</v>
      </c>
    </row>
    <row r="3095">
      <c r="A3095" s="1596" t="s">
        <v>1810</v>
      </c>
      <c r="B3095" s="1632">
        <v>8313.0</v>
      </c>
      <c r="C3095" s="1610">
        <v>376.0</v>
      </c>
      <c r="D3095" s="1599">
        <v>22.6</v>
      </c>
      <c r="E3095" s="160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609">
        <v>290.0</v>
      </c>
      <c r="L3095" s="1602">
        <v>46054.0</v>
      </c>
    </row>
    <row r="3096">
      <c r="A3096" s="1596" t="s">
        <v>1811</v>
      </c>
      <c r="B3096" s="1632">
        <v>23816.0</v>
      </c>
      <c r="C3096" s="1598">
        <v>1344.0</v>
      </c>
      <c r="D3096" s="1599">
        <v>27.5</v>
      </c>
      <c r="E3096" s="160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609">
        <v>901.0</v>
      </c>
      <c r="L3096" s="1602">
        <v>41213.0</v>
      </c>
    </row>
    <row r="3097">
      <c r="A3097" s="1596" t="s">
        <v>494</v>
      </c>
      <c r="B3097" s="1632">
        <v>38982.0</v>
      </c>
      <c r="C3097" s="1598">
        <v>2015.0</v>
      </c>
      <c r="D3097" s="1599">
        <v>25.3</v>
      </c>
      <c r="E3097" s="160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609">
        <v>1205.0</v>
      </c>
      <c r="L3097" s="1602">
        <v>38704.0</v>
      </c>
    </row>
    <row r="3098">
      <c r="A3098" s="1596" t="s">
        <v>495</v>
      </c>
      <c r="B3098" s="1632">
        <v>8378.0</v>
      </c>
      <c r="C3098" s="1610">
        <v>596.0</v>
      </c>
      <c r="D3098" s="1599">
        <v>36.8</v>
      </c>
      <c r="E3098" s="160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609">
        <v>220.0</v>
      </c>
      <c r="L3098" s="1602">
        <v>34054.0</v>
      </c>
    </row>
    <row r="3099">
      <c r="A3099" s="1596" t="s">
        <v>1980</v>
      </c>
      <c r="B3099" s="1632">
        <v>14442.0</v>
      </c>
      <c r="C3099" s="1610">
        <v>734.0</v>
      </c>
      <c r="D3099" s="1599">
        <v>24.7</v>
      </c>
      <c r="E3099" s="160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609">
        <v>539.0</v>
      </c>
      <c r="L3099" s="1602">
        <v>44685.0</v>
      </c>
    </row>
    <row r="3100">
      <c r="A3100" s="1596" t="s">
        <v>1981</v>
      </c>
      <c r="B3100" s="1632">
        <v>5194.0</v>
      </c>
      <c r="C3100" s="1610">
        <v>342.0</v>
      </c>
      <c r="D3100" s="1599">
        <v>28.2</v>
      </c>
      <c r="E3100" s="160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609">
        <v>158.0</v>
      </c>
      <c r="L3100" s="1678">
        <v>44837.0</v>
      </c>
    </row>
    <row r="3101">
      <c r="A3101" s="1596" t="s">
        <v>1451</v>
      </c>
      <c r="B3101" s="1632">
        <v>84296.0</v>
      </c>
      <c r="C3101" s="1598">
        <v>3713.0</v>
      </c>
      <c r="D3101" s="1599">
        <v>21.7</v>
      </c>
      <c r="E3101" s="160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609">
        <v>3921.0</v>
      </c>
      <c r="L3101" s="1677">
        <v>45278.0</v>
      </c>
    </row>
    <row r="3102">
      <c r="A3102" s="1581" t="s">
        <v>1316</v>
      </c>
      <c r="B3102" s="1640">
        <v>21382.0</v>
      </c>
      <c r="C3102" s="1583">
        <v>1219.0</v>
      </c>
      <c r="D3102" s="1612">
        <v>29.7</v>
      </c>
      <c r="E3102" s="1585">
        <v>20592.0</v>
      </c>
      <c r="F3102" s="1586">
        <v>107.0</v>
      </c>
      <c r="G3102" s="1586">
        <v>32.0</v>
      </c>
      <c r="H3102" s="1586">
        <v>18.0</v>
      </c>
      <c r="I3102" s="1586">
        <v>1.0</v>
      </c>
      <c r="J3102" s="1586">
        <v>30.0</v>
      </c>
      <c r="K3102" s="1659">
        <v>602.0</v>
      </c>
      <c r="L3102" s="1660">
        <v>35460.0</v>
      </c>
    </row>
    <row r="3103">
      <c r="A3103" s="1590" t="s">
        <v>1982</v>
      </c>
      <c r="B3103" s="1641">
        <v>5893718.0</v>
      </c>
      <c r="C3103" s="1591">
        <v>176595.0</v>
      </c>
      <c r="D3103" s="1616">
        <v>14.1</v>
      </c>
      <c r="E3103" s="1617">
        <v>4737545.0</v>
      </c>
      <c r="F3103" s="1593">
        <v>376256.0</v>
      </c>
      <c r="G3103" s="1593">
        <v>60428.0</v>
      </c>
      <c r="H3103" s="1593">
        <v>175702.0</v>
      </c>
      <c r="I3103" s="1593">
        <v>2199.0</v>
      </c>
      <c r="J3103" s="1593">
        <v>182054.0</v>
      </c>
      <c r="K3103" s="1594">
        <v>359534.0</v>
      </c>
      <c r="L3103" s="1595">
        <v>60779.0</v>
      </c>
    </row>
    <row r="3104">
      <c r="A3104" s="1596" t="s">
        <v>267</v>
      </c>
      <c r="B3104" s="1631">
        <v>20654.0</v>
      </c>
      <c r="C3104" s="1610">
        <v>683.0</v>
      </c>
      <c r="D3104" s="1599">
        <v>23.7</v>
      </c>
      <c r="E3104" s="160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609">
        <v>804.0</v>
      </c>
      <c r="L3104" s="1602">
        <v>43000.0</v>
      </c>
    </row>
    <row r="3105">
      <c r="A3105" s="1596" t="s">
        <v>1418</v>
      </c>
      <c r="B3105" s="1632">
        <v>16027.0</v>
      </c>
      <c r="C3105" s="1610">
        <v>763.0</v>
      </c>
      <c r="D3105" s="1599">
        <v>23.1</v>
      </c>
      <c r="E3105" s="160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609">
        <v>895.0</v>
      </c>
      <c r="L3105" s="1602">
        <v>44627.0</v>
      </c>
    </row>
    <row r="3106">
      <c r="A3106" s="1596" t="s">
        <v>1985</v>
      </c>
      <c r="B3106" s="1632">
        <v>46711.0</v>
      </c>
      <c r="C3106" s="1598">
        <v>1470.0</v>
      </c>
      <c r="D3106" s="1599">
        <v>15.4</v>
      </c>
      <c r="E3106" s="160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609">
        <v>1960.0</v>
      </c>
      <c r="L3106" s="1602">
        <v>50344.0</v>
      </c>
    </row>
    <row r="3107">
      <c r="A3107" s="1596" t="s">
        <v>1987</v>
      </c>
      <c r="B3107" s="1632">
        <v>16220.0</v>
      </c>
      <c r="C3107" s="1610">
        <v>572.0</v>
      </c>
      <c r="D3107" s="1599">
        <v>22.9</v>
      </c>
      <c r="E3107" s="160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609">
        <v>840.0</v>
      </c>
      <c r="L3107" s="1678">
        <v>53637.0</v>
      </c>
    </row>
    <row r="3108">
      <c r="A3108" s="1596" t="s">
        <v>545</v>
      </c>
      <c r="B3108" s="1632">
        <v>268740.0</v>
      </c>
      <c r="C3108" s="1598">
        <v>6575.0</v>
      </c>
      <c r="D3108" s="1599">
        <v>10.7</v>
      </c>
      <c r="E3108" s="160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609">
        <v>19393.0</v>
      </c>
      <c r="L3108" s="1602">
        <v>62097.0</v>
      </c>
    </row>
    <row r="3109">
      <c r="A3109" s="1596" t="s">
        <v>1191</v>
      </c>
      <c r="B3109" s="1632">
        <v>13317.0</v>
      </c>
      <c r="C3109" s="1610">
        <v>334.0</v>
      </c>
      <c r="D3109" s="1599">
        <v>12.5</v>
      </c>
      <c r="E3109" s="160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609">
        <v>400.0</v>
      </c>
      <c r="L3109" s="1602">
        <v>59087.0</v>
      </c>
    </row>
    <row r="3110">
      <c r="A3110" s="1596" t="s">
        <v>1990</v>
      </c>
      <c r="B3110" s="1632">
        <v>16526.0</v>
      </c>
      <c r="C3110" s="1610">
        <v>510.0</v>
      </c>
      <c r="D3110" s="1599">
        <v>19.5</v>
      </c>
      <c r="E3110" s="160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609">
        <v>840.0</v>
      </c>
      <c r="L3110" s="1602">
        <v>55295.0</v>
      </c>
    </row>
    <row r="3111">
      <c r="A3111" s="1596" t="s">
        <v>1992</v>
      </c>
      <c r="B3111" s="1632">
        <v>52442.0</v>
      </c>
      <c r="C3111" s="1610">
        <v>746.0</v>
      </c>
      <c r="D3111" s="1599">
        <v>6.3</v>
      </c>
      <c r="E3111" s="160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609">
        <v>2423.0</v>
      </c>
      <c r="L3111" s="1602">
        <v>72645.0</v>
      </c>
    </row>
    <row r="3112">
      <c r="A3112" s="1596" t="s">
        <v>917</v>
      </c>
      <c r="B3112" s="1632">
        <v>66297.0</v>
      </c>
      <c r="C3112" s="1598">
        <v>2063.0</v>
      </c>
      <c r="D3112" s="1599">
        <v>14.9</v>
      </c>
      <c r="E3112" s="160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609">
        <v>2629.0</v>
      </c>
      <c r="L3112" s="1602">
        <v>59528.0</v>
      </c>
    </row>
    <row r="3113">
      <c r="A3113" s="1596" t="s">
        <v>155</v>
      </c>
      <c r="B3113" s="1632">
        <v>34659.0</v>
      </c>
      <c r="C3113" s="1598">
        <v>1820.0</v>
      </c>
      <c r="D3113" s="1599">
        <v>18.1</v>
      </c>
      <c r="E3113" s="160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609">
        <v>1095.0</v>
      </c>
      <c r="L3113" s="1602">
        <v>55245.0</v>
      </c>
    </row>
    <row r="3114">
      <c r="A3114" s="1596" t="s">
        <v>157</v>
      </c>
      <c r="B3114" s="1632">
        <v>58490.0</v>
      </c>
      <c r="C3114" s="1598">
        <v>1168.0</v>
      </c>
      <c r="D3114" s="1599">
        <v>9.8</v>
      </c>
      <c r="E3114" s="160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609">
        <v>2398.0</v>
      </c>
      <c r="L3114" s="1602">
        <v>65435.0</v>
      </c>
    </row>
    <row r="3115">
      <c r="A3115" s="1596" t="s">
        <v>160</v>
      </c>
      <c r="B3115" s="1632">
        <v>16113.0</v>
      </c>
      <c r="C3115" s="1610">
        <v>616.0</v>
      </c>
      <c r="D3115" s="1599">
        <v>19.2</v>
      </c>
      <c r="E3115" s="160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609">
        <v>542.0</v>
      </c>
      <c r="L3115" s="1678">
        <v>49200.0</v>
      </c>
    </row>
    <row r="3116">
      <c r="A3116" s="1596" t="s">
        <v>1995</v>
      </c>
      <c r="B3116" s="1632">
        <v>561504.0</v>
      </c>
      <c r="C3116" s="1598">
        <v>9124.0</v>
      </c>
      <c r="D3116" s="1599">
        <v>8.4</v>
      </c>
      <c r="E3116" s="160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609">
        <v>38974.0</v>
      </c>
      <c r="L3116" s="1678">
        <v>71789.0</v>
      </c>
    </row>
    <row r="3117">
      <c r="A3117" s="1596" t="s">
        <v>425</v>
      </c>
      <c r="B3117" s="1632">
        <v>89396.0</v>
      </c>
      <c r="C3117" s="1598">
        <v>1839.0</v>
      </c>
      <c r="D3117" s="1599">
        <v>10.8</v>
      </c>
      <c r="E3117" s="160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609">
        <v>4090.0</v>
      </c>
      <c r="L3117" s="1602">
        <v>63608.0</v>
      </c>
    </row>
    <row r="3118">
      <c r="A3118" s="1596" t="s">
        <v>1998</v>
      </c>
      <c r="B3118" s="1632">
        <v>30066.0</v>
      </c>
      <c r="C3118" s="1610">
        <v>560.0</v>
      </c>
      <c r="D3118" s="1599">
        <v>12.8</v>
      </c>
      <c r="E3118" s="160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609">
        <v>1393.0</v>
      </c>
      <c r="L3118" s="1602">
        <v>61221.0</v>
      </c>
    </row>
    <row r="3119">
      <c r="A3119" s="1596" t="s">
        <v>286</v>
      </c>
      <c r="B3119" s="1632">
        <v>44295.0</v>
      </c>
      <c r="C3119" s="1598">
        <v>1189.0</v>
      </c>
      <c r="D3119" s="1599">
        <v>14.3</v>
      </c>
      <c r="E3119" s="160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609">
        <v>2618.0</v>
      </c>
      <c r="L3119" s="1602">
        <v>50637.0</v>
      </c>
    </row>
    <row r="3120">
      <c r="A3120" s="1596" t="s">
        <v>1395</v>
      </c>
      <c r="B3120" s="1632">
        <v>45440.0</v>
      </c>
      <c r="C3120" s="1598">
        <v>1027.0</v>
      </c>
      <c r="D3120" s="1599">
        <v>11.8</v>
      </c>
      <c r="E3120" s="160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609">
        <v>1727.0</v>
      </c>
      <c r="L3120" s="1678">
        <v>57506.0</v>
      </c>
    </row>
    <row r="3121">
      <c r="A3121" s="1596" t="s">
        <v>2001</v>
      </c>
      <c r="B3121" s="1632">
        <v>105710.0</v>
      </c>
      <c r="C3121" s="1598">
        <v>2621.0</v>
      </c>
      <c r="D3121" s="1599">
        <v>12.6</v>
      </c>
      <c r="E3121" s="160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609">
        <v>5009.0</v>
      </c>
      <c r="L3121" s="1602">
        <v>60111.0</v>
      </c>
    </row>
    <row r="3122">
      <c r="A3122" s="1596" t="s">
        <v>1587</v>
      </c>
      <c r="B3122" s="1632">
        <v>4558.0</v>
      </c>
      <c r="C3122" s="1610">
        <v>115.0</v>
      </c>
      <c r="D3122" s="1599">
        <v>18.4</v>
      </c>
      <c r="E3122" s="160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609">
        <v>176.0</v>
      </c>
      <c r="L3122" s="1678">
        <v>53188.0</v>
      </c>
    </row>
    <row r="3123">
      <c r="A3123" s="1596" t="s">
        <v>4330</v>
      </c>
      <c r="B3123" s="1632">
        <v>104154.0</v>
      </c>
      <c r="C3123" s="1598">
        <v>2570.0</v>
      </c>
      <c r="D3123" s="1599">
        <v>11.9</v>
      </c>
      <c r="E3123" s="160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609">
        <v>5159.0</v>
      </c>
      <c r="L3123" s="1602">
        <v>59428.0</v>
      </c>
    </row>
    <row r="3124">
      <c r="A3124" s="1596" t="s">
        <v>1547</v>
      </c>
      <c r="B3124" s="1632">
        <v>9179.0</v>
      </c>
      <c r="C3124" s="1610">
        <v>357.0</v>
      </c>
      <c r="D3124" s="1599">
        <v>20.9</v>
      </c>
      <c r="E3124" s="160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609">
        <v>464.0</v>
      </c>
      <c r="L3124" s="1602">
        <v>45156.0</v>
      </c>
    </row>
    <row r="3125">
      <c r="A3125" s="1596" t="s">
        <v>168</v>
      </c>
      <c r="B3125" s="1632">
        <v>51938.0</v>
      </c>
      <c r="C3125" s="1598">
        <v>1534.0</v>
      </c>
      <c r="D3125" s="1599">
        <v>14.5</v>
      </c>
      <c r="E3125" s="160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609">
        <v>1450.0</v>
      </c>
      <c r="L3125" s="1602">
        <v>57328.0</v>
      </c>
    </row>
    <row r="3126">
      <c r="A3126" s="1596" t="s">
        <v>780</v>
      </c>
      <c r="B3126" s="1632">
        <v>37093.0</v>
      </c>
      <c r="C3126" s="1610">
        <v>803.0</v>
      </c>
      <c r="D3126" s="1599">
        <v>10.0</v>
      </c>
      <c r="E3126" s="160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609">
        <v>1581.0</v>
      </c>
      <c r="L3126" s="1602">
        <v>63160.0</v>
      </c>
    </row>
    <row r="3127">
      <c r="A3127" s="1596" t="s">
        <v>2004</v>
      </c>
      <c r="B3127" s="1632">
        <v>19018.0</v>
      </c>
      <c r="C3127" s="1610">
        <v>727.0</v>
      </c>
      <c r="D3127" s="1599">
        <v>17.5</v>
      </c>
      <c r="E3127" s="160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609">
        <v>806.0</v>
      </c>
      <c r="L3127" s="1602">
        <v>55512.0</v>
      </c>
    </row>
    <row r="3128">
      <c r="A3128" s="1596" t="s">
        <v>639</v>
      </c>
      <c r="B3128" s="1632">
        <v>23709.0</v>
      </c>
      <c r="C3128" s="1610">
        <v>536.0</v>
      </c>
      <c r="D3128" s="1599">
        <v>10.0</v>
      </c>
      <c r="E3128" s="160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609">
        <v>831.0</v>
      </c>
      <c r="L3128" s="1602">
        <v>68017.0</v>
      </c>
    </row>
    <row r="3129">
      <c r="A3129" s="1596" t="s">
        <v>931</v>
      </c>
      <c r="B3129" s="1632">
        <v>6137.0</v>
      </c>
      <c r="C3129" s="1610">
        <v>171.0</v>
      </c>
      <c r="D3129" s="1599">
        <v>20.1</v>
      </c>
      <c r="E3129" s="160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609">
        <v>169.0</v>
      </c>
      <c r="L3129" s="1602">
        <v>44130.0</v>
      </c>
    </row>
    <row r="3130">
      <c r="A3130" s="1596" t="s">
        <v>65</v>
      </c>
      <c r="B3130" s="1632">
        <v>21145.0</v>
      </c>
      <c r="C3130" s="1610">
        <v>730.0</v>
      </c>
      <c r="D3130" s="1599">
        <v>16.9</v>
      </c>
      <c r="E3130" s="160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609">
        <v>862.0</v>
      </c>
      <c r="L3130" s="1678">
        <v>52919.0</v>
      </c>
    </row>
    <row r="3131">
      <c r="A3131" s="1596" t="s">
        <v>66</v>
      </c>
      <c r="B3131" s="1632">
        <v>84900.0</v>
      </c>
      <c r="C3131" s="1598">
        <v>1820.0</v>
      </c>
      <c r="D3131" s="1599">
        <v>10.4</v>
      </c>
      <c r="E3131" s="160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609">
        <v>4945.0</v>
      </c>
      <c r="L3131" s="1602">
        <v>65831.0</v>
      </c>
    </row>
    <row r="3132">
      <c r="A3132" s="1596" t="s">
        <v>111</v>
      </c>
      <c r="B3132" s="1632">
        <v>26718.0</v>
      </c>
      <c r="C3132" s="1610">
        <v>957.0</v>
      </c>
      <c r="D3132" s="1599">
        <v>18.4</v>
      </c>
      <c r="E3132" s="160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609">
        <v>1100.0</v>
      </c>
      <c r="L3132" s="1678">
        <v>52891.0</v>
      </c>
    </row>
    <row r="3133">
      <c r="A3133" s="1596" t="s">
        <v>2007</v>
      </c>
      <c r="B3133" s="1632">
        <v>169151.0</v>
      </c>
      <c r="C3133" s="1598">
        <v>5836.0</v>
      </c>
      <c r="D3133" s="1599">
        <v>15.4</v>
      </c>
      <c r="E3133" s="160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609">
        <v>16096.0</v>
      </c>
      <c r="L3133" s="1602">
        <v>65013.0</v>
      </c>
    </row>
    <row r="3134">
      <c r="A3134" s="1596" t="s">
        <v>2009</v>
      </c>
      <c r="B3134" s="1632">
        <v>20563.0</v>
      </c>
      <c r="C3134" s="1610">
        <v>385.0</v>
      </c>
      <c r="D3134" s="1599">
        <v>8.9</v>
      </c>
      <c r="E3134" s="160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609">
        <v>711.0</v>
      </c>
      <c r="L3134" s="1678">
        <v>63612.0</v>
      </c>
    </row>
    <row r="3135">
      <c r="A3135" s="1596" t="s">
        <v>2010</v>
      </c>
      <c r="B3135" s="1632">
        <v>120784.0</v>
      </c>
      <c r="C3135" s="1598">
        <v>1946.0</v>
      </c>
      <c r="D3135" s="1599">
        <v>8.5</v>
      </c>
      <c r="E3135" s="160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609">
        <v>5279.0</v>
      </c>
      <c r="L3135" s="1602">
        <v>60619.0</v>
      </c>
    </row>
    <row r="3136">
      <c r="A3136" s="1596" t="s">
        <v>175</v>
      </c>
      <c r="B3136" s="1632">
        <v>16611.0</v>
      </c>
      <c r="C3136" s="1610">
        <v>672.0</v>
      </c>
      <c r="D3136" s="1599">
        <v>16.9</v>
      </c>
      <c r="E3136" s="160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609">
        <v>645.0</v>
      </c>
      <c r="L3136" s="1602">
        <v>60711.0</v>
      </c>
    </row>
    <row r="3137">
      <c r="A3137" s="1596" t="s">
        <v>2011</v>
      </c>
      <c r="B3137" s="1632">
        <v>19491.0</v>
      </c>
      <c r="C3137" s="1610">
        <v>747.0</v>
      </c>
      <c r="D3137" s="1599">
        <v>20.6</v>
      </c>
      <c r="E3137" s="160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609">
        <v>794.0</v>
      </c>
      <c r="L3137" s="1602">
        <v>51334.0</v>
      </c>
    </row>
    <row r="3138">
      <c r="A3138" s="1596" t="s">
        <v>176</v>
      </c>
      <c r="B3138" s="1632">
        <v>28415.0</v>
      </c>
      <c r="C3138" s="1610">
        <v>622.0</v>
      </c>
      <c r="D3138" s="1599">
        <v>13.0</v>
      </c>
      <c r="E3138" s="160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609">
        <v>932.0</v>
      </c>
      <c r="L3138" s="1678">
        <v>56645.0</v>
      </c>
    </row>
    <row r="3139">
      <c r="A3139" s="1596" t="s">
        <v>2014</v>
      </c>
      <c r="B3139" s="1632">
        <v>81359.0</v>
      </c>
      <c r="C3139" s="1598">
        <v>2069.0</v>
      </c>
      <c r="D3139" s="1599">
        <v>13.0</v>
      </c>
      <c r="E3139" s="160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609">
        <v>4027.0</v>
      </c>
      <c r="L3139" s="1678">
        <v>56466.0</v>
      </c>
    </row>
    <row r="3140">
      <c r="A3140" s="1596" t="s">
        <v>2016</v>
      </c>
      <c r="B3140" s="1632">
        <v>138013.0</v>
      </c>
      <c r="C3140" s="1598">
        <v>2680.0</v>
      </c>
      <c r="D3140" s="1599">
        <v>8.9</v>
      </c>
      <c r="E3140" s="160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609">
        <v>5886.0</v>
      </c>
      <c r="L3140" s="1602">
        <v>63442.0</v>
      </c>
    </row>
    <row r="3141">
      <c r="A3141" s="1596" t="s">
        <v>2017</v>
      </c>
      <c r="B3141" s="1632">
        <v>41872.0</v>
      </c>
      <c r="C3141" s="1598">
        <v>1245.0</v>
      </c>
      <c r="D3141" s="1599">
        <v>16.5</v>
      </c>
      <c r="E3141" s="160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609">
        <v>1671.0</v>
      </c>
      <c r="L3141" s="1602">
        <v>50670.0</v>
      </c>
    </row>
    <row r="3142">
      <c r="A3142" s="1596" t="s">
        <v>943</v>
      </c>
      <c r="B3142" s="1632">
        <v>15592.0</v>
      </c>
      <c r="C3142" s="1610">
        <v>466.0</v>
      </c>
      <c r="D3142" s="1599">
        <v>16.3</v>
      </c>
      <c r="E3142" s="160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609">
        <v>570.0</v>
      </c>
      <c r="L3142" s="1602">
        <v>46964.0</v>
      </c>
    </row>
    <row r="3143">
      <c r="A3143" s="1596" t="s">
        <v>945</v>
      </c>
      <c r="B3143" s="1632">
        <v>4255.0</v>
      </c>
      <c r="C3143" s="1610">
        <v>674.0</v>
      </c>
      <c r="D3143" s="1599">
        <v>43.3</v>
      </c>
      <c r="E3143" s="160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609">
        <v>101.0</v>
      </c>
      <c r="L3143" s="1678">
        <v>40682.0</v>
      </c>
    </row>
    <row r="3144">
      <c r="A3144" s="1596" t="s">
        <v>2019</v>
      </c>
      <c r="B3144" s="1632">
        <v>939489.0</v>
      </c>
      <c r="C3144" s="1598">
        <v>60701.0</v>
      </c>
      <c r="D3144" s="1599">
        <v>27.2</v>
      </c>
      <c r="E3144" s="160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609">
        <v>87174.0</v>
      </c>
      <c r="L3144" s="1602">
        <v>49771.0</v>
      </c>
    </row>
    <row r="3145">
      <c r="A3145" s="1596" t="s">
        <v>79</v>
      </c>
      <c r="B3145" s="1632">
        <v>46274.0</v>
      </c>
      <c r="C3145" s="1598">
        <v>2299.0</v>
      </c>
      <c r="D3145" s="1599">
        <v>20.1</v>
      </c>
      <c r="E3145" s="160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609">
        <v>2334.0</v>
      </c>
      <c r="L3145" s="1602">
        <v>58391.0</v>
      </c>
    </row>
    <row r="3146">
      <c r="A3146" s="1596" t="s">
        <v>2021</v>
      </c>
      <c r="B3146" s="1632">
        <v>38965.0</v>
      </c>
      <c r="C3146" s="1610">
        <v>939.0</v>
      </c>
      <c r="D3146" s="1599">
        <v>12.6</v>
      </c>
      <c r="E3146" s="160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609">
        <v>1494.0</v>
      </c>
      <c r="L3146" s="1602">
        <v>59983.0</v>
      </c>
    </row>
    <row r="3147">
      <c r="A3147" s="1596" t="s">
        <v>533</v>
      </c>
      <c r="B3147" s="1632">
        <v>37845.0</v>
      </c>
      <c r="C3147" s="1610">
        <v>809.0</v>
      </c>
      <c r="D3147" s="1599">
        <v>13.7</v>
      </c>
      <c r="E3147" s="160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609">
        <v>1254.0</v>
      </c>
      <c r="L3147" s="1678">
        <v>53805.0</v>
      </c>
    </row>
    <row r="3148">
      <c r="A3148" s="1596" t="s">
        <v>2023</v>
      </c>
      <c r="B3148" s="1632">
        <v>190705.0</v>
      </c>
      <c r="C3148" s="1598">
        <v>3465.0</v>
      </c>
      <c r="D3148" s="1599">
        <v>8.0</v>
      </c>
      <c r="E3148" s="160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609">
        <v>10039.0</v>
      </c>
      <c r="L3148" s="1678">
        <v>65993.0</v>
      </c>
    </row>
    <row r="3149">
      <c r="A3149" s="1596" t="s">
        <v>2025</v>
      </c>
      <c r="B3149" s="1632">
        <v>91503.0</v>
      </c>
      <c r="C3149" s="1610">
        <v>739.0</v>
      </c>
      <c r="D3149" s="1599">
        <v>3.9</v>
      </c>
      <c r="E3149" s="160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609">
        <v>4165.0</v>
      </c>
      <c r="L3149" s="1602">
        <v>83014.0</v>
      </c>
    </row>
    <row r="3150">
      <c r="A3150" s="1596" t="s">
        <v>2026</v>
      </c>
      <c r="B3150" s="1632">
        <v>7318.0</v>
      </c>
      <c r="C3150" s="1610">
        <v>230.0</v>
      </c>
      <c r="D3150" s="1599">
        <v>15.5</v>
      </c>
      <c r="E3150" s="160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609">
        <v>258.0</v>
      </c>
      <c r="L3150" s="1602">
        <v>56348.0</v>
      </c>
    </row>
    <row r="3151">
      <c r="A3151" s="1596" t="s">
        <v>468</v>
      </c>
      <c r="B3151" s="1632">
        <v>42212.0</v>
      </c>
      <c r="C3151" s="1610">
        <v>609.0</v>
      </c>
      <c r="D3151" s="1599">
        <v>7.1</v>
      </c>
      <c r="E3151" s="160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609">
        <v>1832.0</v>
      </c>
      <c r="L3151" s="1602">
        <v>75421.0</v>
      </c>
    </row>
    <row r="3152">
      <c r="A3152" s="1596" t="s">
        <v>187</v>
      </c>
      <c r="B3152" s="1632">
        <v>44977.0</v>
      </c>
      <c r="C3152" s="1598">
        <v>1175.0</v>
      </c>
      <c r="D3152" s="1599">
        <v>13.3</v>
      </c>
      <c r="E3152" s="160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609">
        <v>1761.0</v>
      </c>
      <c r="L3152" s="1678">
        <v>59990.0</v>
      </c>
    </row>
    <row r="3153">
      <c r="A3153" s="1596" t="s">
        <v>1442</v>
      </c>
      <c r="B3153" s="1632">
        <v>70377.0</v>
      </c>
      <c r="C3153" s="1598">
        <v>1332.0</v>
      </c>
      <c r="D3153" s="1599">
        <v>9.9</v>
      </c>
      <c r="E3153" s="160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609">
        <v>2956.0</v>
      </c>
      <c r="L3153" s="1602">
        <v>59032.0</v>
      </c>
    </row>
    <row r="3154">
      <c r="A3154" s="1596" t="s">
        <v>2029</v>
      </c>
      <c r="B3154" s="1632">
        <v>14054.0</v>
      </c>
      <c r="C3154" s="1610">
        <v>438.0</v>
      </c>
      <c r="D3154" s="1599">
        <v>18.4</v>
      </c>
      <c r="E3154" s="160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609">
        <v>441.0</v>
      </c>
      <c r="L3154" s="1678">
        <v>47032.0</v>
      </c>
    </row>
    <row r="3155">
      <c r="A3155" s="1596" t="s">
        <v>2031</v>
      </c>
      <c r="B3155" s="1632">
        <v>197727.0</v>
      </c>
      <c r="C3155" s="1598">
        <v>7818.0</v>
      </c>
      <c r="D3155" s="1599">
        <v>17.6</v>
      </c>
      <c r="E3155" s="160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609">
        <v>17860.0</v>
      </c>
      <c r="L3155" s="1602">
        <v>60349.0</v>
      </c>
    </row>
    <row r="3156">
      <c r="A3156" s="1596" t="s">
        <v>583</v>
      </c>
      <c r="B3156" s="1632">
        <v>17304.0</v>
      </c>
      <c r="C3156" s="1610">
        <v>735.0</v>
      </c>
      <c r="D3156" s="1599">
        <v>20.1</v>
      </c>
      <c r="E3156" s="160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609">
        <v>685.0</v>
      </c>
      <c r="L3156" s="1678">
        <v>53050.0</v>
      </c>
    </row>
    <row r="3157">
      <c r="A3157" s="1596" t="s">
        <v>1014</v>
      </c>
      <c r="B3157" s="1632">
        <v>163687.0</v>
      </c>
      <c r="C3157" s="1598">
        <v>5525.0</v>
      </c>
      <c r="D3157" s="1599">
        <v>15.0</v>
      </c>
      <c r="E3157" s="160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609">
        <v>11803.0</v>
      </c>
      <c r="L3157" s="1602">
        <v>57675.0</v>
      </c>
    </row>
    <row r="3158">
      <c r="A3158" s="1596" t="s">
        <v>1790</v>
      </c>
      <c r="B3158" s="1632">
        <v>14188.0</v>
      </c>
      <c r="C3158" s="1610">
        <v>654.0</v>
      </c>
      <c r="D3158" s="1599">
        <v>23.4</v>
      </c>
      <c r="E3158" s="160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609">
        <v>558.0</v>
      </c>
      <c r="L3158" s="1678">
        <v>48448.0</v>
      </c>
    </row>
    <row r="3159">
      <c r="A3159" s="1596" t="s">
        <v>4279</v>
      </c>
      <c r="B3159" s="1632">
        <v>93536.0</v>
      </c>
      <c r="C3159" s="1598">
        <v>1118.0</v>
      </c>
      <c r="D3159" s="1599">
        <v>5.1</v>
      </c>
      <c r="E3159" s="160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609">
        <v>4242.0</v>
      </c>
      <c r="L3159" s="1602">
        <v>82575.0</v>
      </c>
    </row>
    <row r="3160">
      <c r="A3160" s="1596" t="s">
        <v>2035</v>
      </c>
      <c r="B3160" s="1632">
        <v>65763.0</v>
      </c>
      <c r="C3160" s="1598">
        <v>1664.0</v>
      </c>
      <c r="D3160" s="1599">
        <v>11.6</v>
      </c>
      <c r="E3160" s="160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609">
        <v>3248.0</v>
      </c>
      <c r="L3160" s="1602">
        <v>57256.0</v>
      </c>
    </row>
    <row r="3161">
      <c r="A3161" s="1596" t="s">
        <v>2036</v>
      </c>
      <c r="B3161" s="1632">
        <v>18074.0</v>
      </c>
      <c r="C3161" s="1610">
        <v>741.0</v>
      </c>
      <c r="D3161" s="1599">
        <v>23.6</v>
      </c>
      <c r="E3161" s="160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609">
        <v>941.0</v>
      </c>
      <c r="L3161" s="1602">
        <v>46490.0</v>
      </c>
    </row>
    <row r="3162">
      <c r="A3162" s="1596" t="s">
        <v>2037</v>
      </c>
      <c r="B3162" s="1632">
        <v>40881.0</v>
      </c>
      <c r="C3162" s="1598">
        <v>1293.0</v>
      </c>
      <c r="D3162" s="1599">
        <v>15.3</v>
      </c>
      <c r="E3162" s="160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609">
        <v>1963.0</v>
      </c>
      <c r="L3162" s="1678">
        <v>56022.0</v>
      </c>
    </row>
    <row r="3163">
      <c r="A3163" s="1596" t="s">
        <v>2039</v>
      </c>
      <c r="B3163" s="1632">
        <v>118034.0</v>
      </c>
      <c r="C3163" s="1598">
        <v>2604.0</v>
      </c>
      <c r="D3163" s="1599">
        <v>10.5</v>
      </c>
      <c r="E3163" s="160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609">
        <v>6417.0</v>
      </c>
      <c r="L3163" s="1602">
        <v>61906.0</v>
      </c>
    </row>
    <row r="3164">
      <c r="A3164" s="1596" t="s">
        <v>387</v>
      </c>
      <c r="B3164" s="1632">
        <v>19913.0</v>
      </c>
      <c r="C3164" s="1610">
        <v>720.0</v>
      </c>
      <c r="D3164" s="1599">
        <v>15.4</v>
      </c>
      <c r="E3164" s="160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609">
        <v>592.0</v>
      </c>
      <c r="L3164" s="1602">
        <v>56981.0</v>
      </c>
    </row>
    <row r="3165">
      <c r="A3165" s="1596" t="s">
        <v>2041</v>
      </c>
      <c r="B3165" s="1632">
        <v>30760.0</v>
      </c>
      <c r="C3165" s="1610">
        <v>757.0</v>
      </c>
      <c r="D3165" s="1599">
        <v>10.6</v>
      </c>
      <c r="E3165" s="160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609">
        <v>1440.0</v>
      </c>
      <c r="L3165" s="1602">
        <v>56978.0</v>
      </c>
    </row>
    <row r="3166">
      <c r="A3166" s="1596" t="s">
        <v>855</v>
      </c>
      <c r="B3166" s="1632">
        <v>30714.0</v>
      </c>
      <c r="C3166" s="1598">
        <v>1680.0</v>
      </c>
      <c r="D3166" s="1599">
        <v>21.3</v>
      </c>
      <c r="E3166" s="160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609">
        <v>886.0</v>
      </c>
      <c r="L3166" s="1602">
        <v>51692.0</v>
      </c>
    </row>
    <row r="3167">
      <c r="A3167" s="1596" t="s">
        <v>2042</v>
      </c>
      <c r="B3167" s="1632">
        <v>23047.0</v>
      </c>
      <c r="C3167" s="1610">
        <v>732.0</v>
      </c>
      <c r="D3167" s="1599">
        <v>20.1</v>
      </c>
      <c r="E3167" s="160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609">
        <v>864.0</v>
      </c>
      <c r="L3167" s="1678">
        <v>47198.0</v>
      </c>
    </row>
    <row r="3168">
      <c r="A3168" s="1596" t="s">
        <v>1638</v>
      </c>
      <c r="B3168" s="1632">
        <v>106478.0</v>
      </c>
      <c r="C3168" s="1598">
        <v>2371.0</v>
      </c>
      <c r="D3168" s="1599">
        <v>11.3</v>
      </c>
      <c r="E3168" s="160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609">
        <v>7840.0</v>
      </c>
      <c r="L3168" s="1602">
        <v>64234.0</v>
      </c>
    </row>
    <row r="3169">
      <c r="A3169" s="1596" t="s">
        <v>2043</v>
      </c>
      <c r="B3169" s="1632">
        <v>16623.0</v>
      </c>
      <c r="C3169" s="1610">
        <v>524.0</v>
      </c>
      <c r="D3169" s="1599">
        <v>17.7</v>
      </c>
      <c r="E3169" s="160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609">
        <v>792.0</v>
      </c>
      <c r="L3169" s="1678">
        <v>50482.0</v>
      </c>
    </row>
    <row r="3170">
      <c r="A3170" s="1596" t="s">
        <v>94</v>
      </c>
      <c r="B3170" s="1632">
        <v>136761.0</v>
      </c>
      <c r="C3170" s="1598">
        <v>1421.0</v>
      </c>
      <c r="D3170" s="1599">
        <v>4.9</v>
      </c>
      <c r="E3170" s="160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609">
        <v>5794.0</v>
      </c>
      <c r="L3170" s="1678">
        <v>75799.0</v>
      </c>
    </row>
    <row r="3171">
      <c r="A3171" s="1596" t="s">
        <v>2044</v>
      </c>
      <c r="B3171" s="1632">
        <v>406978.0</v>
      </c>
      <c r="C3171" s="1598">
        <v>4062.0</v>
      </c>
      <c r="D3171" s="1599">
        <v>4.8</v>
      </c>
      <c r="E3171" s="160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609">
        <v>23048.0</v>
      </c>
      <c r="L3171" s="1602">
        <v>87333.0</v>
      </c>
    </row>
    <row r="3172">
      <c r="A3172" s="1596" t="s">
        <v>2045</v>
      </c>
      <c r="B3172" s="1632">
        <v>51812.0</v>
      </c>
      <c r="C3172" s="1598">
        <v>1392.0</v>
      </c>
      <c r="D3172" s="1599">
        <v>13.9</v>
      </c>
      <c r="E3172" s="160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609">
        <v>1925.0</v>
      </c>
      <c r="L3172" s="1602">
        <v>58648.0</v>
      </c>
    </row>
    <row r="3173">
      <c r="A3173" s="1596" t="s">
        <v>2046</v>
      </c>
      <c r="B3173" s="1632">
        <v>24520.0</v>
      </c>
      <c r="C3173" s="1610">
        <v>700.0</v>
      </c>
      <c r="D3173" s="1599">
        <v>16.2</v>
      </c>
      <c r="E3173" s="160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609">
        <v>1125.0</v>
      </c>
      <c r="L3173" s="1678">
        <v>52340.0</v>
      </c>
    </row>
    <row r="3174">
      <c r="A3174" s="1596" t="s">
        <v>595</v>
      </c>
      <c r="B3174" s="1632">
        <v>171730.0</v>
      </c>
      <c r="C3174" s="1598">
        <v>3981.0</v>
      </c>
      <c r="D3174" s="1599">
        <v>11.6</v>
      </c>
      <c r="E3174" s="160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609">
        <v>8681.0</v>
      </c>
      <c r="L3174" s="1677">
        <v>57785.0</v>
      </c>
    </row>
    <row r="3175">
      <c r="A3175" s="1581" t="s">
        <v>1451</v>
      </c>
      <c r="B3175" s="1640">
        <v>74207.0</v>
      </c>
      <c r="C3175" s="1583">
        <v>2026.0</v>
      </c>
      <c r="D3175" s="1612">
        <v>13.2</v>
      </c>
      <c r="E3175" s="1585">
        <v>67814.0</v>
      </c>
      <c r="F3175" s="1586">
        <v>579.0</v>
      </c>
      <c r="G3175" s="1586">
        <v>620.0</v>
      </c>
      <c r="H3175" s="1586">
        <v>1391.0</v>
      </c>
      <c r="I3175" s="1586">
        <v>35.0</v>
      </c>
      <c r="J3175" s="1586">
        <v>931.0</v>
      </c>
      <c r="K3175" s="1659">
        <v>2837.0</v>
      </c>
      <c r="L3175" s="1660">
        <v>55879.0</v>
      </c>
    </row>
    <row r="3176">
      <c r="A3176" s="1590" t="s">
        <v>1316</v>
      </c>
      <c r="B3176" s="1641">
        <v>576851.0</v>
      </c>
      <c r="C3176" s="1591">
        <v>17314.0</v>
      </c>
      <c r="D3176" s="1616">
        <v>13.1</v>
      </c>
      <c r="E3176" s="1617">
        <v>488374.0</v>
      </c>
      <c r="F3176" s="1593">
        <v>5232.0</v>
      </c>
      <c r="G3176" s="1593">
        <v>13898.0</v>
      </c>
      <c r="H3176" s="1593">
        <v>5212.0</v>
      </c>
      <c r="I3176" s="1593">
        <v>579.0</v>
      </c>
      <c r="J3176" s="1593">
        <v>20083.0</v>
      </c>
      <c r="K3176" s="1594">
        <v>43473.0</v>
      </c>
      <c r="L3176" s="1595">
        <v>62259.0</v>
      </c>
    </row>
    <row r="3177">
      <c r="A3177" s="1596" t="s">
        <v>1289</v>
      </c>
      <c r="B3177" s="1631">
        <v>37066.0</v>
      </c>
      <c r="C3177" s="1610">
        <v>827.0</v>
      </c>
      <c r="D3177" s="1599">
        <v>13.5</v>
      </c>
      <c r="E3177" s="160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609">
        <v>2974.0</v>
      </c>
      <c r="L3177" s="1602">
        <v>47561.0</v>
      </c>
    </row>
    <row r="3178">
      <c r="A3178" s="1596" t="s">
        <v>1150</v>
      </c>
      <c r="B3178" s="1632">
        <v>11521.0</v>
      </c>
      <c r="C3178" s="1610">
        <v>511.0</v>
      </c>
      <c r="D3178" s="1599">
        <v>17.2</v>
      </c>
      <c r="E3178" s="160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609">
        <v>700.0</v>
      </c>
      <c r="L3178" s="1602">
        <v>55195.0</v>
      </c>
    </row>
    <row r="3179">
      <c r="A3179" s="1596" t="s">
        <v>769</v>
      </c>
      <c r="B3179" s="1632">
        <v>47026.0</v>
      </c>
      <c r="C3179" s="1598">
        <v>1413.0</v>
      </c>
      <c r="D3179" s="1599">
        <v>11.5</v>
      </c>
      <c r="E3179" s="160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609">
        <v>3047.0</v>
      </c>
      <c r="L3179" s="1602">
        <v>78112.0</v>
      </c>
    </row>
    <row r="3180">
      <c r="A3180" s="1596" t="s">
        <v>1152</v>
      </c>
      <c r="B3180" s="1632">
        <v>14537.0</v>
      </c>
      <c r="C3180" s="1610">
        <v>532.0</v>
      </c>
      <c r="D3180" s="1599">
        <v>15.9</v>
      </c>
      <c r="E3180" s="160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609">
        <v>1252.0</v>
      </c>
      <c r="L3180" s="1602">
        <v>61773.0</v>
      </c>
    </row>
    <row r="3181">
      <c r="A3181" s="1596" t="s">
        <v>2048</v>
      </c>
      <c r="B3181" s="1632">
        <v>13751.0</v>
      </c>
      <c r="C3181" s="1610">
        <v>400.0</v>
      </c>
      <c r="D3181" s="1599">
        <v>12.1</v>
      </c>
      <c r="E3181" s="160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609">
        <v>829.0</v>
      </c>
      <c r="L3181" s="1602">
        <v>68162.0</v>
      </c>
    </row>
    <row r="3182">
      <c r="A3182" s="1596" t="s">
        <v>1502</v>
      </c>
      <c r="B3182" s="1632">
        <v>7181.0</v>
      </c>
      <c r="C3182" s="1610">
        <v>219.0</v>
      </c>
      <c r="D3182" s="1599">
        <v>12.3</v>
      </c>
      <c r="E3182" s="160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609">
        <v>273.0</v>
      </c>
      <c r="L3182" s="1602">
        <v>64053.0</v>
      </c>
    </row>
    <row r="3183">
      <c r="A3183" s="1596" t="s">
        <v>290</v>
      </c>
      <c r="B3183" s="1632">
        <v>39234.0</v>
      </c>
      <c r="C3183" s="1598">
        <v>2182.0</v>
      </c>
      <c r="D3183" s="1599">
        <v>22.1</v>
      </c>
      <c r="E3183" s="160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609">
        <v>2693.0</v>
      </c>
      <c r="L3183" s="1602">
        <v>51204.0</v>
      </c>
    </row>
    <row r="3184">
      <c r="A3184" s="1596" t="s">
        <v>2049</v>
      </c>
      <c r="B3184" s="1632">
        <v>12498.0</v>
      </c>
      <c r="C3184" s="1610">
        <v>466.0</v>
      </c>
      <c r="D3184" s="1599">
        <v>18.0</v>
      </c>
      <c r="E3184" s="160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609">
        <v>695.0</v>
      </c>
      <c r="L3184" s="1602">
        <v>51676.0</v>
      </c>
    </row>
    <row r="3185">
      <c r="A3185" s="1596" t="s">
        <v>2050</v>
      </c>
      <c r="B3185" s="1632">
        <v>4621.0</v>
      </c>
      <c r="C3185" s="1610">
        <v>170.0</v>
      </c>
      <c r="D3185" s="1599">
        <v>18.4</v>
      </c>
      <c r="E3185" s="160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609">
        <v>284.0</v>
      </c>
      <c r="L3185" s="1602">
        <v>49356.0</v>
      </c>
    </row>
    <row r="3186">
      <c r="A3186" s="1596" t="s">
        <v>174</v>
      </c>
      <c r="B3186" s="1632">
        <v>8447.0</v>
      </c>
      <c r="C3186" s="1610">
        <v>244.0</v>
      </c>
      <c r="D3186" s="1599">
        <v>13.4</v>
      </c>
      <c r="E3186" s="160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609">
        <v>440.0</v>
      </c>
      <c r="L3186" s="1678">
        <v>57676.0</v>
      </c>
    </row>
    <row r="3187">
      <c r="A3187" s="1596" t="s">
        <v>2051</v>
      </c>
      <c r="B3187" s="1632">
        <v>100512.0</v>
      </c>
      <c r="C3187" s="1598">
        <v>2877.0</v>
      </c>
      <c r="D3187" s="1599">
        <v>12.8</v>
      </c>
      <c r="E3187" s="160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609">
        <v>10313.0</v>
      </c>
      <c r="L3187" s="1602">
        <v>63839.0</v>
      </c>
    </row>
    <row r="3188">
      <c r="A3188" s="1596" t="s">
        <v>176</v>
      </c>
      <c r="B3188" s="1632">
        <v>19581.0</v>
      </c>
      <c r="C3188" s="1610">
        <v>468.0</v>
      </c>
      <c r="D3188" s="1599">
        <v>9.2</v>
      </c>
      <c r="E3188" s="160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609">
        <v>900.0</v>
      </c>
      <c r="L3188" s="1678">
        <v>69598.0</v>
      </c>
    </row>
    <row r="3189">
      <c r="A3189" s="1596" t="s">
        <v>2052</v>
      </c>
      <c r="B3189" s="1632">
        <v>79955.0</v>
      </c>
      <c r="C3189" s="1598">
        <v>2419.0</v>
      </c>
      <c r="D3189" s="1599">
        <v>13.0</v>
      </c>
      <c r="E3189" s="160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609">
        <v>5966.0</v>
      </c>
      <c r="L3189" s="1602">
        <v>64714.0</v>
      </c>
    </row>
    <row r="3190">
      <c r="A3190" s="1596" t="s">
        <v>2053</v>
      </c>
      <c r="B3190" s="1632">
        <v>2467.0</v>
      </c>
      <c r="C3190" s="1610">
        <v>69.0</v>
      </c>
      <c r="D3190" s="1599">
        <v>16.4</v>
      </c>
      <c r="E3190" s="160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609">
        <v>112.0</v>
      </c>
      <c r="L3190" s="1602">
        <v>51036.0</v>
      </c>
    </row>
    <row r="3191">
      <c r="A3191" s="1596" t="s">
        <v>309</v>
      </c>
      <c r="B3191" s="1632">
        <v>29624.0</v>
      </c>
      <c r="C3191" s="1610">
        <v>802.0</v>
      </c>
      <c r="D3191" s="1599">
        <v>13.5</v>
      </c>
      <c r="E3191" s="160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609">
        <v>1738.0</v>
      </c>
      <c r="L3191" s="1602">
        <v>58873.0</v>
      </c>
    </row>
    <row r="3192">
      <c r="A3192" s="1596" t="s">
        <v>1135</v>
      </c>
      <c r="B3192" s="1632">
        <v>8605.0</v>
      </c>
      <c r="C3192" s="1610">
        <v>292.0</v>
      </c>
      <c r="D3192" s="1599">
        <v>17.0</v>
      </c>
      <c r="E3192" s="160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609">
        <v>505.0</v>
      </c>
      <c r="L3192" s="1602">
        <v>54165.0</v>
      </c>
    </row>
    <row r="3193">
      <c r="A3193" s="1596" t="s">
        <v>741</v>
      </c>
      <c r="B3193" s="1632">
        <v>30921.0</v>
      </c>
      <c r="C3193" s="1610">
        <v>689.0</v>
      </c>
      <c r="D3193" s="1599">
        <v>11.0</v>
      </c>
      <c r="E3193" s="160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609">
        <v>1771.0</v>
      </c>
      <c r="L3193" s="1602">
        <v>58307.0</v>
      </c>
    </row>
    <row r="3194">
      <c r="A3194" s="1596" t="s">
        <v>2054</v>
      </c>
      <c r="B3194" s="1632">
        <v>8728.0</v>
      </c>
      <c r="C3194" s="1610">
        <v>157.0</v>
      </c>
      <c r="D3194" s="1599">
        <v>7.3</v>
      </c>
      <c r="E3194" s="160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609">
        <v>525.0</v>
      </c>
      <c r="L3194" s="1602">
        <v>74570.0</v>
      </c>
    </row>
    <row r="3195">
      <c r="A3195" s="1596" t="s">
        <v>2055</v>
      </c>
      <c r="B3195" s="1632">
        <v>42272.0</v>
      </c>
      <c r="C3195" s="1598">
        <v>1099.0</v>
      </c>
      <c r="D3195" s="1599">
        <v>10.0</v>
      </c>
      <c r="E3195" s="160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609">
        <v>4211.0</v>
      </c>
      <c r="L3195" s="1602">
        <v>73315.0</v>
      </c>
    </row>
    <row r="3196">
      <c r="A3196" s="1596" t="s">
        <v>538</v>
      </c>
      <c r="B3196" s="1632">
        <v>23331.0</v>
      </c>
      <c r="C3196" s="1610">
        <v>278.0</v>
      </c>
      <c r="D3196" s="1599">
        <v>6.7</v>
      </c>
      <c r="E3196" s="160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609">
        <v>2152.0</v>
      </c>
      <c r="L3196" s="1602">
        <v>99087.0</v>
      </c>
    </row>
    <row r="3197">
      <c r="A3197" s="1596" t="s">
        <v>2056</v>
      </c>
      <c r="B3197" s="1632">
        <v>20450.0</v>
      </c>
      <c r="C3197" s="1610">
        <v>696.0</v>
      </c>
      <c r="D3197" s="1599">
        <v>12.1</v>
      </c>
      <c r="E3197" s="160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609">
        <v>1181.0</v>
      </c>
      <c r="L3197" s="1628">
        <v>63401.0</v>
      </c>
    </row>
    <row r="3198">
      <c r="A3198" s="1596" t="s">
        <v>2057</v>
      </c>
      <c r="B3198" s="1632">
        <v>7685.0</v>
      </c>
      <c r="C3198" s="1610">
        <v>277.0</v>
      </c>
      <c r="D3198" s="1599">
        <v>16.1</v>
      </c>
      <c r="E3198" s="160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71">
        <v>572.0</v>
      </c>
      <c r="L3198" s="1679">
        <v>55190.0</v>
      </c>
    </row>
    <row r="3199">
      <c r="A3199" s="1581" t="s">
        <v>2058</v>
      </c>
      <c r="B3199" s="1640">
        <v>6838.0</v>
      </c>
      <c r="C3199" s="1627">
        <v>227.0</v>
      </c>
      <c r="D3199" s="1612">
        <v>16.1</v>
      </c>
      <c r="E3199" s="1585">
        <v>6197.0</v>
      </c>
      <c r="F3199" s="1586">
        <v>30.0</v>
      </c>
      <c r="G3199" s="1586">
        <v>97.0</v>
      </c>
      <c r="H3199" s="1586">
        <v>27.0</v>
      </c>
      <c r="I3199" s="1586">
        <v>9.0</v>
      </c>
      <c r="J3199" s="1586">
        <v>138.0</v>
      </c>
      <c r="K3199" s="1588">
        <v>340.0</v>
      </c>
      <c r="L3199" s="1680">
        <v>54319.0</v>
      </c>
    </row>
    <row r="3200">
      <c r="A3200" s="1681"/>
      <c r="B3200" s="1682"/>
      <c r="C3200" s="1683"/>
      <c r="D3200" s="1684"/>
      <c r="E3200" s="731"/>
      <c r="F3200" s="731"/>
      <c r="G3200" s="731"/>
      <c r="H3200" s="731"/>
      <c r="I3200" s="731"/>
      <c r="J3200" s="731"/>
      <c r="K3200" s="731"/>
      <c r="L3200" s="1685"/>
    </row>
    <row r="3201">
      <c r="A3201" s="1681"/>
      <c r="B3201" s="1682"/>
      <c r="C3201" s="1684"/>
      <c r="D3201" s="1684"/>
      <c r="E3201" s="731"/>
      <c r="F3201" s="731"/>
      <c r="G3201" s="731"/>
      <c r="H3201" s="731"/>
      <c r="I3201" s="731"/>
      <c r="J3201" s="731"/>
      <c r="K3201" s="731"/>
      <c r="L3201" s="1685"/>
    </row>
    <row r="3202">
      <c r="A3202" s="1681"/>
      <c r="B3202" s="1686"/>
      <c r="C3202" s="1684"/>
      <c r="D3202" s="1684"/>
      <c r="E3202" s="731"/>
      <c r="F3202" s="731"/>
      <c r="G3202" s="731"/>
      <c r="H3202" s="731"/>
      <c r="I3202" s="731"/>
      <c r="J3202" s="731"/>
      <c r="K3202" s="731"/>
      <c r="L3202" s="1685"/>
    </row>
    <row r="3203">
      <c r="A3203" s="1681"/>
      <c r="B3203" s="1686"/>
      <c r="C3203" s="1684"/>
      <c r="D3203" s="1684"/>
      <c r="E3203" s="731"/>
      <c r="F3203" s="731"/>
      <c r="G3203" s="731"/>
      <c r="H3203" s="731"/>
      <c r="I3203" s="731"/>
      <c r="J3203" s="731"/>
      <c r="K3203" s="731"/>
      <c r="L3203" s="1685"/>
    </row>
    <row r="3204">
      <c r="A3204" s="1681"/>
      <c r="B3204" s="1687"/>
      <c r="C3204" s="1684"/>
      <c r="D3204" s="1684"/>
      <c r="E3204" s="731"/>
      <c r="F3204" s="731"/>
      <c r="G3204" s="731"/>
      <c r="H3204" s="731"/>
      <c r="I3204" s="731"/>
      <c r="J3204" s="731"/>
      <c r="K3204" s="731"/>
      <c r="L3204" s="1685"/>
    </row>
    <row r="3205">
      <c r="A3205" s="1681"/>
      <c r="B3205" s="1686"/>
      <c r="C3205" s="1684"/>
      <c r="D3205" s="1684"/>
      <c r="E3205" s="731"/>
      <c r="F3205" s="731"/>
      <c r="G3205" s="731"/>
      <c r="H3205" s="731"/>
      <c r="I3205" s="731"/>
      <c r="J3205" s="731"/>
      <c r="K3205" s="731"/>
      <c r="L3205" s="1685"/>
    </row>
    <row r="3206">
      <c r="A3206" s="1681"/>
      <c r="B3206" s="1688"/>
      <c r="C3206" s="1684"/>
      <c r="D3206" s="1684"/>
      <c r="E3206" s="731"/>
      <c r="F3206" s="731"/>
      <c r="G3206" s="731"/>
      <c r="H3206" s="731"/>
      <c r="I3206" s="731"/>
      <c r="J3206" s="731"/>
      <c r="K3206" s="731"/>
      <c r="L3206" s="1685"/>
    </row>
    <row r="3207">
      <c r="A3207" s="1681"/>
      <c r="B3207" s="1689"/>
      <c r="C3207" s="1684"/>
      <c r="D3207" s="1684"/>
      <c r="E3207" s="731"/>
      <c r="F3207" s="731"/>
      <c r="G3207" s="731"/>
      <c r="H3207" s="731"/>
      <c r="I3207" s="731"/>
      <c r="J3207" s="731"/>
      <c r="K3207" s="731"/>
      <c r="L3207" s="1685"/>
    </row>
    <row r="3208">
      <c r="A3208" s="1681"/>
      <c r="B3208" s="1688"/>
      <c r="C3208" s="1684"/>
      <c r="D3208" s="1684"/>
      <c r="E3208" s="731"/>
      <c r="F3208" s="731"/>
      <c r="G3208" s="731"/>
      <c r="H3208" s="731"/>
      <c r="I3208" s="731"/>
      <c r="J3208" s="731"/>
      <c r="K3208" s="731"/>
      <c r="L3208" s="1685"/>
    </row>
    <row r="3209">
      <c r="A3209" s="1681"/>
      <c r="B3209" s="1689"/>
      <c r="C3209" s="1684"/>
      <c r="D3209" s="1684"/>
      <c r="E3209" s="731"/>
      <c r="F3209" s="731"/>
      <c r="G3209" s="731"/>
      <c r="H3209" s="731"/>
      <c r="I3209" s="731"/>
      <c r="J3209" s="731"/>
      <c r="K3209" s="731"/>
      <c r="L3209" s="1685"/>
    </row>
    <row r="3210">
      <c r="A3210" s="1681"/>
      <c r="B3210" s="1689"/>
      <c r="C3210" s="1684"/>
      <c r="D3210" s="1684"/>
      <c r="E3210" s="731"/>
      <c r="F3210" s="731"/>
      <c r="G3210" s="731"/>
      <c r="H3210" s="731"/>
      <c r="I3210" s="731"/>
      <c r="J3210" s="731"/>
      <c r="K3210" s="731"/>
      <c r="L3210" s="1685"/>
    </row>
    <row r="3211">
      <c r="A3211" s="1681"/>
      <c r="B3211" s="1688"/>
      <c r="C3211" s="1684"/>
      <c r="D3211" s="1684"/>
      <c r="E3211" s="731"/>
      <c r="F3211" s="731"/>
      <c r="G3211" s="731"/>
      <c r="H3211" s="731"/>
      <c r="I3211" s="731"/>
      <c r="J3211" s="731"/>
      <c r="K3211" s="731"/>
      <c r="L3211" s="1685"/>
    </row>
    <row r="3212">
      <c r="A3212" s="1681"/>
      <c r="B3212" s="1689"/>
      <c r="C3212" s="1684"/>
      <c r="D3212" s="1684"/>
      <c r="E3212" s="731"/>
      <c r="F3212" s="731"/>
      <c r="G3212" s="731"/>
      <c r="H3212" s="731"/>
      <c r="I3212" s="731"/>
      <c r="J3212" s="731"/>
      <c r="K3212" s="731"/>
      <c r="L3212" s="1685"/>
    </row>
    <row r="3213">
      <c r="A3213" s="1681"/>
      <c r="B3213" s="1689"/>
      <c r="C3213" s="1684"/>
      <c r="D3213" s="1684"/>
      <c r="E3213" s="731"/>
      <c r="F3213" s="731"/>
      <c r="G3213" s="731"/>
      <c r="H3213" s="731"/>
      <c r="I3213" s="731"/>
      <c r="J3213" s="731"/>
      <c r="K3213" s="731"/>
      <c r="L3213" s="1685"/>
    </row>
    <row r="3214">
      <c r="A3214" s="1681"/>
      <c r="B3214" s="1688"/>
      <c r="C3214" s="1684"/>
      <c r="D3214" s="1684"/>
      <c r="E3214" s="731"/>
      <c r="F3214" s="731"/>
      <c r="G3214" s="731"/>
      <c r="H3214" s="731"/>
      <c r="I3214" s="731"/>
      <c r="J3214" s="731"/>
      <c r="K3214" s="731"/>
      <c r="L3214" s="1685"/>
    </row>
    <row r="3215">
      <c r="A3215" s="1681"/>
      <c r="B3215" s="1688"/>
      <c r="C3215" s="1684"/>
      <c r="D3215" s="1684"/>
      <c r="E3215" s="731"/>
      <c r="F3215" s="731"/>
      <c r="G3215" s="731"/>
      <c r="H3215" s="731"/>
      <c r="I3215" s="731"/>
      <c r="J3215" s="731"/>
      <c r="K3215" s="731"/>
      <c r="L3215" s="1685"/>
    </row>
    <row r="3216">
      <c r="A3216" s="1681"/>
      <c r="B3216" s="1689"/>
      <c r="C3216" s="1684"/>
      <c r="D3216" s="1684"/>
      <c r="E3216" s="731"/>
      <c r="F3216" s="731"/>
      <c r="G3216" s="731"/>
      <c r="H3216" s="731"/>
      <c r="I3216" s="731"/>
      <c r="J3216" s="731"/>
      <c r="K3216" s="731"/>
      <c r="L3216" s="1685"/>
    </row>
    <row r="3217">
      <c r="A3217" s="1681"/>
      <c r="B3217" s="1688"/>
      <c r="C3217" s="1684"/>
      <c r="D3217" s="1684"/>
      <c r="E3217" s="731"/>
      <c r="F3217" s="731"/>
      <c r="G3217" s="731"/>
      <c r="H3217" s="731"/>
      <c r="I3217" s="731"/>
      <c r="J3217" s="731"/>
      <c r="K3217" s="731"/>
      <c r="L3217" s="1685"/>
    </row>
    <row r="3218">
      <c r="A3218" s="1681"/>
      <c r="B3218" s="1689"/>
      <c r="C3218" s="1684"/>
      <c r="D3218" s="1684"/>
      <c r="E3218" s="731"/>
      <c r="F3218" s="731"/>
      <c r="G3218" s="731"/>
      <c r="H3218" s="731"/>
      <c r="I3218" s="731"/>
      <c r="J3218" s="731"/>
      <c r="K3218" s="731"/>
      <c r="L3218" s="1685"/>
    </row>
    <row r="3219">
      <c r="A3219" s="1681"/>
      <c r="B3219" s="1688"/>
      <c r="C3219" s="1684"/>
      <c r="D3219" s="1684"/>
      <c r="E3219" s="731"/>
      <c r="F3219" s="731"/>
      <c r="G3219" s="731"/>
      <c r="H3219" s="731"/>
      <c r="I3219" s="731"/>
      <c r="J3219" s="731"/>
      <c r="K3219" s="731"/>
      <c r="L3219" s="1685"/>
    </row>
    <row r="3220">
      <c r="A3220" s="1681"/>
      <c r="B3220" s="1689"/>
      <c r="C3220" s="1684"/>
      <c r="D3220" s="1684"/>
      <c r="E3220" s="731"/>
      <c r="F3220" s="731"/>
      <c r="G3220" s="731"/>
      <c r="H3220" s="731"/>
      <c r="I3220" s="731"/>
      <c r="J3220" s="731"/>
      <c r="K3220" s="731"/>
      <c r="L3220" s="1685"/>
    </row>
    <row r="3221">
      <c r="A3221" s="1681"/>
      <c r="B3221" s="1689"/>
      <c r="C3221" s="1684"/>
      <c r="D3221" s="1684"/>
      <c r="E3221" s="731"/>
      <c r="F3221" s="731"/>
      <c r="G3221" s="731"/>
      <c r="H3221" s="731"/>
      <c r="I3221" s="731"/>
      <c r="J3221" s="731"/>
      <c r="K3221" s="731"/>
      <c r="L3221" s="1685"/>
    </row>
    <row r="3222">
      <c r="A3222" s="1681"/>
      <c r="B3222" s="1689"/>
      <c r="C3222" s="1684"/>
      <c r="D3222" s="1684"/>
      <c r="E3222" s="731"/>
      <c r="F3222" s="731"/>
      <c r="G3222" s="731"/>
      <c r="H3222" s="731"/>
      <c r="I3222" s="731"/>
      <c r="J3222" s="731"/>
      <c r="K3222" s="731"/>
      <c r="L3222" s="1685"/>
    </row>
    <row r="3223">
      <c r="A3223" s="1681"/>
      <c r="B3223" s="1688"/>
      <c r="C3223" s="1684"/>
      <c r="D3223" s="1684"/>
      <c r="E3223" s="731"/>
      <c r="F3223" s="731"/>
      <c r="G3223" s="731"/>
      <c r="H3223" s="731"/>
      <c r="I3223" s="731"/>
      <c r="J3223" s="731"/>
      <c r="K3223" s="731"/>
      <c r="L3223" s="1685"/>
    </row>
    <row r="3224">
      <c r="A3224" s="1681"/>
      <c r="B3224" s="1689"/>
      <c r="C3224" s="1684"/>
      <c r="D3224" s="1684"/>
      <c r="E3224" s="731"/>
      <c r="F3224" s="731"/>
      <c r="G3224" s="731"/>
      <c r="H3224" s="731"/>
      <c r="I3224" s="731"/>
      <c r="J3224" s="731"/>
      <c r="K3224" s="731"/>
      <c r="L3224" s="1685"/>
    </row>
    <row r="3225">
      <c r="A3225" s="1681"/>
      <c r="B3225" s="1689"/>
      <c r="C3225" s="1684"/>
      <c r="D3225" s="1684"/>
      <c r="E3225" s="731"/>
      <c r="F3225" s="731"/>
      <c r="G3225" s="731"/>
      <c r="H3225" s="731"/>
      <c r="I3225" s="731"/>
      <c r="J3225" s="731"/>
      <c r="K3225" s="731"/>
      <c r="L3225" s="1685"/>
    </row>
    <row r="3226">
      <c r="A3226" s="1681"/>
      <c r="B3226" s="1689"/>
      <c r="C3226" s="1684"/>
      <c r="D3226" s="1684"/>
      <c r="E3226" s="731"/>
      <c r="F3226" s="731"/>
      <c r="G3226" s="731"/>
      <c r="H3226" s="731"/>
      <c r="I3226" s="731"/>
      <c r="J3226" s="731"/>
      <c r="K3226" s="731"/>
      <c r="L3226" s="1685"/>
    </row>
    <row r="3227">
      <c r="A3227" s="1681"/>
      <c r="B3227" s="1688"/>
      <c r="C3227" s="1684"/>
      <c r="D3227" s="1684"/>
      <c r="E3227" s="731"/>
      <c r="F3227" s="731"/>
      <c r="G3227" s="731"/>
      <c r="H3227" s="731"/>
      <c r="I3227" s="731"/>
      <c r="J3227" s="731"/>
      <c r="K3227" s="731"/>
      <c r="L3227" s="1685"/>
    </row>
    <row r="3228">
      <c r="A3228" s="1681"/>
      <c r="B3228" s="1688"/>
      <c r="C3228" s="1684"/>
      <c r="D3228" s="1684"/>
      <c r="E3228" s="731"/>
      <c r="F3228" s="731"/>
      <c r="G3228" s="731"/>
      <c r="H3228" s="731"/>
      <c r="I3228" s="731"/>
      <c r="J3228" s="731"/>
      <c r="K3228" s="731"/>
      <c r="L3228" s="1685"/>
    </row>
    <row r="3229">
      <c r="A3229" s="1681"/>
      <c r="B3229" s="1689"/>
      <c r="C3229" s="1684"/>
      <c r="D3229" s="168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81"/>
      <c r="B3230" s="1688"/>
      <c r="C3230" s="1684"/>
      <c r="D3230" s="168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81"/>
      <c r="B3231" s="1688"/>
      <c r="C3231" s="1684"/>
      <c r="D3231" s="168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81"/>
      <c r="B3232" s="1688"/>
      <c r="C3232" s="1684"/>
      <c r="D3232" s="168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81"/>
      <c r="B3233" s="1689"/>
      <c r="C3233" s="1684"/>
      <c r="D3233" s="168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81"/>
      <c r="B3234" s="1688"/>
      <c r="C3234" s="1684"/>
      <c r="D3234" s="168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81"/>
      <c r="B3235" s="1688"/>
      <c r="C3235" s="1684"/>
      <c r="D3235" s="168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81"/>
      <c r="B3236" s="1688"/>
      <c r="C3236" s="1684"/>
      <c r="D3236" s="168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81"/>
      <c r="B3237" s="1689"/>
      <c r="C3237" s="1684"/>
      <c r="D3237" s="168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81"/>
      <c r="B3238" s="1688"/>
      <c r="C3238" s="1684"/>
      <c r="D3238" s="168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81"/>
      <c r="B3239" s="1689"/>
      <c r="C3239" s="1684"/>
      <c r="D3239" s="168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81"/>
      <c r="B3240" s="1688"/>
      <c r="C3240" s="1684"/>
      <c r="D3240" s="168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81"/>
      <c r="B3241" s="1688"/>
      <c r="C3241" s="1684"/>
      <c r="D3241" s="168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81"/>
      <c r="B3242" s="1688"/>
      <c r="C3242" s="1684"/>
      <c r="D3242" s="168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81"/>
      <c r="B3243" s="1688"/>
      <c r="C3243" s="1684"/>
      <c r="D3243" s="168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81"/>
      <c r="B3244" s="1688"/>
      <c r="C3244" s="1684"/>
      <c r="D3244" s="168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81"/>
      <c r="B3245" s="1689"/>
      <c r="C3245" s="1684"/>
      <c r="D3245" s="168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81"/>
      <c r="B3246" s="1688"/>
      <c r="C3246" s="1684"/>
      <c r="D3246" s="168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81"/>
      <c r="B3247" s="1688"/>
      <c r="C3247" s="1684"/>
      <c r="D3247" s="168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81"/>
      <c r="B3248" s="1688"/>
      <c r="C3248" s="1684"/>
      <c r="D3248" s="168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81"/>
      <c r="B3249" s="1688"/>
      <c r="C3249" s="1684"/>
      <c r="D3249" s="168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81"/>
      <c r="B3250" s="708"/>
      <c r="C3250" s="1684"/>
      <c r="D3250" s="168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81"/>
      <c r="B3251" s="708"/>
      <c r="C3251" s="1684"/>
      <c r="D3251" s="168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81"/>
      <c r="B3252" s="708"/>
      <c r="C3252" s="1684"/>
      <c r="D3252" s="168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81"/>
      <c r="B3253" s="708"/>
      <c r="C3253" s="1684"/>
      <c r="D3253" s="168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81"/>
      <c r="B3254" s="708"/>
      <c r="C3254" s="1684"/>
      <c r="D3254" s="168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81"/>
      <c r="B3255" s="708"/>
      <c r="C3255" s="1684"/>
      <c r="D3255" s="168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81"/>
      <c r="B3256" s="708"/>
      <c r="C3256" s="1684"/>
      <c r="D3256" s="168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81"/>
      <c r="B3257" s="708"/>
      <c r="C3257" s="1684"/>
      <c r="D3257" s="168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81"/>
      <c r="B3258" s="708"/>
      <c r="C3258" s="1684"/>
      <c r="D3258" s="168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81"/>
      <c r="B3259" s="708"/>
      <c r="C3259" s="1684"/>
      <c r="D3259" s="168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81"/>
      <c r="B3260" s="708"/>
      <c r="C3260" s="1684"/>
      <c r="D3260" s="168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81"/>
      <c r="B3261" s="708"/>
      <c r="C3261" s="1684"/>
      <c r="D3261" s="168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81"/>
      <c r="B3262" s="708"/>
      <c r="C3262" s="1684"/>
      <c r="D3262" s="168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81"/>
      <c r="B3263" s="708"/>
      <c r="C3263" s="1684"/>
      <c r="D3263" s="168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81"/>
      <c r="B3264" s="708"/>
      <c r="C3264" s="1684"/>
      <c r="D3264" s="168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81"/>
      <c r="B3265" s="708"/>
      <c r="C3265" s="1684"/>
      <c r="D3265" s="168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81"/>
      <c r="B3266" s="708"/>
      <c r="C3266" s="1684"/>
      <c r="D3266" s="168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81"/>
      <c r="B3267" s="708"/>
      <c r="C3267" s="1684"/>
      <c r="D3267" s="168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81"/>
      <c r="B3268" s="708"/>
      <c r="C3268" s="1684"/>
      <c r="D3268" s="168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81"/>
      <c r="B3269" s="708"/>
      <c r="C3269" s="1684"/>
      <c r="D3269" s="168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81"/>
      <c r="B3270" s="708"/>
      <c r="C3270" s="1684"/>
      <c r="D3270" s="168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81"/>
      <c r="B3271" s="708"/>
      <c r="C3271" s="1684"/>
      <c r="D3271" s="168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81"/>
      <c r="B3272" s="708"/>
      <c r="C3272" s="1684"/>
      <c r="D3272" s="168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81"/>
      <c r="B3273" s="708"/>
      <c r="C3273" s="1684"/>
      <c r="D3273" s="168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81"/>
      <c r="B3274" s="708"/>
      <c r="C3274" s="1684"/>
      <c r="D3274" s="168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81"/>
      <c r="B3275" s="708"/>
      <c r="C3275" s="1684"/>
      <c r="D3275" s="168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81"/>
      <c r="B3276" s="708"/>
      <c r="C3276" s="1684"/>
      <c r="D3276" s="168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81"/>
      <c r="B3277" s="708"/>
      <c r="C3277" s="1684"/>
      <c r="D3277" s="168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81"/>
      <c r="B3278" s="708"/>
      <c r="C3278" s="1684"/>
      <c r="D3278" s="168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81"/>
      <c r="B3279" s="708"/>
      <c r="C3279" s="1684"/>
      <c r="D3279" s="168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81"/>
      <c r="B3280" s="708"/>
      <c r="C3280" s="1684"/>
      <c r="D3280" s="168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81"/>
      <c r="B3281" s="708"/>
      <c r="C3281" s="1684"/>
      <c r="D3281" s="168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81"/>
      <c r="B3282" s="708"/>
      <c r="C3282" s="1684"/>
      <c r="D3282" s="168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81"/>
      <c r="B3283" s="708"/>
      <c r="C3283" s="1684"/>
      <c r="D3283" s="168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81"/>
      <c r="B3284" s="708"/>
      <c r="C3284" s="1684"/>
      <c r="D3284" s="168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81"/>
      <c r="B3285" s="708"/>
      <c r="C3285" s="1684"/>
      <c r="D3285" s="168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81"/>
      <c r="B3286" s="708"/>
      <c r="C3286" s="1684"/>
      <c r="D3286" s="168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81"/>
      <c r="B3287" s="708"/>
      <c r="C3287" s="1684"/>
      <c r="D3287" s="168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81"/>
      <c r="B3288" s="708"/>
      <c r="C3288" s="1684"/>
      <c r="D3288" s="168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81"/>
      <c r="B3289" s="708"/>
      <c r="C3289" s="1684"/>
      <c r="D3289" s="168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81"/>
      <c r="B3290" s="708"/>
      <c r="C3290" s="1684"/>
      <c r="D3290" s="168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81"/>
      <c r="B3291" s="708"/>
      <c r="C3291" s="1684"/>
      <c r="D3291" s="168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81"/>
      <c r="B3292" s="708"/>
      <c r="C3292" s="1684"/>
      <c r="D3292" s="168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81"/>
      <c r="B3293" s="708"/>
      <c r="C3293" s="1684"/>
      <c r="D3293" s="168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81"/>
      <c r="B3294" s="708"/>
      <c r="C3294" s="1684"/>
      <c r="D3294" s="168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81"/>
      <c r="B3295" s="708"/>
      <c r="C3295" s="1684"/>
      <c r="D3295" s="168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81"/>
      <c r="B3296" s="708"/>
      <c r="C3296" s="1684"/>
      <c r="D3296" s="168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81"/>
      <c r="B3297" s="708"/>
      <c r="C3297" s="1684"/>
      <c r="D3297" s="168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81"/>
      <c r="B3298" s="708"/>
      <c r="C3298" s="1684"/>
      <c r="D3298" s="168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81"/>
      <c r="B3299" s="708"/>
      <c r="C3299" s="1684"/>
      <c r="D3299" s="168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81"/>
      <c r="B3300" s="708"/>
      <c r="C3300" s="1684"/>
      <c r="D3300" s="168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81"/>
      <c r="B3301" s="708"/>
      <c r="C3301" s="1684"/>
      <c r="D3301" s="168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81"/>
      <c r="B3302" s="708"/>
      <c r="C3302" s="1684"/>
      <c r="D3302" s="168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81"/>
      <c r="B3303" s="708"/>
      <c r="C3303" s="1684"/>
      <c r="D3303" s="168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81"/>
      <c r="B3304" s="708"/>
      <c r="C3304" s="1684"/>
      <c r="D3304" s="168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81"/>
      <c r="B3305" s="708"/>
      <c r="C3305" s="1684"/>
      <c r="D3305" s="168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81"/>
      <c r="B3306" s="708"/>
      <c r="C3306" s="1684"/>
      <c r="D3306" s="168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81"/>
      <c r="B3307" s="708"/>
      <c r="C3307" s="1684"/>
      <c r="D3307" s="168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81"/>
      <c r="B3308" s="708"/>
      <c r="C3308" s="1684"/>
      <c r="D3308" s="168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81"/>
      <c r="B3309" s="708"/>
      <c r="C3309" s="1684"/>
      <c r="D3309" s="168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81"/>
      <c r="B3310" s="708"/>
      <c r="C3310" s="1684"/>
      <c r="D3310" s="168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81"/>
      <c r="B3311" s="708"/>
      <c r="C3311" s="1684"/>
      <c r="D3311" s="168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81"/>
      <c r="B3312" s="708"/>
      <c r="C3312" s="1684"/>
      <c r="D3312" s="168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81"/>
      <c r="B3313" s="708"/>
      <c r="C3313" s="1684"/>
      <c r="D3313" s="168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81"/>
      <c r="B3314" s="708"/>
      <c r="C3314" s="1684"/>
      <c r="D3314" s="168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81"/>
      <c r="B3315" s="708"/>
      <c r="C3315" s="1684"/>
      <c r="D3315" s="168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81"/>
      <c r="B3316" s="708"/>
      <c r="C3316" s="1684"/>
      <c r="D3316" s="168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81"/>
      <c r="B3317" s="708"/>
      <c r="C3317" s="1684"/>
      <c r="D3317" s="168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81"/>
      <c r="B3318" s="708"/>
      <c r="C3318" s="1684"/>
      <c r="D3318" s="168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81"/>
      <c r="B3319" s="708"/>
      <c r="C3319" s="1684"/>
      <c r="D3319" s="168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81"/>
      <c r="B3320" s="708"/>
      <c r="C3320" s="1684"/>
      <c r="D3320" s="168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81"/>
      <c r="B3321" s="708"/>
      <c r="C3321" s="1684"/>
      <c r="D3321" s="168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81"/>
      <c r="B3322" s="708"/>
      <c r="C3322" s="1684"/>
      <c r="D3322" s="168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81"/>
      <c r="B3323" s="708"/>
      <c r="C3323" s="1684"/>
      <c r="D3323" s="168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81"/>
      <c r="B3324" s="708"/>
      <c r="C3324" s="1684"/>
      <c r="D3324" s="168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81"/>
      <c r="B3325" s="708"/>
      <c r="C3325" s="1684"/>
      <c r="D3325" s="168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81"/>
      <c r="B3326" s="708"/>
      <c r="C3326" s="1684"/>
      <c r="D3326" s="168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81"/>
      <c r="B3327" s="708"/>
      <c r="C3327" s="1684"/>
      <c r="D3327" s="168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81"/>
      <c r="B3328" s="708"/>
      <c r="C3328" s="1684"/>
      <c r="D3328" s="168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81"/>
      <c r="B3329" s="708"/>
      <c r="C3329" s="1684"/>
      <c r="D3329" s="168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81"/>
      <c r="B3330" s="708"/>
      <c r="C3330" s="1684"/>
      <c r="D3330" s="168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81"/>
      <c r="B3331" s="708"/>
      <c r="C3331" s="1684"/>
      <c r="D3331" s="168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81"/>
      <c r="B3332" s="708"/>
      <c r="C3332" s="1684"/>
      <c r="D3332" s="168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81"/>
      <c r="B3333" s="708"/>
      <c r="C3333" s="1684"/>
      <c r="D3333" s="168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81"/>
      <c r="B3334" s="708"/>
      <c r="C3334" s="1684"/>
      <c r="D3334" s="168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81"/>
      <c r="B3335" s="708"/>
      <c r="C3335" s="1684"/>
      <c r="D3335" s="168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81"/>
      <c r="B3336" s="708"/>
      <c r="C3336" s="1684"/>
      <c r="D3336" s="168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81"/>
      <c r="B3337" s="708"/>
      <c r="C3337" s="1684"/>
      <c r="D3337" s="168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81"/>
      <c r="B3338" s="708"/>
      <c r="C3338" s="1684"/>
      <c r="D3338" s="168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81"/>
      <c r="B3339" s="708"/>
      <c r="C3339" s="1684"/>
      <c r="D3339" s="168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81"/>
      <c r="B3340" s="708"/>
      <c r="C3340" s="1684"/>
      <c r="D3340" s="168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81"/>
      <c r="B3341" s="708"/>
      <c r="C3341" s="1684"/>
      <c r="D3341" s="168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81"/>
      <c r="B3342" s="708"/>
      <c r="C3342" s="1684"/>
      <c r="D3342" s="168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81"/>
      <c r="B3343" s="708"/>
      <c r="C3343" s="1684"/>
      <c r="D3343" s="168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81"/>
      <c r="B3344" s="708"/>
      <c r="C3344" s="1684"/>
      <c r="D3344" s="168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81"/>
      <c r="B3345" s="708"/>
      <c r="C3345" s="1684"/>
      <c r="D3345" s="168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81"/>
      <c r="B3346" s="708"/>
      <c r="C3346" s="1684"/>
      <c r="D3346" s="168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81"/>
      <c r="B3347" s="708"/>
      <c r="C3347" s="1684"/>
      <c r="D3347" s="168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81"/>
      <c r="B3348" s="708"/>
      <c r="C3348" s="1684"/>
      <c r="D3348" s="168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81"/>
      <c r="B3349" s="708"/>
      <c r="C3349" s="1684"/>
      <c r="D3349" s="168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81"/>
      <c r="B3350" s="708"/>
      <c r="C3350" s="1684"/>
      <c r="D3350" s="168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81"/>
      <c r="B3351" s="708"/>
      <c r="C3351" s="1684"/>
      <c r="D3351" s="168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81"/>
      <c r="B3352" s="708"/>
      <c r="C3352" s="1684"/>
      <c r="D3352" s="168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81"/>
      <c r="B3353" s="708"/>
      <c r="C3353" s="1684"/>
      <c r="D3353" s="168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81"/>
      <c r="B3354" s="708"/>
      <c r="C3354" s="1684"/>
      <c r="D3354" s="168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81"/>
      <c r="B3355" s="708"/>
      <c r="C3355" s="1684"/>
      <c r="D3355" s="168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81"/>
      <c r="B3356" s="708"/>
      <c r="C3356" s="1684"/>
      <c r="D3356" s="168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81"/>
      <c r="B3357" s="708"/>
      <c r="C3357" s="1684"/>
      <c r="D3357" s="168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81"/>
      <c r="B3358" s="708"/>
      <c r="C3358" s="1684"/>
      <c r="D3358" s="168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81"/>
      <c r="B3359" s="708"/>
      <c r="C3359" s="1684"/>
      <c r="D3359" s="168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81"/>
      <c r="B3360" s="708"/>
      <c r="C3360" s="1684"/>
      <c r="D3360" s="168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81"/>
      <c r="B3361" s="708"/>
      <c r="C3361" s="1684"/>
      <c r="D3361" s="168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81"/>
      <c r="B3362" s="708"/>
      <c r="C3362" s="1684"/>
      <c r="D3362" s="168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81"/>
      <c r="B3363" s="708"/>
      <c r="C3363" s="1684"/>
      <c r="D3363" s="168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81"/>
      <c r="B3364" s="708"/>
      <c r="C3364" s="1684"/>
      <c r="D3364" s="168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81"/>
      <c r="B3365" s="708"/>
      <c r="C3365" s="1684"/>
      <c r="D3365" s="168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81"/>
      <c r="B3366" s="708"/>
      <c r="C3366" s="1684"/>
      <c r="D3366" s="168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81"/>
      <c r="B3367" s="708"/>
      <c r="C3367" s="1684"/>
      <c r="D3367" s="168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81"/>
      <c r="B3368" s="708"/>
      <c r="C3368" s="1684"/>
      <c r="D3368" s="168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81"/>
      <c r="B3369" s="708"/>
      <c r="C3369" s="1684"/>
      <c r="D3369" s="168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81"/>
      <c r="B3370" s="708"/>
      <c r="C3370" s="1684"/>
      <c r="D3370" s="168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81"/>
      <c r="B3371" s="708"/>
      <c r="C3371" s="1684"/>
      <c r="D3371" s="168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81"/>
      <c r="B3372" s="708"/>
      <c r="C3372" s="1684"/>
      <c r="D3372" s="168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81"/>
      <c r="B3373" s="708"/>
      <c r="C3373" s="1684"/>
      <c r="D3373" s="168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81"/>
      <c r="B3374" s="708"/>
      <c r="C3374" s="1684"/>
      <c r="D3374" s="168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81"/>
      <c r="B3375" s="708"/>
      <c r="C3375" s="1684"/>
      <c r="D3375" s="168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81"/>
      <c r="B3376" s="708"/>
      <c r="C3376" s="1684"/>
      <c r="D3376" s="168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81"/>
      <c r="B3377" s="708"/>
      <c r="C3377" s="1684"/>
      <c r="D3377" s="168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81"/>
      <c r="B3378" s="708"/>
      <c r="C3378" s="1684"/>
      <c r="D3378" s="168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81"/>
      <c r="B3379" s="708"/>
      <c r="C3379" s="1684"/>
      <c r="D3379" s="168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81"/>
      <c r="B3380" s="708"/>
      <c r="C3380" s="1684"/>
      <c r="D3380" s="168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81"/>
      <c r="B3381" s="708"/>
      <c r="C3381" s="1684"/>
      <c r="D3381" s="168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81"/>
      <c r="B3382" s="708"/>
      <c r="C3382" s="1684"/>
      <c r="D3382" s="168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81"/>
      <c r="B3383" s="708"/>
      <c r="C3383" s="1684"/>
      <c r="D3383" s="168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81"/>
      <c r="B3384" s="708"/>
      <c r="C3384" s="1684"/>
      <c r="D3384" s="168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81"/>
      <c r="B3385" s="708"/>
      <c r="C3385" s="1684"/>
      <c r="D3385" s="168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81"/>
      <c r="B3386" s="708"/>
      <c r="C3386" s="1684"/>
      <c r="D3386" s="168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81"/>
      <c r="B3387" s="708"/>
      <c r="C3387" s="1684"/>
      <c r="D3387" s="168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81"/>
      <c r="B3388" s="708"/>
      <c r="C3388" s="1684"/>
      <c r="D3388" s="168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81"/>
      <c r="B3389" s="708"/>
      <c r="C3389" s="1684"/>
      <c r="D3389" s="168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81"/>
      <c r="B3390" s="708"/>
      <c r="C3390" s="1684"/>
      <c r="D3390" s="168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81"/>
      <c r="B3391" s="708"/>
      <c r="C3391" s="1684"/>
      <c r="D3391" s="168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81"/>
      <c r="B3392" s="708"/>
      <c r="C3392" s="1684"/>
      <c r="D3392" s="168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81"/>
      <c r="B3393" s="708"/>
      <c r="C3393" s="1684"/>
      <c r="D3393" s="168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81"/>
      <c r="B3394" s="708"/>
      <c r="C3394" s="1684"/>
      <c r="D3394" s="168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81"/>
      <c r="B3395" s="708"/>
      <c r="C3395" s="1684"/>
      <c r="D3395" s="168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81"/>
      <c r="B3396" s="708"/>
      <c r="C3396" s="1684"/>
      <c r="D3396" s="168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81"/>
      <c r="B3397" s="708"/>
      <c r="C3397" s="1684"/>
      <c r="D3397" s="168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81"/>
      <c r="B3398" s="708"/>
      <c r="C3398" s="1684"/>
      <c r="D3398" s="168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81"/>
      <c r="B3399" s="708"/>
      <c r="C3399" s="1684"/>
      <c r="D3399" s="168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81"/>
      <c r="B3400" s="708"/>
      <c r="C3400" s="1684"/>
      <c r="D3400" s="168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81"/>
      <c r="B3401" s="708"/>
      <c r="C3401" s="1684"/>
      <c r="D3401" s="168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81"/>
      <c r="B3402" s="708"/>
      <c r="C3402" s="1684"/>
      <c r="D3402" s="168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81"/>
      <c r="B3403" s="708"/>
      <c r="C3403" s="1684"/>
      <c r="D3403" s="168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81"/>
      <c r="B3404" s="708"/>
      <c r="C3404" s="1684"/>
      <c r="D3404" s="168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81"/>
      <c r="B3405" s="708"/>
      <c r="C3405" s="1684"/>
      <c r="D3405" s="168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81"/>
      <c r="B3406" s="708"/>
      <c r="C3406" s="1684"/>
      <c r="D3406" s="168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81"/>
      <c r="B3407" s="708"/>
      <c r="C3407" s="1684"/>
      <c r="D3407" s="168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81"/>
      <c r="B3408" s="708"/>
      <c r="C3408" s="1684"/>
      <c r="D3408" s="168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81"/>
      <c r="B3409" s="708"/>
      <c r="C3409" s="1684"/>
      <c r="D3409" s="168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81"/>
      <c r="B3410" s="708"/>
      <c r="C3410" s="1684"/>
      <c r="D3410" s="168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81"/>
      <c r="B3411" s="708"/>
      <c r="C3411" s="1684"/>
      <c r="D3411" s="168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81"/>
      <c r="B3412" s="708"/>
      <c r="C3412" s="1684"/>
      <c r="D3412" s="168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81"/>
      <c r="B3413" s="708"/>
      <c r="C3413" s="1684"/>
      <c r="D3413" s="168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81"/>
      <c r="B3414" s="708"/>
      <c r="C3414" s="1684"/>
      <c r="D3414" s="168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81"/>
      <c r="B3415" s="708"/>
      <c r="C3415" s="1684"/>
      <c r="D3415" s="168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81"/>
      <c r="B3416" s="708"/>
      <c r="C3416" s="1684"/>
      <c r="D3416" s="168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81"/>
      <c r="B3417" s="708"/>
      <c r="C3417" s="1684"/>
      <c r="D3417" s="168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81"/>
      <c r="B3418" s="708"/>
      <c r="C3418" s="1684"/>
      <c r="D3418" s="168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81"/>
      <c r="B3419" s="708"/>
      <c r="C3419" s="1684"/>
      <c r="D3419" s="168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81"/>
      <c r="B3420" s="708"/>
      <c r="C3420" s="1684"/>
      <c r="D3420" s="168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81"/>
      <c r="B3421" s="708"/>
      <c r="C3421" s="1684"/>
      <c r="D3421" s="168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81"/>
      <c r="B3422" s="708"/>
      <c r="C3422" s="1684"/>
      <c r="D3422" s="168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81"/>
      <c r="B3423" s="708"/>
      <c r="C3423" s="1684"/>
      <c r="D3423" s="168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81"/>
      <c r="B3424" s="708"/>
      <c r="C3424" s="1684"/>
      <c r="D3424" s="168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81"/>
      <c r="B3425" s="708"/>
      <c r="C3425" s="1684"/>
      <c r="D3425" s="168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81"/>
      <c r="B3426" s="708"/>
      <c r="C3426" s="1684"/>
      <c r="D3426" s="168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81"/>
      <c r="B3427" s="708"/>
      <c r="C3427" s="1684"/>
      <c r="D3427" s="168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81"/>
      <c r="B3428" s="708"/>
      <c r="C3428" s="1684"/>
      <c r="D3428" s="168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81"/>
      <c r="B3429" s="708"/>
      <c r="C3429" s="1684"/>
      <c r="D3429" s="168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81"/>
      <c r="B3430" s="708"/>
      <c r="C3430" s="1684"/>
      <c r="D3430" s="168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81"/>
      <c r="B3431" s="708"/>
      <c r="C3431" s="1684"/>
      <c r="D3431" s="168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81"/>
      <c r="B3432" s="708"/>
      <c r="C3432" s="1684"/>
      <c r="D3432" s="168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81"/>
      <c r="B3433" s="708"/>
      <c r="C3433" s="1684"/>
      <c r="D3433" s="168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81"/>
      <c r="B3434" s="708"/>
      <c r="C3434" s="1684"/>
      <c r="D3434" s="168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81"/>
      <c r="B3435" s="708"/>
      <c r="C3435" s="1684"/>
      <c r="D3435" s="168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81"/>
      <c r="B3436" s="708"/>
      <c r="C3436" s="1684"/>
      <c r="D3436" s="168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81"/>
      <c r="B3437" s="708"/>
      <c r="C3437" s="1684"/>
      <c r="D3437" s="168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81"/>
      <c r="B3438" s="708"/>
      <c r="C3438" s="1684"/>
      <c r="D3438" s="168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81"/>
      <c r="B3439" s="708"/>
      <c r="C3439" s="1684"/>
      <c r="D3439" s="168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81"/>
      <c r="B3440" s="708"/>
      <c r="C3440" s="1684"/>
      <c r="D3440" s="168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81"/>
      <c r="B3441" s="708"/>
      <c r="C3441" s="1684"/>
      <c r="D3441" s="168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81"/>
      <c r="B3442" s="708"/>
      <c r="C3442" s="1684"/>
      <c r="D3442" s="168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81"/>
      <c r="B3443" s="708"/>
      <c r="C3443" s="1684"/>
      <c r="D3443" s="168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81"/>
      <c r="B3444" s="708"/>
      <c r="C3444" s="1684"/>
      <c r="D3444" s="168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81"/>
      <c r="B3445" s="708"/>
      <c r="C3445" s="1684"/>
      <c r="D3445" s="168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81"/>
      <c r="B3446" s="708"/>
      <c r="C3446" s="1684"/>
      <c r="D3446" s="168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81"/>
      <c r="B3447" s="708"/>
      <c r="C3447" s="1684"/>
      <c r="D3447" s="168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81"/>
      <c r="B3448" s="708"/>
      <c r="C3448" s="1684"/>
      <c r="D3448" s="168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81"/>
      <c r="B3449" s="708"/>
      <c r="C3449" s="1684"/>
      <c r="D3449" s="168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81"/>
      <c r="B3450" s="708"/>
      <c r="C3450" s="1684"/>
      <c r="D3450" s="168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81"/>
      <c r="B3451" s="708"/>
      <c r="C3451" s="1684"/>
      <c r="D3451" s="168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81"/>
      <c r="B3452" s="708"/>
      <c r="C3452" s="1684"/>
      <c r="D3452" s="168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81"/>
      <c r="B3453" s="708"/>
      <c r="C3453" s="1684"/>
      <c r="D3453" s="168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81"/>
      <c r="B3454" s="708"/>
      <c r="C3454" s="1684"/>
      <c r="D3454" s="168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81"/>
      <c r="B3455" s="708"/>
      <c r="C3455" s="1684"/>
      <c r="D3455" s="168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81"/>
      <c r="B3456" s="708"/>
      <c r="C3456" s="1684"/>
      <c r="D3456" s="168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81"/>
      <c r="B3457" s="708"/>
      <c r="C3457" s="1684"/>
      <c r="D3457" s="168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81"/>
      <c r="B3458" s="708"/>
      <c r="C3458" s="1684"/>
      <c r="D3458" s="168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81"/>
      <c r="B3459" s="708"/>
      <c r="C3459" s="1684"/>
      <c r="D3459" s="168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81"/>
      <c r="B3460" s="708"/>
      <c r="C3460" s="1684"/>
      <c r="D3460" s="168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81"/>
      <c r="B3461" s="708"/>
      <c r="C3461" s="1684"/>
      <c r="D3461" s="168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81"/>
      <c r="B3462" s="708"/>
      <c r="C3462" s="1684"/>
      <c r="D3462" s="168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81"/>
      <c r="B3463" s="708"/>
      <c r="C3463" s="1684"/>
      <c r="D3463" s="168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81"/>
      <c r="B3464" s="708"/>
      <c r="C3464" s="1684"/>
      <c r="D3464" s="168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81"/>
      <c r="B3465" s="708"/>
      <c r="C3465" s="1684"/>
      <c r="D3465" s="168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81"/>
      <c r="B3466" s="708"/>
      <c r="C3466" s="1684"/>
      <c r="D3466" s="168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81"/>
      <c r="B3467" s="708"/>
      <c r="C3467" s="1684"/>
      <c r="D3467" s="168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81"/>
      <c r="B3468" s="708"/>
      <c r="C3468" s="1684"/>
      <c r="D3468" s="168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81"/>
      <c r="B3469" s="708"/>
      <c r="C3469" s="1684"/>
      <c r="D3469" s="168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81"/>
      <c r="B3470" s="708"/>
      <c r="C3470" s="1684"/>
      <c r="D3470" s="168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81"/>
      <c r="B3471" s="708"/>
      <c r="C3471" s="1684"/>
      <c r="D3471" s="168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81"/>
      <c r="B3472" s="708"/>
      <c r="C3472" s="1684"/>
      <c r="D3472" s="168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81"/>
      <c r="B3473" s="708"/>
      <c r="C3473" s="1684"/>
      <c r="D3473" s="168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81"/>
      <c r="B3474" s="708"/>
      <c r="C3474" s="1684"/>
      <c r="D3474" s="168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81"/>
      <c r="B3475" s="708"/>
      <c r="C3475" s="1684"/>
      <c r="D3475" s="168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81"/>
      <c r="B3476" s="708"/>
      <c r="C3476" s="1684"/>
      <c r="D3476" s="168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81"/>
      <c r="B3477" s="708"/>
      <c r="C3477" s="1684"/>
      <c r="D3477" s="168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81"/>
      <c r="B3478" s="708"/>
      <c r="C3478" s="1684"/>
      <c r="D3478" s="168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81"/>
      <c r="B3479" s="708"/>
      <c r="C3479" s="1684"/>
      <c r="D3479" s="168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81"/>
      <c r="B3480" s="708"/>
      <c r="C3480" s="1684"/>
      <c r="D3480" s="168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81"/>
      <c r="B3481" s="708"/>
      <c r="C3481" s="1684"/>
      <c r="D3481" s="168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81"/>
      <c r="B3482" s="708"/>
      <c r="C3482" s="1684"/>
      <c r="D3482" s="168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81"/>
      <c r="B3483" s="708"/>
      <c r="C3483" s="1684"/>
      <c r="D3483" s="168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81"/>
      <c r="B3484" s="708"/>
      <c r="C3484" s="1684"/>
      <c r="D3484" s="168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81"/>
      <c r="B3485" s="708"/>
      <c r="C3485" s="1684"/>
      <c r="D3485" s="168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81"/>
      <c r="B3486" s="708"/>
      <c r="C3486" s="1684"/>
      <c r="D3486" s="168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81"/>
      <c r="B3487" s="708"/>
      <c r="C3487" s="1684"/>
      <c r="D3487" s="168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81"/>
      <c r="B3488" s="708"/>
      <c r="C3488" s="1684"/>
      <c r="D3488" s="168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81"/>
      <c r="B3489" s="708"/>
      <c r="C3489" s="1684"/>
      <c r="D3489" s="168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81"/>
      <c r="B3490" s="708"/>
      <c r="C3490" s="1684"/>
      <c r="D3490" s="168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81"/>
      <c r="B3491" s="708"/>
      <c r="C3491" s="1684"/>
      <c r="D3491" s="168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81"/>
      <c r="B3492" s="708"/>
      <c r="C3492" s="1684"/>
      <c r="D3492" s="168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81"/>
      <c r="B3493" s="708"/>
      <c r="C3493" s="1684"/>
      <c r="D3493" s="168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81"/>
      <c r="B3494" s="708"/>
      <c r="C3494" s="1684"/>
      <c r="D3494" s="168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81"/>
      <c r="B3495" s="708"/>
      <c r="C3495" s="1684"/>
      <c r="D3495" s="168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81"/>
      <c r="B3496" s="708"/>
      <c r="C3496" s="1684"/>
      <c r="D3496" s="168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81"/>
      <c r="B3497" s="708"/>
      <c r="C3497" s="1684"/>
      <c r="D3497" s="168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81"/>
      <c r="B3498" s="708"/>
      <c r="C3498" s="1684"/>
      <c r="D3498" s="168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81"/>
      <c r="B3499" s="708"/>
      <c r="C3499" s="1684"/>
      <c r="D3499" s="168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81"/>
      <c r="B3500" s="708"/>
      <c r="C3500" s="1684"/>
      <c r="D3500" s="168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81"/>
      <c r="B3501" s="708"/>
      <c r="C3501" s="1684"/>
      <c r="D3501" s="168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81"/>
      <c r="B3502" s="708"/>
      <c r="C3502" s="1684"/>
      <c r="D3502" s="168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81"/>
      <c r="B3503" s="708"/>
      <c r="C3503" s="1684"/>
      <c r="D3503" s="168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81"/>
      <c r="B3504" s="708"/>
      <c r="C3504" s="1684"/>
      <c r="D3504" s="168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81"/>
      <c r="B3505" s="708"/>
      <c r="C3505" s="1684"/>
      <c r="D3505" s="168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81"/>
      <c r="B3506" s="708"/>
      <c r="C3506" s="1684"/>
      <c r="D3506" s="168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81"/>
      <c r="B3507" s="708"/>
      <c r="C3507" s="1684"/>
      <c r="D3507" s="168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81"/>
      <c r="B3508" s="708"/>
      <c r="C3508" s="1684"/>
      <c r="D3508" s="168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81"/>
      <c r="B3509" s="708"/>
      <c r="C3509" s="1684"/>
      <c r="D3509" s="168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81"/>
      <c r="B3510" s="708"/>
      <c r="C3510" s="1684"/>
      <c r="D3510" s="168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81"/>
      <c r="B3511" s="708"/>
      <c r="C3511" s="1684"/>
      <c r="D3511" s="168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81"/>
      <c r="B3512" s="708"/>
      <c r="C3512" s="1684"/>
      <c r="D3512" s="168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81"/>
      <c r="B3513" s="708"/>
      <c r="C3513" s="1684"/>
      <c r="D3513" s="168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81"/>
      <c r="B3514" s="708"/>
      <c r="C3514" s="1684"/>
      <c r="D3514" s="168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81"/>
      <c r="B3515" s="708"/>
      <c r="C3515" s="1684"/>
      <c r="D3515" s="168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81"/>
      <c r="B3516" s="708"/>
      <c r="C3516" s="1684"/>
      <c r="D3516" s="168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81"/>
      <c r="B3517" s="708"/>
      <c r="C3517" s="1684"/>
      <c r="D3517" s="168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81"/>
      <c r="B3518" s="708"/>
      <c r="C3518" s="1684"/>
      <c r="D3518" s="168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81"/>
      <c r="B3519" s="708"/>
      <c r="C3519" s="1684"/>
      <c r="D3519" s="168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81"/>
      <c r="B3520" s="708"/>
      <c r="C3520" s="1684"/>
      <c r="D3520" s="168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81"/>
      <c r="B3521" s="708"/>
      <c r="C3521" s="1684"/>
      <c r="D3521" s="168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81"/>
      <c r="B3522" s="708"/>
      <c r="C3522" s="1684"/>
      <c r="D3522" s="168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81"/>
      <c r="B3523" s="708"/>
      <c r="C3523" s="1684"/>
      <c r="D3523" s="168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81"/>
      <c r="B3524" s="708"/>
      <c r="C3524" s="1684"/>
      <c r="D3524" s="168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81"/>
      <c r="B3525" s="708"/>
      <c r="C3525" s="1684"/>
      <c r="D3525" s="168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81"/>
      <c r="B3526" s="708"/>
      <c r="C3526" s="1684"/>
      <c r="D3526" s="168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81"/>
      <c r="B3527" s="708"/>
      <c r="C3527" s="1684"/>
      <c r="D3527" s="168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81"/>
      <c r="B3528" s="708"/>
      <c r="C3528" s="1684"/>
      <c r="D3528" s="168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81"/>
      <c r="B3529" s="708"/>
      <c r="C3529" s="1684"/>
      <c r="D3529" s="168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81"/>
      <c r="B3530" s="708"/>
      <c r="C3530" s="1684"/>
      <c r="D3530" s="168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81"/>
      <c r="B3531" s="708"/>
      <c r="C3531" s="1684"/>
      <c r="D3531" s="168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81"/>
      <c r="B3532" s="708"/>
      <c r="C3532" s="1684"/>
      <c r="D3532" s="168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81"/>
      <c r="B3533" s="708"/>
      <c r="C3533" s="1684"/>
      <c r="D3533" s="168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81"/>
      <c r="B3534" s="708"/>
      <c r="C3534" s="1684"/>
      <c r="D3534" s="168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81"/>
      <c r="B3535" s="708"/>
      <c r="C3535" s="1684"/>
      <c r="D3535" s="168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81"/>
      <c r="B3536" s="708"/>
      <c r="C3536" s="1684"/>
      <c r="D3536" s="168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81"/>
      <c r="B3537" s="708"/>
      <c r="C3537" s="1684"/>
      <c r="D3537" s="168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81"/>
      <c r="B3538" s="708"/>
      <c r="C3538" s="1684"/>
      <c r="D3538" s="168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81"/>
      <c r="B3539" s="708"/>
      <c r="C3539" s="1684"/>
      <c r="D3539" s="168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81"/>
      <c r="B3540" s="708"/>
      <c r="C3540" s="1684"/>
      <c r="D3540" s="168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81"/>
      <c r="B3541" s="708"/>
      <c r="C3541" s="1684"/>
      <c r="D3541" s="168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81"/>
      <c r="B3542" s="708"/>
      <c r="C3542" s="1684"/>
      <c r="D3542" s="168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81"/>
      <c r="B3543" s="708"/>
      <c r="C3543" s="1684"/>
      <c r="D3543" s="168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81"/>
      <c r="B3544" s="708"/>
      <c r="C3544" s="1684"/>
      <c r="D3544" s="168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81"/>
      <c r="B3545" s="708"/>
      <c r="C3545" s="1684"/>
      <c r="D3545" s="168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81"/>
      <c r="B3546" s="708"/>
      <c r="C3546" s="1684"/>
      <c r="D3546" s="168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81"/>
      <c r="B3547" s="708"/>
      <c r="C3547" s="1684"/>
      <c r="D3547" s="168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81"/>
      <c r="B3548" s="708"/>
      <c r="C3548" s="1684"/>
      <c r="D3548" s="168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81"/>
      <c r="B3549" s="708"/>
      <c r="C3549" s="1684"/>
      <c r="D3549" s="168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81"/>
      <c r="B3550" s="708"/>
      <c r="C3550" s="1684"/>
      <c r="D3550" s="168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81"/>
      <c r="B3551" s="708"/>
      <c r="C3551" s="1684"/>
      <c r="D3551" s="168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81"/>
      <c r="B3552" s="708"/>
      <c r="C3552" s="1684"/>
      <c r="D3552" s="168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81"/>
      <c r="B3553" s="708"/>
      <c r="C3553" s="1684"/>
      <c r="D3553" s="168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81"/>
      <c r="B3554" s="708"/>
      <c r="C3554" s="1684"/>
      <c r="D3554" s="168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81"/>
      <c r="B3555" s="708"/>
      <c r="C3555" s="1684"/>
      <c r="D3555" s="168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81"/>
      <c r="B3556" s="708"/>
      <c r="C3556" s="1684"/>
      <c r="D3556" s="168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81"/>
      <c r="B3557" s="708"/>
      <c r="C3557" s="1684"/>
      <c r="D3557" s="168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81"/>
      <c r="B3558" s="708"/>
      <c r="C3558" s="1684"/>
      <c r="D3558" s="168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81"/>
      <c r="B3559" s="708"/>
      <c r="C3559" s="1684"/>
      <c r="D3559" s="168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81"/>
      <c r="B3560" s="708"/>
      <c r="C3560" s="1684"/>
      <c r="D3560" s="168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81"/>
      <c r="B3561" s="708"/>
      <c r="C3561" s="1684"/>
      <c r="D3561" s="168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81"/>
      <c r="B3562" s="708"/>
      <c r="C3562" s="1684"/>
      <c r="D3562" s="168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81"/>
      <c r="B3563" s="708"/>
      <c r="C3563" s="1684"/>
      <c r="D3563" s="168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81"/>
      <c r="B3564" s="708"/>
      <c r="C3564" s="1684"/>
      <c r="D3564" s="168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81"/>
      <c r="B3565" s="708"/>
      <c r="C3565" s="1684"/>
      <c r="D3565" s="168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81"/>
      <c r="B3566" s="708"/>
      <c r="C3566" s="1684"/>
      <c r="D3566" s="168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81"/>
      <c r="B3567" s="708"/>
      <c r="C3567" s="1684"/>
      <c r="D3567" s="168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81"/>
      <c r="B3568" s="708"/>
      <c r="C3568" s="1684"/>
      <c r="D3568" s="168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81"/>
      <c r="B3569" s="708"/>
      <c r="C3569" s="1684"/>
      <c r="D3569" s="168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81"/>
      <c r="B3570" s="708"/>
      <c r="C3570" s="1684"/>
      <c r="D3570" s="168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81"/>
      <c r="B3571" s="708"/>
      <c r="C3571" s="1684"/>
      <c r="D3571" s="168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81"/>
      <c r="B3572" s="708"/>
      <c r="C3572" s="1684"/>
      <c r="D3572" s="168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81"/>
      <c r="B3573" s="708"/>
      <c r="C3573" s="1684"/>
      <c r="D3573" s="168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81"/>
      <c r="B3574" s="708"/>
      <c r="C3574" s="1684"/>
      <c r="D3574" s="168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81"/>
      <c r="B3575" s="708"/>
      <c r="C3575" s="1684"/>
      <c r="D3575" s="168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81"/>
      <c r="B3576" s="708"/>
      <c r="C3576" s="1684"/>
      <c r="D3576" s="168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81"/>
      <c r="B3577" s="708"/>
      <c r="C3577" s="1684"/>
      <c r="D3577" s="168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81"/>
      <c r="B3578" s="708"/>
      <c r="C3578" s="1684"/>
      <c r="D3578" s="168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81"/>
      <c r="B3579" s="708"/>
      <c r="C3579" s="1684"/>
      <c r="D3579" s="168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81"/>
      <c r="B3580" s="708"/>
      <c r="C3580" s="1684"/>
      <c r="D3580" s="168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81"/>
      <c r="B3581" s="708"/>
      <c r="C3581" s="1684"/>
      <c r="D3581" s="168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81"/>
      <c r="B3582" s="708"/>
      <c r="C3582" s="1684"/>
      <c r="D3582" s="168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81"/>
      <c r="B3583" s="708"/>
      <c r="C3583" s="1684"/>
      <c r="D3583" s="168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81"/>
      <c r="B3584" s="708"/>
      <c r="C3584" s="1684"/>
      <c r="D3584" s="168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81"/>
      <c r="B3585" s="708"/>
      <c r="C3585" s="1684"/>
      <c r="D3585" s="168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81"/>
      <c r="B3586" s="708"/>
      <c r="C3586" s="1684"/>
      <c r="D3586" s="168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81"/>
      <c r="B3587" s="708"/>
      <c r="C3587" s="1684"/>
      <c r="D3587" s="168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81"/>
      <c r="B3588" s="708"/>
      <c r="C3588" s="1684"/>
      <c r="D3588" s="168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81"/>
      <c r="B3589" s="708"/>
      <c r="C3589" s="1684"/>
      <c r="D3589" s="168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81"/>
      <c r="B3590" s="708"/>
      <c r="C3590" s="1684"/>
      <c r="D3590" s="168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81"/>
      <c r="B3591" s="708"/>
      <c r="C3591" s="1684"/>
      <c r="D3591" s="168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81"/>
      <c r="B3592" s="708"/>
      <c r="C3592" s="1684"/>
      <c r="D3592" s="168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81"/>
      <c r="B3593" s="708"/>
      <c r="C3593" s="1684"/>
      <c r="D3593" s="168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81"/>
      <c r="B3594" s="708"/>
      <c r="C3594" s="1684"/>
      <c r="D3594" s="168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81"/>
      <c r="B3595" s="708"/>
      <c r="C3595" s="1684"/>
      <c r="D3595" s="168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81"/>
      <c r="B3596" s="708"/>
      <c r="C3596" s="1684"/>
      <c r="D3596" s="168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81"/>
      <c r="B3597" s="708"/>
      <c r="C3597" s="1684"/>
      <c r="D3597" s="168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81"/>
      <c r="B3598" s="708"/>
      <c r="C3598" s="1684"/>
      <c r="D3598" s="168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81"/>
      <c r="B3599" s="708"/>
      <c r="C3599" s="1684"/>
      <c r="D3599" s="168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81"/>
      <c r="B3600" s="708"/>
      <c r="C3600" s="1684"/>
      <c r="D3600" s="168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81"/>
      <c r="B3601" s="708"/>
      <c r="C3601" s="1684"/>
      <c r="D3601" s="168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81"/>
      <c r="B3602" s="708"/>
      <c r="C3602" s="1684"/>
      <c r="D3602" s="168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81"/>
      <c r="B3603" s="708"/>
      <c r="C3603" s="1684"/>
      <c r="D3603" s="168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81"/>
      <c r="B3604" s="708"/>
      <c r="C3604" s="1684"/>
      <c r="D3604" s="168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81"/>
      <c r="B3605" s="708"/>
      <c r="C3605" s="1684"/>
      <c r="D3605" s="168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81"/>
      <c r="B3606" s="708"/>
      <c r="C3606" s="1684"/>
      <c r="D3606" s="168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81"/>
      <c r="B3607" s="708"/>
      <c r="C3607" s="1684"/>
      <c r="D3607" s="168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81"/>
      <c r="B3608" s="708"/>
      <c r="C3608" s="1684"/>
      <c r="D3608" s="168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81"/>
      <c r="B3609" s="708"/>
      <c r="C3609" s="1684"/>
      <c r="D3609" s="168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81"/>
      <c r="B3610" s="708"/>
      <c r="C3610" s="1684"/>
      <c r="D3610" s="168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81"/>
      <c r="B3611" s="708"/>
      <c r="C3611" s="1684"/>
      <c r="D3611" s="168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81"/>
      <c r="B3612" s="708"/>
      <c r="C3612" s="1684"/>
      <c r="D3612" s="168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81"/>
      <c r="B3613" s="708"/>
      <c r="C3613" s="1684"/>
      <c r="D3613" s="168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81"/>
      <c r="B3614" s="708"/>
      <c r="C3614" s="1684"/>
      <c r="D3614" s="168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81"/>
      <c r="B3615" s="708"/>
      <c r="C3615" s="1684"/>
      <c r="D3615" s="168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81"/>
      <c r="B3616" s="708"/>
      <c r="C3616" s="1684"/>
      <c r="D3616" s="168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81"/>
      <c r="B3617" s="708"/>
      <c r="C3617" s="1684"/>
      <c r="D3617" s="168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81"/>
      <c r="B3618" s="708"/>
      <c r="C3618" s="1684"/>
      <c r="D3618" s="168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81"/>
      <c r="B3619" s="708"/>
      <c r="C3619" s="1684"/>
      <c r="D3619" s="168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81"/>
      <c r="B3620" s="708"/>
      <c r="C3620" s="1684"/>
      <c r="D3620" s="168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81"/>
      <c r="B3621" s="708"/>
      <c r="C3621" s="1684"/>
      <c r="D3621" s="168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81"/>
      <c r="B3622" s="708"/>
      <c r="C3622" s="1684"/>
      <c r="D3622" s="168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81"/>
      <c r="B3623" s="708"/>
      <c r="C3623" s="1684"/>
      <c r="D3623" s="168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81"/>
      <c r="B3624" s="708"/>
      <c r="C3624" s="1684"/>
      <c r="D3624" s="168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81"/>
      <c r="B3625" s="708"/>
      <c r="C3625" s="1684"/>
      <c r="D3625" s="168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81"/>
      <c r="B3626" s="708"/>
      <c r="C3626" s="1684"/>
      <c r="D3626" s="168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81"/>
      <c r="B3627" s="708"/>
      <c r="C3627" s="1684"/>
      <c r="D3627" s="168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81"/>
      <c r="B3628" s="708"/>
      <c r="C3628" s="1684"/>
      <c r="D3628" s="168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81"/>
      <c r="B3629" s="708"/>
      <c r="C3629" s="1684"/>
      <c r="D3629" s="168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81"/>
      <c r="B3630" s="708"/>
      <c r="C3630" s="1684"/>
      <c r="D3630" s="168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81"/>
      <c r="B3631" s="708"/>
      <c r="C3631" s="1684"/>
      <c r="D3631" s="168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81"/>
      <c r="B3632" s="708"/>
      <c r="C3632" s="1684"/>
      <c r="D3632" s="168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81"/>
      <c r="B3633" s="708"/>
      <c r="C3633" s="1684"/>
      <c r="D3633" s="168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81"/>
      <c r="B3634" s="708"/>
      <c r="C3634" s="1684"/>
      <c r="D3634" s="168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81"/>
      <c r="B3635" s="708"/>
      <c r="C3635" s="1684"/>
      <c r="D3635" s="168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81"/>
      <c r="B3636" s="708"/>
      <c r="C3636" s="1684"/>
      <c r="D3636" s="168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81"/>
      <c r="B3637" s="708"/>
      <c r="C3637" s="1684"/>
      <c r="D3637" s="168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81"/>
      <c r="B3638" s="708"/>
      <c r="C3638" s="1684"/>
      <c r="D3638" s="168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81"/>
      <c r="B3639" s="708"/>
      <c r="C3639" s="1684"/>
      <c r="D3639" s="168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81"/>
      <c r="B3640" s="708"/>
      <c r="C3640" s="1684"/>
      <c r="D3640" s="168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81"/>
      <c r="B3641" s="708"/>
      <c r="C3641" s="1684"/>
      <c r="D3641" s="168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81"/>
      <c r="B3642" s="708"/>
      <c r="C3642" s="1684"/>
      <c r="D3642" s="168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81"/>
      <c r="B3643" s="708"/>
      <c r="C3643" s="1684"/>
      <c r="D3643" s="168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81"/>
      <c r="B3644" s="708"/>
      <c r="C3644" s="1684"/>
      <c r="D3644" s="168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81"/>
      <c r="B3645" s="708"/>
      <c r="C3645" s="1684"/>
      <c r="D3645" s="168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81"/>
      <c r="B3646" s="708"/>
      <c r="C3646" s="1684"/>
      <c r="D3646" s="168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81"/>
      <c r="B3647" s="708"/>
      <c r="C3647" s="1684"/>
      <c r="D3647" s="168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81"/>
      <c r="B3648" s="708"/>
      <c r="C3648" s="1684"/>
      <c r="D3648" s="168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81"/>
      <c r="B3649" s="708"/>
      <c r="C3649" s="1684"/>
      <c r="D3649" s="168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81"/>
      <c r="B3650" s="708"/>
      <c r="C3650" s="1684"/>
      <c r="D3650" s="168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81"/>
      <c r="B3651" s="708"/>
      <c r="C3651" s="1684"/>
      <c r="D3651" s="168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81"/>
      <c r="B3652" s="708"/>
      <c r="C3652" s="1684"/>
      <c r="D3652" s="168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81"/>
      <c r="B3653" s="708"/>
      <c r="C3653" s="1684"/>
      <c r="D3653" s="168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81"/>
      <c r="B3654" s="708"/>
      <c r="C3654" s="1684"/>
      <c r="D3654" s="168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81"/>
      <c r="B3655" s="708"/>
      <c r="C3655" s="1684"/>
      <c r="D3655" s="168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81"/>
      <c r="B3656" s="708"/>
      <c r="C3656" s="1684"/>
      <c r="D3656" s="168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81"/>
      <c r="B3657" s="708"/>
      <c r="C3657" s="1684"/>
      <c r="D3657" s="168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81"/>
      <c r="B3658" s="708"/>
      <c r="C3658" s="1684"/>
      <c r="D3658" s="168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81"/>
      <c r="B3659" s="708"/>
      <c r="C3659" s="1684"/>
      <c r="D3659" s="168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81"/>
      <c r="B3660" s="708"/>
      <c r="C3660" s="1684"/>
      <c r="D3660" s="168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81"/>
      <c r="B3661" s="708"/>
      <c r="C3661" s="1684"/>
      <c r="D3661" s="168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81"/>
      <c r="B3662" s="708"/>
      <c r="C3662" s="1684"/>
      <c r="D3662" s="168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81"/>
      <c r="B3663" s="708"/>
      <c r="C3663" s="1684"/>
      <c r="D3663" s="168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81"/>
      <c r="B3664" s="708"/>
      <c r="C3664" s="1684"/>
      <c r="D3664" s="168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81"/>
      <c r="B3665" s="708"/>
      <c r="C3665" s="1684"/>
      <c r="D3665" s="168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81"/>
      <c r="B3666" s="708"/>
      <c r="C3666" s="1684"/>
      <c r="D3666" s="168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81"/>
      <c r="B3667" s="708"/>
      <c r="C3667" s="1684"/>
      <c r="D3667" s="168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81"/>
      <c r="B3668" s="708"/>
      <c r="C3668" s="1684"/>
      <c r="D3668" s="168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81"/>
      <c r="B3669" s="708"/>
      <c r="C3669" s="1684"/>
      <c r="D3669" s="168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81"/>
      <c r="B3670" s="708"/>
      <c r="C3670" s="1684"/>
      <c r="D3670" s="168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81"/>
      <c r="B3671" s="708"/>
      <c r="C3671" s="1684"/>
      <c r="D3671" s="168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81"/>
      <c r="B3672" s="708"/>
      <c r="C3672" s="1684"/>
      <c r="D3672" s="168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81"/>
      <c r="B3673" s="708"/>
      <c r="C3673" s="1684"/>
      <c r="D3673" s="168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81"/>
      <c r="B3674" s="708"/>
      <c r="C3674" s="1684"/>
      <c r="D3674" s="168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81"/>
      <c r="B3675" s="708"/>
      <c r="C3675" s="1684"/>
      <c r="D3675" s="168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81"/>
      <c r="B3676" s="708"/>
      <c r="C3676" s="1684"/>
      <c r="D3676" s="168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81"/>
      <c r="B3677" s="708"/>
      <c r="C3677" s="1684"/>
      <c r="D3677" s="168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81"/>
      <c r="B3678" s="708"/>
      <c r="C3678" s="1684"/>
      <c r="D3678" s="168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81"/>
      <c r="B3679" s="708"/>
      <c r="C3679" s="1684"/>
      <c r="D3679" s="168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81"/>
      <c r="B3680" s="708"/>
      <c r="C3680" s="1684"/>
      <c r="D3680" s="168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81"/>
      <c r="B3681" s="708"/>
      <c r="C3681" s="1684"/>
      <c r="D3681" s="168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81"/>
      <c r="B3682" s="708"/>
      <c r="C3682" s="1684"/>
      <c r="D3682" s="168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81"/>
      <c r="B3683" s="708"/>
      <c r="C3683" s="1684"/>
      <c r="D3683" s="168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81"/>
      <c r="B3684" s="708"/>
      <c r="C3684" s="1684"/>
      <c r="D3684" s="168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81"/>
      <c r="B3685" s="708"/>
      <c r="C3685" s="1684"/>
      <c r="D3685" s="168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81"/>
      <c r="B3686" s="708"/>
      <c r="C3686" s="1684"/>
      <c r="D3686" s="168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81"/>
      <c r="B3687" s="708"/>
      <c r="C3687" s="1684"/>
      <c r="D3687" s="168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81"/>
      <c r="B3688" s="708"/>
      <c r="C3688" s="1684"/>
      <c r="D3688" s="168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81"/>
      <c r="B3689" s="708"/>
      <c r="C3689" s="1684"/>
      <c r="D3689" s="168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81"/>
      <c r="B3690" s="708"/>
      <c r="C3690" s="1684"/>
      <c r="D3690" s="168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81"/>
      <c r="B3691" s="708"/>
      <c r="C3691" s="1684"/>
      <c r="D3691" s="168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81"/>
      <c r="B3692" s="708"/>
      <c r="C3692" s="1684"/>
      <c r="D3692" s="168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81"/>
      <c r="B3693" s="708"/>
      <c r="C3693" s="1684"/>
      <c r="D3693" s="168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81"/>
      <c r="B3694" s="708"/>
      <c r="C3694" s="1684"/>
      <c r="D3694" s="168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81"/>
      <c r="B3695" s="708"/>
      <c r="C3695" s="1684"/>
      <c r="D3695" s="168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81"/>
      <c r="B3696" s="708"/>
      <c r="C3696" s="1684"/>
      <c r="D3696" s="168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81"/>
      <c r="B3697" s="708"/>
      <c r="C3697" s="1684"/>
      <c r="D3697" s="168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81"/>
      <c r="B3698" s="708"/>
      <c r="C3698" s="1684"/>
      <c r="D3698" s="168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81"/>
      <c r="B3699" s="708"/>
      <c r="C3699" s="1684"/>
      <c r="D3699" s="168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81"/>
      <c r="B3700" s="708"/>
      <c r="C3700" s="1684"/>
      <c r="D3700" s="168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81"/>
      <c r="B3701" s="708"/>
      <c r="C3701" s="1684"/>
      <c r="D3701" s="168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81"/>
      <c r="B3702" s="708"/>
      <c r="C3702" s="1684"/>
      <c r="D3702" s="168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81"/>
      <c r="B3703" s="708"/>
      <c r="C3703" s="1684"/>
      <c r="D3703" s="168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81"/>
      <c r="B3704" s="708"/>
      <c r="C3704" s="1684"/>
      <c r="D3704" s="168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81"/>
      <c r="B3705" s="708"/>
      <c r="C3705" s="1684"/>
      <c r="D3705" s="168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81"/>
      <c r="B3706" s="708"/>
      <c r="C3706" s="1684"/>
      <c r="D3706" s="168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81"/>
      <c r="B3707" s="708"/>
      <c r="C3707" s="1684"/>
      <c r="D3707" s="168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81"/>
      <c r="B3708" s="708"/>
      <c r="C3708" s="1684"/>
      <c r="D3708" s="168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81"/>
      <c r="B3709" s="708"/>
      <c r="C3709" s="1684"/>
      <c r="D3709" s="168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81"/>
      <c r="B3710" s="708"/>
      <c r="C3710" s="1684"/>
      <c r="D3710" s="168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81"/>
      <c r="B3711" s="708"/>
      <c r="C3711" s="1684"/>
      <c r="D3711" s="168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81"/>
      <c r="B3712" s="708"/>
      <c r="C3712" s="1684"/>
      <c r="D3712" s="168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81"/>
      <c r="B3713" s="708"/>
      <c r="C3713" s="1684"/>
      <c r="D3713" s="168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81"/>
      <c r="B3714" s="708"/>
      <c r="C3714" s="1684"/>
      <c r="D3714" s="168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81"/>
      <c r="B3715" s="708"/>
      <c r="C3715" s="1684"/>
      <c r="D3715" s="168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81"/>
      <c r="B3716" s="708"/>
      <c r="C3716" s="1684"/>
      <c r="D3716" s="168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81"/>
      <c r="B3717" s="708"/>
      <c r="C3717" s="1684"/>
      <c r="D3717" s="168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81"/>
      <c r="B3718" s="708"/>
      <c r="C3718" s="1684"/>
      <c r="D3718" s="168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81"/>
      <c r="B3719" s="708"/>
      <c r="C3719" s="1684"/>
      <c r="D3719" s="168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81"/>
      <c r="B3720" s="708"/>
      <c r="C3720" s="1684"/>
      <c r="D3720" s="168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81"/>
      <c r="B3721" s="708"/>
      <c r="C3721" s="1684"/>
      <c r="D3721" s="168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81"/>
      <c r="B3722" s="708"/>
      <c r="C3722" s="1684"/>
      <c r="D3722" s="168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81"/>
      <c r="B3723" s="708"/>
      <c r="C3723" s="1684"/>
      <c r="D3723" s="168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81"/>
      <c r="B3724" s="708"/>
      <c r="C3724" s="1684"/>
      <c r="D3724" s="168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81"/>
      <c r="B3725" s="708"/>
      <c r="C3725" s="1684"/>
      <c r="D3725" s="168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81"/>
      <c r="B3726" s="708"/>
      <c r="C3726" s="1684"/>
      <c r="D3726" s="168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81"/>
      <c r="B3727" s="708"/>
      <c r="C3727" s="1684"/>
      <c r="D3727" s="168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81"/>
      <c r="B3728" s="708"/>
      <c r="C3728" s="1684"/>
      <c r="D3728" s="168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81"/>
      <c r="B3729" s="708"/>
      <c r="C3729" s="1684"/>
      <c r="D3729" s="168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81"/>
      <c r="B3730" s="708"/>
      <c r="C3730" s="1684"/>
      <c r="D3730" s="168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81"/>
      <c r="B3731" s="708"/>
      <c r="C3731" s="1684"/>
      <c r="D3731" s="168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81"/>
      <c r="B3732" s="708"/>
      <c r="C3732" s="1684"/>
      <c r="D3732" s="168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81"/>
      <c r="B3733" s="708"/>
      <c r="C3733" s="1684"/>
      <c r="D3733" s="168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81"/>
      <c r="B3734" s="708"/>
      <c r="C3734" s="1684"/>
      <c r="D3734" s="168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81"/>
      <c r="B3735" s="708"/>
      <c r="C3735" s="1684"/>
      <c r="D3735" s="168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81"/>
      <c r="B3736" s="708"/>
      <c r="C3736" s="1684"/>
      <c r="D3736" s="168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81"/>
      <c r="B3737" s="708"/>
      <c r="C3737" s="1684"/>
      <c r="D3737" s="168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81"/>
      <c r="B3738" s="708"/>
      <c r="C3738" s="1684"/>
      <c r="D3738" s="168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81"/>
      <c r="B3739" s="708"/>
      <c r="C3739" s="1684"/>
      <c r="D3739" s="168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81"/>
      <c r="B3740" s="708"/>
      <c r="C3740" s="1684"/>
      <c r="D3740" s="168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81"/>
      <c r="B3741" s="708"/>
      <c r="C3741" s="1684"/>
      <c r="D3741" s="168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81"/>
      <c r="B3742" s="708"/>
      <c r="C3742" s="1684"/>
      <c r="D3742" s="168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81"/>
      <c r="B3743" s="708"/>
      <c r="C3743" s="1684"/>
      <c r="D3743" s="168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81"/>
      <c r="B3744" s="708"/>
      <c r="C3744" s="1684"/>
      <c r="D3744" s="168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81"/>
      <c r="B3745" s="708"/>
      <c r="C3745" s="1684"/>
      <c r="D3745" s="168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81"/>
      <c r="B3746" s="708"/>
      <c r="C3746" s="1684"/>
      <c r="D3746" s="168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81"/>
      <c r="B3747" s="708"/>
      <c r="C3747" s="1684"/>
      <c r="D3747" s="168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81"/>
      <c r="B3748" s="708"/>
      <c r="C3748" s="1684"/>
      <c r="D3748" s="168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81"/>
      <c r="B3749" s="708"/>
      <c r="C3749" s="1684"/>
      <c r="D3749" s="168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81"/>
      <c r="B3750" s="708"/>
      <c r="C3750" s="1684"/>
      <c r="D3750" s="168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81"/>
      <c r="B3751" s="708"/>
      <c r="C3751" s="1684"/>
      <c r="D3751" s="168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81"/>
      <c r="B3752" s="708"/>
      <c r="C3752" s="1684"/>
      <c r="D3752" s="168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81"/>
      <c r="B3753" s="708"/>
      <c r="C3753" s="1684"/>
      <c r="D3753" s="168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81"/>
      <c r="B3754" s="708"/>
      <c r="C3754" s="1684"/>
      <c r="D3754" s="168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81"/>
      <c r="B3755" s="708"/>
      <c r="C3755" s="1684"/>
      <c r="D3755" s="168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81"/>
      <c r="B3756" s="708"/>
      <c r="C3756" s="1684"/>
      <c r="D3756" s="168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81"/>
      <c r="B3757" s="708"/>
      <c r="C3757" s="1684"/>
      <c r="D3757" s="168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81"/>
      <c r="B3758" s="708"/>
      <c r="C3758" s="1684"/>
      <c r="D3758" s="168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81"/>
      <c r="B3759" s="708"/>
      <c r="C3759" s="1684"/>
      <c r="D3759" s="168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81"/>
      <c r="B3760" s="708"/>
      <c r="C3760" s="1684"/>
      <c r="D3760" s="168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81"/>
      <c r="B3761" s="708"/>
      <c r="C3761" s="1684"/>
      <c r="D3761" s="168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81"/>
      <c r="B3762" s="708"/>
      <c r="C3762" s="1684"/>
      <c r="D3762" s="168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81"/>
      <c r="B3763" s="708"/>
      <c r="C3763" s="1684"/>
      <c r="D3763" s="168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81"/>
      <c r="B3764" s="708"/>
      <c r="C3764" s="1684"/>
      <c r="D3764" s="168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81"/>
      <c r="B3765" s="708"/>
      <c r="C3765" s="1684"/>
      <c r="D3765" s="168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81"/>
      <c r="B3766" s="708"/>
      <c r="C3766" s="1684"/>
      <c r="D3766" s="168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81"/>
      <c r="B3767" s="708"/>
      <c r="C3767" s="1684"/>
      <c r="D3767" s="168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81"/>
      <c r="B3768" s="708"/>
      <c r="C3768" s="1684"/>
      <c r="D3768" s="168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81"/>
      <c r="B3769" s="708"/>
      <c r="C3769" s="1684"/>
      <c r="D3769" s="168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81"/>
      <c r="B3770" s="708"/>
      <c r="C3770" s="1684"/>
      <c r="D3770" s="168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81"/>
      <c r="B3771" s="708"/>
      <c r="C3771" s="1684"/>
      <c r="D3771" s="168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81"/>
      <c r="B3772" s="708"/>
      <c r="C3772" s="1684"/>
      <c r="D3772" s="168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81"/>
      <c r="B3773" s="708"/>
      <c r="C3773" s="1684"/>
      <c r="D3773" s="168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81"/>
      <c r="B3774" s="708"/>
      <c r="C3774" s="1684"/>
      <c r="D3774" s="168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81"/>
      <c r="B3775" s="708"/>
      <c r="C3775" s="1684"/>
      <c r="D3775" s="168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81"/>
      <c r="B3776" s="708"/>
      <c r="C3776" s="1684"/>
      <c r="D3776" s="168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81"/>
      <c r="B3777" s="708"/>
      <c r="C3777" s="1684"/>
      <c r="D3777" s="168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81"/>
      <c r="B3778" s="708"/>
      <c r="C3778" s="1684"/>
      <c r="D3778" s="168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81"/>
      <c r="B3779" s="708"/>
      <c r="C3779" s="1684"/>
      <c r="D3779" s="168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81"/>
      <c r="B3780" s="708"/>
      <c r="C3780" s="1684"/>
      <c r="D3780" s="168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81"/>
      <c r="B3781" s="708"/>
      <c r="C3781" s="1684"/>
      <c r="D3781" s="168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81"/>
      <c r="B3782" s="708"/>
      <c r="C3782" s="1684"/>
      <c r="D3782" s="168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81"/>
      <c r="B3783" s="708"/>
      <c r="C3783" s="1684"/>
      <c r="D3783" s="168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81"/>
      <c r="B3784" s="708"/>
      <c r="C3784" s="1684"/>
      <c r="D3784" s="168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81"/>
      <c r="B3785" s="708"/>
      <c r="C3785" s="1684"/>
      <c r="D3785" s="168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81"/>
      <c r="B3786" s="708"/>
      <c r="C3786" s="1684"/>
      <c r="D3786" s="168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81"/>
      <c r="B3787" s="708"/>
      <c r="C3787" s="1684"/>
      <c r="D3787" s="168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81"/>
      <c r="B3788" s="708"/>
      <c r="C3788" s="1684"/>
      <c r="D3788" s="168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81"/>
      <c r="B3789" s="708"/>
      <c r="C3789" s="1684"/>
      <c r="D3789" s="168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81"/>
      <c r="B3790" s="708"/>
      <c r="C3790" s="1684"/>
      <c r="D3790" s="168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81"/>
      <c r="B3791" s="708"/>
      <c r="C3791" s="1684"/>
      <c r="D3791" s="168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81"/>
      <c r="B3792" s="708"/>
      <c r="C3792" s="1684"/>
      <c r="D3792" s="168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81"/>
      <c r="B3793" s="708"/>
      <c r="C3793" s="1684"/>
      <c r="D3793" s="168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81"/>
      <c r="B3794" s="708"/>
      <c r="C3794" s="1684"/>
      <c r="D3794" s="168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81"/>
      <c r="B3795" s="708"/>
      <c r="C3795" s="1684"/>
      <c r="D3795" s="168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81"/>
      <c r="B3796" s="708"/>
      <c r="C3796" s="1684"/>
      <c r="D3796" s="168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81"/>
      <c r="B3797" s="708"/>
      <c r="C3797" s="1684"/>
      <c r="D3797" s="168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81"/>
      <c r="B3798" s="708"/>
      <c r="C3798" s="1684"/>
      <c r="D3798" s="168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81"/>
      <c r="B3799" s="708"/>
      <c r="C3799" s="1684"/>
      <c r="D3799" s="168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81"/>
      <c r="B3800" s="708"/>
      <c r="C3800" s="1684"/>
      <c r="D3800" s="168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81"/>
      <c r="B3801" s="708"/>
      <c r="C3801" s="1684"/>
      <c r="D3801" s="168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81"/>
      <c r="B3802" s="708"/>
      <c r="C3802" s="1684"/>
      <c r="D3802" s="168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81"/>
      <c r="B3803" s="708"/>
      <c r="C3803" s="1684"/>
      <c r="D3803" s="168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81"/>
      <c r="B3804" s="708"/>
      <c r="C3804" s="1684"/>
      <c r="D3804" s="168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81"/>
      <c r="B3805" s="708"/>
      <c r="C3805" s="1684"/>
      <c r="D3805" s="168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81"/>
      <c r="B3806" s="708"/>
      <c r="C3806" s="1684"/>
      <c r="D3806" s="168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81"/>
      <c r="B3807" s="708"/>
      <c r="C3807" s="1684"/>
      <c r="D3807" s="168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81"/>
      <c r="B3808" s="708"/>
      <c r="C3808" s="1684"/>
      <c r="D3808" s="168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81"/>
      <c r="B3809" s="708"/>
      <c r="C3809" s="1684"/>
      <c r="D3809" s="168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81"/>
      <c r="B3810" s="708"/>
      <c r="C3810" s="1684"/>
      <c r="D3810" s="168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81"/>
      <c r="B3811" s="708"/>
      <c r="C3811" s="1684"/>
      <c r="D3811" s="168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81"/>
      <c r="B3812" s="708"/>
      <c r="C3812" s="1684"/>
      <c r="D3812" s="168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81"/>
      <c r="B3813" s="708"/>
      <c r="C3813" s="1684"/>
      <c r="D3813" s="168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81"/>
      <c r="B3814" s="708"/>
      <c r="C3814" s="1684"/>
      <c r="D3814" s="168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81"/>
      <c r="B3815" s="708"/>
      <c r="C3815" s="1684"/>
      <c r="D3815" s="168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81"/>
      <c r="B3816" s="708"/>
      <c r="C3816" s="1684"/>
      <c r="D3816" s="168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81"/>
      <c r="B3817" s="708"/>
      <c r="C3817" s="1684"/>
      <c r="D3817" s="168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81"/>
      <c r="B3818" s="708"/>
      <c r="C3818" s="1684"/>
      <c r="D3818" s="168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81"/>
      <c r="B3819" s="708"/>
      <c r="C3819" s="1684"/>
      <c r="D3819" s="168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81"/>
      <c r="B3820" s="708"/>
      <c r="C3820" s="1684"/>
      <c r="D3820" s="168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81"/>
      <c r="B3821" s="708"/>
      <c r="C3821" s="1684"/>
      <c r="D3821" s="168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81"/>
      <c r="B3822" s="708"/>
      <c r="C3822" s="1684"/>
      <c r="D3822" s="168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81"/>
      <c r="B3823" s="708"/>
      <c r="C3823" s="1684"/>
      <c r="D3823" s="168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81"/>
      <c r="B3824" s="708"/>
      <c r="C3824" s="1684"/>
      <c r="D3824" s="168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81"/>
      <c r="B3825" s="708"/>
      <c r="C3825" s="1684"/>
      <c r="D3825" s="168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81"/>
      <c r="B3826" s="708"/>
      <c r="C3826" s="1684"/>
      <c r="D3826" s="168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81"/>
      <c r="B3827" s="708"/>
      <c r="C3827" s="1684"/>
      <c r="D3827" s="168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81"/>
      <c r="B3828" s="708"/>
      <c r="C3828" s="1684"/>
      <c r="D3828" s="168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81"/>
      <c r="B3829" s="708"/>
      <c r="C3829" s="1684"/>
      <c r="D3829" s="168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81"/>
      <c r="B3830" s="708"/>
      <c r="C3830" s="1684"/>
      <c r="D3830" s="168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81"/>
      <c r="B3831" s="708"/>
      <c r="C3831" s="1684"/>
      <c r="D3831" s="168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81"/>
      <c r="B3832" s="708"/>
      <c r="C3832" s="1684"/>
      <c r="D3832" s="168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81"/>
      <c r="B3833" s="708"/>
      <c r="C3833" s="1684"/>
      <c r="D3833" s="168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81"/>
      <c r="B3834" s="708"/>
      <c r="C3834" s="1684"/>
      <c r="D3834" s="168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81"/>
      <c r="B3835" s="708"/>
      <c r="C3835" s="1684"/>
      <c r="D3835" s="168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81"/>
      <c r="B3836" s="708"/>
      <c r="C3836" s="1684"/>
      <c r="D3836" s="168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81"/>
      <c r="B3837" s="708"/>
      <c r="C3837" s="1684"/>
      <c r="D3837" s="168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81"/>
      <c r="B3838" s="708"/>
      <c r="C3838" s="1684"/>
      <c r="D3838" s="168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81"/>
      <c r="B3839" s="708"/>
      <c r="C3839" s="1684"/>
      <c r="D3839" s="168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81"/>
      <c r="B3840" s="708"/>
      <c r="C3840" s="1684"/>
      <c r="D3840" s="168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81"/>
      <c r="B3841" s="708"/>
      <c r="C3841" s="1684"/>
      <c r="D3841" s="168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81"/>
      <c r="B3842" s="708"/>
      <c r="C3842" s="1684"/>
      <c r="D3842" s="168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81"/>
      <c r="B3843" s="708"/>
      <c r="C3843" s="1684"/>
      <c r="D3843" s="168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81"/>
      <c r="B3844" s="708"/>
      <c r="C3844" s="1684"/>
      <c r="D3844" s="168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81"/>
      <c r="B3845" s="708"/>
      <c r="C3845" s="1684"/>
      <c r="D3845" s="168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81"/>
      <c r="B3846" s="708"/>
      <c r="C3846" s="1684"/>
      <c r="D3846" s="168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81"/>
      <c r="B3847" s="708"/>
      <c r="C3847" s="1684"/>
      <c r="D3847" s="168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81"/>
      <c r="B3848" s="708"/>
      <c r="C3848" s="1684"/>
      <c r="D3848" s="168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81"/>
      <c r="B3849" s="708"/>
      <c r="C3849" s="1684"/>
      <c r="D3849" s="168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81"/>
      <c r="B3850" s="708"/>
      <c r="C3850" s="1684"/>
      <c r="D3850" s="168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81"/>
      <c r="B3851" s="708"/>
      <c r="C3851" s="1684"/>
      <c r="D3851" s="168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81"/>
      <c r="B3852" s="708"/>
      <c r="C3852" s="1684"/>
      <c r="D3852" s="168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81"/>
      <c r="B3853" s="708"/>
      <c r="C3853" s="1684"/>
      <c r="D3853" s="168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81"/>
      <c r="B3854" s="708"/>
      <c r="C3854" s="1684"/>
      <c r="D3854" s="168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81"/>
      <c r="B3855" s="708"/>
      <c r="C3855" s="1684"/>
      <c r="D3855" s="168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81"/>
      <c r="B3856" s="708"/>
      <c r="C3856" s="1684"/>
      <c r="D3856" s="168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81"/>
      <c r="B3857" s="708"/>
      <c r="C3857" s="1684"/>
      <c r="D3857" s="168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81"/>
      <c r="B3858" s="708"/>
      <c r="C3858" s="1684"/>
      <c r="D3858" s="168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81"/>
      <c r="B3859" s="708"/>
      <c r="C3859" s="1684"/>
      <c r="D3859" s="168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81"/>
      <c r="B3860" s="708"/>
      <c r="C3860" s="1684"/>
      <c r="D3860" s="168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81"/>
      <c r="B3861" s="708"/>
      <c r="C3861" s="1684"/>
      <c r="D3861" s="168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81"/>
      <c r="B3862" s="708"/>
      <c r="C3862" s="1684"/>
      <c r="D3862" s="168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81"/>
      <c r="B3863" s="708"/>
      <c r="C3863" s="1684"/>
      <c r="D3863" s="168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81"/>
      <c r="B3864" s="708"/>
      <c r="C3864" s="1684"/>
      <c r="D3864" s="168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81"/>
      <c r="B3865" s="708"/>
      <c r="C3865" s="1684"/>
      <c r="D3865" s="168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81"/>
      <c r="B3866" s="708"/>
      <c r="C3866" s="1684"/>
      <c r="D3866" s="168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81"/>
      <c r="B3867" s="708"/>
      <c r="C3867" s="1684"/>
      <c r="D3867" s="168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81"/>
      <c r="B3868" s="708"/>
      <c r="C3868" s="1684"/>
      <c r="D3868" s="168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81"/>
      <c r="B3869" s="708"/>
      <c r="C3869" s="1684"/>
      <c r="D3869" s="168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81"/>
      <c r="B3870" s="708"/>
      <c r="C3870" s="1684"/>
      <c r="D3870" s="168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81"/>
      <c r="B3871" s="708"/>
      <c r="C3871" s="1684"/>
      <c r="D3871" s="168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81"/>
      <c r="B3872" s="708"/>
      <c r="C3872" s="1684"/>
      <c r="D3872" s="168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81"/>
      <c r="B3873" s="708"/>
      <c r="C3873" s="1684"/>
      <c r="D3873" s="168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81"/>
      <c r="B3874" s="708"/>
      <c r="C3874" s="1684"/>
      <c r="D3874" s="168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81"/>
      <c r="B3875" s="708"/>
      <c r="C3875" s="1684"/>
      <c r="D3875" s="168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81"/>
      <c r="B3876" s="708"/>
      <c r="C3876" s="1684"/>
      <c r="D3876" s="168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81"/>
      <c r="B3877" s="708"/>
      <c r="C3877" s="1684"/>
      <c r="D3877" s="168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81"/>
      <c r="B3878" s="708"/>
      <c r="C3878" s="1684"/>
      <c r="D3878" s="168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81"/>
      <c r="B3879" s="708"/>
      <c r="C3879" s="1684"/>
      <c r="D3879" s="168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81"/>
      <c r="B3880" s="708"/>
      <c r="C3880" s="1684"/>
      <c r="D3880" s="168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81"/>
      <c r="B3881" s="708"/>
      <c r="C3881" s="1684"/>
      <c r="D3881" s="168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81"/>
      <c r="B3882" s="708"/>
      <c r="C3882" s="1684"/>
      <c r="D3882" s="168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81"/>
      <c r="B3883" s="708"/>
      <c r="C3883" s="1684"/>
      <c r="D3883" s="168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81"/>
      <c r="B3884" s="708"/>
      <c r="C3884" s="1684"/>
      <c r="D3884" s="168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81"/>
      <c r="B3885" s="708"/>
      <c r="C3885" s="1684"/>
      <c r="D3885" s="168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81"/>
      <c r="B3886" s="708"/>
      <c r="C3886" s="1684"/>
      <c r="D3886" s="168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81"/>
      <c r="B3887" s="708"/>
      <c r="C3887" s="1684"/>
      <c r="D3887" s="168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81"/>
      <c r="B3888" s="708"/>
      <c r="C3888" s="1684"/>
      <c r="D3888" s="168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81"/>
      <c r="B3889" s="708"/>
      <c r="C3889" s="1684"/>
      <c r="D3889" s="168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81"/>
      <c r="B3890" s="708"/>
      <c r="C3890" s="1684"/>
      <c r="D3890" s="168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81"/>
      <c r="B3891" s="708"/>
      <c r="C3891" s="1684"/>
      <c r="D3891" s="168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81"/>
      <c r="B3892" s="708"/>
      <c r="C3892" s="1684"/>
      <c r="D3892" s="168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81"/>
      <c r="B3893" s="708"/>
      <c r="C3893" s="1684"/>
      <c r="D3893" s="168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81"/>
      <c r="B3894" s="708"/>
      <c r="C3894" s="1684"/>
      <c r="D3894" s="168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81"/>
      <c r="B3895" s="708"/>
      <c r="C3895" s="1684"/>
      <c r="D3895" s="168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81"/>
      <c r="B3896" s="708"/>
      <c r="C3896" s="1684"/>
      <c r="D3896" s="168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81"/>
      <c r="B3897" s="708"/>
      <c r="C3897" s="1684"/>
      <c r="D3897" s="168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81"/>
      <c r="B3898" s="708"/>
      <c r="C3898" s="1684"/>
      <c r="D3898" s="168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81"/>
      <c r="B3899" s="708"/>
      <c r="C3899" s="1684"/>
      <c r="D3899" s="168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81"/>
      <c r="B3900" s="708"/>
      <c r="C3900" s="1684"/>
      <c r="D3900" s="168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81"/>
      <c r="B3901" s="708"/>
      <c r="C3901" s="1684"/>
      <c r="D3901" s="168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81"/>
      <c r="B3902" s="708"/>
      <c r="C3902" s="1684"/>
      <c r="D3902" s="168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81"/>
      <c r="B3903" s="708"/>
      <c r="C3903" s="1684"/>
      <c r="D3903" s="168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81"/>
      <c r="B3904" s="708"/>
      <c r="C3904" s="1684"/>
      <c r="D3904" s="168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81"/>
      <c r="B3905" s="708"/>
      <c r="C3905" s="1684"/>
      <c r="D3905" s="168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81"/>
      <c r="B3906" s="708"/>
      <c r="C3906" s="1684"/>
      <c r="D3906" s="168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81"/>
      <c r="B3907" s="708"/>
      <c r="C3907" s="1684"/>
      <c r="D3907" s="168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81"/>
      <c r="B3908" s="708"/>
      <c r="C3908" s="1684"/>
      <c r="D3908" s="168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81"/>
      <c r="B3909" s="708"/>
      <c r="C3909" s="1684"/>
      <c r="D3909" s="168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81"/>
      <c r="B3910" s="708"/>
      <c r="C3910" s="1684"/>
      <c r="D3910" s="168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81"/>
      <c r="B3911" s="708"/>
      <c r="C3911" s="1684"/>
      <c r="D3911" s="168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81"/>
      <c r="B3912" s="708"/>
      <c r="C3912" s="1684"/>
      <c r="D3912" s="168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81"/>
      <c r="B3913" s="708"/>
      <c r="C3913" s="1684"/>
      <c r="D3913" s="168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81"/>
      <c r="B3914" s="708"/>
      <c r="C3914" s="1684"/>
      <c r="D3914" s="168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81"/>
      <c r="B3915" s="708"/>
      <c r="C3915" s="1684"/>
      <c r="D3915" s="168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81"/>
      <c r="B3916" s="708"/>
      <c r="C3916" s="1684"/>
      <c r="D3916" s="168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81"/>
      <c r="B3917" s="708"/>
      <c r="C3917" s="1684"/>
      <c r="D3917" s="168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81"/>
      <c r="B3918" s="708"/>
      <c r="C3918" s="1684"/>
      <c r="D3918" s="168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81"/>
      <c r="B3919" s="708"/>
      <c r="C3919" s="1684"/>
      <c r="D3919" s="168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81"/>
      <c r="B3920" s="708"/>
      <c r="C3920" s="1684"/>
      <c r="D3920" s="168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81"/>
      <c r="B3921" s="708"/>
      <c r="C3921" s="1684"/>
      <c r="D3921" s="168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81"/>
      <c r="B3922" s="708"/>
      <c r="C3922" s="1684"/>
      <c r="D3922" s="168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81"/>
      <c r="B3923" s="708"/>
      <c r="C3923" s="1684"/>
      <c r="D3923" s="168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81"/>
      <c r="B3924" s="708"/>
      <c r="C3924" s="1684"/>
      <c r="D3924" s="168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81"/>
      <c r="B3925" s="708"/>
      <c r="C3925" s="1684"/>
      <c r="D3925" s="168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81"/>
      <c r="B3926" s="708"/>
      <c r="C3926" s="1684"/>
      <c r="D3926" s="168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81"/>
      <c r="B3927" s="708"/>
      <c r="C3927" s="1684"/>
      <c r="D3927" s="168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81"/>
      <c r="B3928" s="708"/>
      <c r="C3928" s="1684"/>
      <c r="D3928" s="168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81"/>
      <c r="B3929" s="708"/>
      <c r="C3929" s="1684"/>
      <c r="D3929" s="168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81"/>
      <c r="B3930" s="708"/>
      <c r="C3930" s="1684"/>
      <c r="D3930" s="168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81"/>
      <c r="B3931" s="708"/>
      <c r="C3931" s="1684"/>
      <c r="D3931" s="168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81"/>
      <c r="B3932" s="708"/>
      <c r="C3932" s="1684"/>
      <c r="D3932" s="168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81"/>
      <c r="B3933" s="708"/>
      <c r="C3933" s="1684"/>
      <c r="D3933" s="168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81"/>
      <c r="B3934" s="708"/>
      <c r="C3934" s="1684"/>
      <c r="D3934" s="168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81"/>
      <c r="B3935" s="708"/>
      <c r="C3935" s="1684"/>
      <c r="D3935" s="168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81"/>
      <c r="B3936" s="708"/>
      <c r="C3936" s="1684"/>
      <c r="D3936" s="168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81"/>
      <c r="B3937" s="708"/>
      <c r="C3937" s="1684"/>
      <c r="D3937" s="168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81"/>
      <c r="B3938" s="708"/>
      <c r="C3938" s="1684"/>
      <c r="D3938" s="168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81"/>
      <c r="B3939" s="708"/>
      <c r="C3939" s="1684"/>
      <c r="D3939" s="168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81"/>
      <c r="B3940" s="708"/>
      <c r="C3940" s="1684"/>
      <c r="D3940" s="168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81"/>
      <c r="B3941" s="708"/>
      <c r="C3941" s="1684"/>
      <c r="D3941" s="168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81"/>
      <c r="B3942" s="708"/>
      <c r="C3942" s="1684"/>
      <c r="D3942" s="168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81"/>
      <c r="B3943" s="708"/>
      <c r="C3943" s="1684"/>
      <c r="D3943" s="168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81"/>
      <c r="B3944" s="708"/>
      <c r="C3944" s="1684"/>
      <c r="D3944" s="168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81"/>
      <c r="B3945" s="708"/>
      <c r="C3945" s="1684"/>
      <c r="D3945" s="168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81"/>
      <c r="B3946" s="708"/>
      <c r="C3946" s="1684"/>
      <c r="D3946" s="168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81"/>
      <c r="B3947" s="708"/>
      <c r="C3947" s="1684"/>
      <c r="D3947" s="168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81"/>
      <c r="B3948" s="708"/>
      <c r="C3948" s="1684"/>
      <c r="D3948" s="168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81"/>
      <c r="B3949" s="708"/>
      <c r="C3949" s="1684"/>
      <c r="D3949" s="168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81"/>
      <c r="B3950" s="708"/>
      <c r="C3950" s="1684"/>
      <c r="D3950" s="168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81"/>
      <c r="B3951" s="708"/>
      <c r="C3951" s="1684"/>
      <c r="D3951" s="168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81"/>
      <c r="B3952" s="708"/>
      <c r="C3952" s="1684"/>
      <c r="D3952" s="168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81"/>
      <c r="B3953" s="708"/>
      <c r="C3953" s="1684"/>
      <c r="D3953" s="168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81"/>
      <c r="B3954" s="708"/>
      <c r="C3954" s="1684"/>
      <c r="D3954" s="168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81"/>
      <c r="B3955" s="708"/>
      <c r="C3955" s="1684"/>
      <c r="D3955" s="168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81"/>
      <c r="B3956" s="708"/>
      <c r="C3956" s="1684"/>
      <c r="D3956" s="168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81"/>
      <c r="B3957" s="708"/>
      <c r="C3957" s="1684"/>
      <c r="D3957" s="168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81"/>
      <c r="B3958" s="708"/>
      <c r="C3958" s="1684"/>
      <c r="D3958" s="168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81"/>
      <c r="B3959" s="708"/>
      <c r="C3959" s="1684"/>
      <c r="D3959" s="168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81"/>
      <c r="B3960" s="708"/>
      <c r="C3960" s="1684"/>
      <c r="D3960" s="168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81"/>
      <c r="B3961" s="708"/>
      <c r="C3961" s="1684"/>
      <c r="D3961" s="168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81"/>
      <c r="B3962" s="708"/>
      <c r="C3962" s="1684"/>
      <c r="D3962" s="168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81"/>
      <c r="B3963" s="708"/>
      <c r="C3963" s="1684"/>
      <c r="D3963" s="168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81"/>
      <c r="B3964" s="708"/>
      <c r="C3964" s="1684"/>
      <c r="D3964" s="168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81"/>
      <c r="B3965" s="708"/>
      <c r="C3965" s="1684"/>
      <c r="D3965" s="168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81"/>
      <c r="B3966" s="708"/>
      <c r="C3966" s="1684"/>
      <c r="D3966" s="168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81"/>
      <c r="B3967" s="708"/>
      <c r="C3967" s="1684"/>
      <c r="D3967" s="168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81"/>
      <c r="B3968" s="708"/>
      <c r="C3968" s="1684"/>
      <c r="D3968" s="168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81"/>
      <c r="B3969" s="708"/>
      <c r="C3969" s="1684"/>
      <c r="D3969" s="168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81"/>
      <c r="B3970" s="708"/>
      <c r="C3970" s="1684"/>
      <c r="D3970" s="168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81"/>
      <c r="B3971" s="708"/>
      <c r="C3971" s="1684"/>
      <c r="D3971" s="168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81"/>
      <c r="B3972" s="708"/>
      <c r="C3972" s="1684"/>
      <c r="D3972" s="168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81"/>
      <c r="B3973" s="708"/>
      <c r="C3973" s="1684"/>
      <c r="D3973" s="168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81"/>
      <c r="B3974" s="708"/>
      <c r="C3974" s="1684"/>
      <c r="D3974" s="168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81"/>
      <c r="B3975" s="708"/>
      <c r="C3975" s="1684"/>
      <c r="D3975" s="168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81"/>
      <c r="B3976" s="708"/>
      <c r="C3976" s="1684"/>
      <c r="D3976" s="168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81"/>
      <c r="B3977" s="708"/>
      <c r="C3977" s="1684"/>
      <c r="D3977" s="168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81"/>
      <c r="B3978" s="708"/>
      <c r="C3978" s="1684"/>
      <c r="D3978" s="168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81"/>
      <c r="B3979" s="708"/>
      <c r="C3979" s="1684"/>
      <c r="D3979" s="168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81"/>
      <c r="B3980" s="708"/>
      <c r="C3980" s="1684"/>
      <c r="D3980" s="168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81"/>
      <c r="B3981" s="708"/>
      <c r="C3981" s="1684"/>
      <c r="D3981" s="168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81"/>
      <c r="B3982" s="708"/>
      <c r="C3982" s="1684"/>
      <c r="D3982" s="168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81"/>
      <c r="B3983" s="708"/>
      <c r="C3983" s="1684"/>
      <c r="D3983" s="168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81"/>
      <c r="B3984" s="708"/>
      <c r="C3984" s="1684"/>
      <c r="D3984" s="168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81"/>
      <c r="B3985" s="708"/>
      <c r="C3985" s="1684"/>
      <c r="D3985" s="168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81"/>
      <c r="B3986" s="708"/>
      <c r="C3986" s="1684"/>
      <c r="D3986" s="168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81"/>
      <c r="B3987" s="708"/>
      <c r="C3987" s="1684"/>
      <c r="D3987" s="168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81"/>
      <c r="B3988" s="708"/>
      <c r="C3988" s="1684"/>
      <c r="D3988" s="168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81"/>
      <c r="B3989" s="708"/>
      <c r="C3989" s="1684"/>
      <c r="D3989" s="168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81"/>
      <c r="B3990" s="708"/>
      <c r="C3990" s="1684"/>
      <c r="D3990" s="168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81"/>
      <c r="B3991" s="708"/>
      <c r="C3991" s="1684"/>
      <c r="D3991" s="168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81"/>
      <c r="B3992" s="708"/>
      <c r="C3992" s="1684"/>
      <c r="D3992" s="168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81"/>
      <c r="B3993" s="708"/>
      <c r="C3993" s="1684"/>
      <c r="D3993" s="168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81"/>
      <c r="B3994" s="708"/>
      <c r="C3994" s="1684"/>
      <c r="D3994" s="168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81"/>
      <c r="B3995" s="708"/>
      <c r="C3995" s="1684"/>
      <c r="D3995" s="168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81"/>
      <c r="B3996" s="708"/>
      <c r="C3996" s="1684"/>
      <c r="D3996" s="168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81"/>
      <c r="B3997" s="708"/>
      <c r="C3997" s="1684"/>
      <c r="D3997" s="168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81"/>
      <c r="B3998" s="708"/>
      <c r="C3998" s="1684"/>
      <c r="D3998" s="168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81"/>
      <c r="B3999" s="708"/>
      <c r="C3999" s="1684"/>
      <c r="D3999" s="168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81"/>
      <c r="B4000" s="708"/>
      <c r="C4000" s="1684"/>
      <c r="D4000" s="168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81"/>
      <c r="B4001" s="708"/>
      <c r="C4001" s="1684"/>
      <c r="D4001" s="168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81"/>
      <c r="B4002" s="708"/>
      <c r="C4002" s="1684"/>
      <c r="D4002" s="168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81"/>
      <c r="B4003" s="708"/>
      <c r="C4003" s="1684"/>
      <c r="D4003" s="168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81"/>
      <c r="B4004" s="708"/>
      <c r="C4004" s="1684"/>
      <c r="D4004" s="168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81"/>
      <c r="B4005" s="708"/>
      <c r="C4005" s="1684"/>
      <c r="D4005" s="168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81"/>
      <c r="B4006" s="708"/>
      <c r="C4006" s="1684"/>
      <c r="D4006" s="168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81"/>
      <c r="B4007" s="708"/>
      <c r="C4007" s="1684"/>
      <c r="D4007" s="168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81"/>
      <c r="B4008" s="708"/>
      <c r="C4008" s="1684"/>
      <c r="D4008" s="168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81"/>
      <c r="B4009" s="708"/>
      <c r="C4009" s="1684"/>
      <c r="D4009" s="168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81"/>
      <c r="B4010" s="708"/>
      <c r="C4010" s="1684"/>
      <c r="D4010" s="168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81"/>
      <c r="B4011" s="708"/>
      <c r="C4011" s="1684"/>
      <c r="D4011" s="168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81"/>
      <c r="B4012" s="708"/>
      <c r="C4012" s="1684"/>
      <c r="D4012" s="168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81"/>
      <c r="B4013" s="708"/>
      <c r="C4013" s="1684"/>
      <c r="D4013" s="168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81"/>
      <c r="B4014" s="708"/>
      <c r="C4014" s="1684"/>
      <c r="D4014" s="168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81"/>
      <c r="B4015" s="708"/>
      <c r="C4015" s="1684"/>
      <c r="D4015" s="168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81"/>
      <c r="B4016" s="708"/>
      <c r="C4016" s="1684"/>
      <c r="D4016" s="168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81"/>
      <c r="B4017" s="708"/>
      <c r="C4017" s="1684"/>
      <c r="D4017" s="168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81"/>
      <c r="B4018" s="708"/>
      <c r="C4018" s="1684"/>
      <c r="D4018" s="168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81"/>
      <c r="B4019" s="708"/>
      <c r="C4019" s="1684"/>
      <c r="D4019" s="168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81"/>
      <c r="B4020" s="708"/>
      <c r="C4020" s="1684"/>
      <c r="D4020" s="168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81"/>
      <c r="B4021" s="708"/>
      <c r="C4021" s="1684"/>
      <c r="D4021" s="168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81"/>
      <c r="B4022" s="708"/>
      <c r="C4022" s="1684"/>
      <c r="D4022" s="168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81"/>
      <c r="B4023" s="708"/>
      <c r="C4023" s="1684"/>
      <c r="D4023" s="168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81"/>
      <c r="B4024" s="708"/>
      <c r="C4024" s="1684"/>
      <c r="D4024" s="168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81"/>
      <c r="B4025" s="708"/>
      <c r="C4025" s="1684"/>
      <c r="D4025" s="168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81"/>
      <c r="B4026" s="708"/>
      <c r="C4026" s="1684"/>
      <c r="D4026" s="168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81"/>
      <c r="B4027" s="708"/>
      <c r="C4027" s="1684"/>
      <c r="D4027" s="168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81"/>
      <c r="B4028" s="708"/>
      <c r="C4028" s="1684"/>
      <c r="D4028" s="168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81"/>
      <c r="B4029" s="708"/>
      <c r="C4029" s="1684"/>
      <c r="D4029" s="168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81"/>
      <c r="B4030" s="708"/>
      <c r="C4030" s="1684"/>
      <c r="D4030" s="168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81"/>
      <c r="B4031" s="708"/>
      <c r="C4031" s="1684"/>
      <c r="D4031" s="168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81"/>
      <c r="B4032" s="708"/>
      <c r="C4032" s="1684"/>
      <c r="D4032" s="168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81"/>
      <c r="B4033" s="708"/>
      <c r="C4033" s="1684"/>
      <c r="D4033" s="168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81"/>
      <c r="B4034" s="708"/>
      <c r="C4034" s="1684"/>
      <c r="D4034" s="168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81"/>
      <c r="B4035" s="708"/>
      <c r="C4035" s="1684"/>
      <c r="D4035" s="168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81"/>
      <c r="B4036" s="708"/>
      <c r="C4036" s="1684"/>
      <c r="D4036" s="168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81"/>
      <c r="B4037" s="708"/>
      <c r="C4037" s="1684"/>
      <c r="D4037" s="168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81"/>
      <c r="B4038" s="708"/>
      <c r="C4038" s="1684"/>
      <c r="D4038" s="168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81"/>
      <c r="B4039" s="708"/>
      <c r="C4039" s="1684"/>
      <c r="D4039" s="168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81"/>
      <c r="B4040" s="708"/>
      <c r="C4040" s="1684"/>
      <c r="D4040" s="168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81"/>
      <c r="B4041" s="708"/>
      <c r="C4041" s="1684"/>
      <c r="D4041" s="168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81"/>
      <c r="B4042" s="708"/>
      <c r="C4042" s="1684"/>
      <c r="D4042" s="168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81"/>
      <c r="B4043" s="708"/>
      <c r="C4043" s="1684"/>
      <c r="D4043" s="168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81"/>
      <c r="B4044" s="708"/>
      <c r="C4044" s="1684"/>
      <c r="D4044" s="168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81"/>
      <c r="B4045" s="708"/>
      <c r="C4045" s="1684"/>
      <c r="D4045" s="168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81"/>
      <c r="B4046" s="708"/>
      <c r="C4046" s="1684"/>
      <c r="D4046" s="168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81"/>
      <c r="B4047" s="708"/>
      <c r="C4047" s="1684"/>
      <c r="D4047" s="168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81"/>
      <c r="B4048" s="708"/>
      <c r="C4048" s="1684"/>
      <c r="D4048" s="168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81"/>
      <c r="B4049" s="708"/>
      <c r="C4049" s="1684"/>
      <c r="D4049" s="168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81"/>
      <c r="B4050" s="708"/>
      <c r="C4050" s="1684"/>
      <c r="D4050" s="168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81"/>
      <c r="B4051" s="708"/>
      <c r="C4051" s="1684"/>
      <c r="D4051" s="168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81"/>
      <c r="B4052" s="708"/>
      <c r="C4052" s="1684"/>
      <c r="D4052" s="168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81"/>
      <c r="B4053" s="708"/>
      <c r="C4053" s="1684"/>
      <c r="D4053" s="168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81"/>
      <c r="B4054" s="708"/>
      <c r="C4054" s="1684"/>
      <c r="D4054" s="168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81"/>
      <c r="B4055" s="708"/>
      <c r="C4055" s="1684"/>
      <c r="D4055" s="168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81"/>
      <c r="B4056" s="708"/>
      <c r="C4056" s="1684"/>
      <c r="D4056" s="168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81"/>
      <c r="B4057" s="708"/>
      <c r="C4057" s="1684"/>
      <c r="D4057" s="168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81"/>
      <c r="B4058" s="708"/>
      <c r="C4058" s="1684"/>
      <c r="D4058" s="168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81"/>
      <c r="B4059" s="708"/>
      <c r="C4059" s="1684"/>
      <c r="D4059" s="168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81"/>
      <c r="B4060" s="708"/>
      <c r="C4060" s="1684"/>
      <c r="D4060" s="168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81"/>
      <c r="B4061" s="708"/>
      <c r="C4061" s="1684"/>
      <c r="D4061" s="168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81"/>
      <c r="B4062" s="708"/>
      <c r="C4062" s="1684"/>
      <c r="D4062" s="168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81"/>
      <c r="B4063" s="708"/>
      <c r="C4063" s="1684"/>
      <c r="D4063" s="168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81"/>
      <c r="B4064" s="708"/>
      <c r="C4064" s="1684"/>
      <c r="D4064" s="168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81"/>
      <c r="B4065" s="708"/>
      <c r="C4065" s="1684"/>
      <c r="D4065" s="168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81"/>
      <c r="B4066" s="708"/>
      <c r="C4066" s="1684"/>
      <c r="D4066" s="168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81"/>
      <c r="B4067" s="708"/>
      <c r="C4067" s="1684"/>
      <c r="D4067" s="168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81"/>
      <c r="B4068" s="708"/>
      <c r="C4068" s="1684"/>
      <c r="D4068" s="168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81"/>
      <c r="B4069" s="708"/>
      <c r="C4069" s="1684"/>
      <c r="D4069" s="168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81"/>
      <c r="B4070" s="708"/>
      <c r="C4070" s="1684"/>
      <c r="D4070" s="168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81"/>
      <c r="B4071" s="708"/>
      <c r="C4071" s="1684"/>
      <c r="D4071" s="168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81"/>
      <c r="B4072" s="708"/>
      <c r="C4072" s="1684"/>
      <c r="D4072" s="168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81"/>
      <c r="B4073" s="708"/>
      <c r="C4073" s="1684"/>
      <c r="D4073" s="168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81"/>
      <c r="B4074" s="708"/>
      <c r="C4074" s="1684"/>
      <c r="D4074" s="168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81"/>
      <c r="B4075" s="708"/>
      <c r="C4075" s="1684"/>
      <c r="D4075" s="168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81"/>
      <c r="B4076" s="708"/>
      <c r="C4076" s="1684"/>
      <c r="D4076" s="168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81"/>
      <c r="B4077" s="708"/>
      <c r="C4077" s="1684"/>
      <c r="D4077" s="168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81"/>
      <c r="B4078" s="708"/>
      <c r="C4078" s="1684"/>
      <c r="D4078" s="168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81"/>
      <c r="B4079" s="708"/>
      <c r="C4079" s="1684"/>
      <c r="D4079" s="168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81"/>
      <c r="B4080" s="708"/>
      <c r="C4080" s="1684"/>
      <c r="D4080" s="168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81"/>
      <c r="B4081" s="708"/>
      <c r="C4081" s="1684"/>
      <c r="D4081" s="168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81"/>
      <c r="B4082" s="708"/>
      <c r="C4082" s="1684"/>
      <c r="D4082" s="168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81"/>
      <c r="B4083" s="708"/>
      <c r="C4083" s="1684"/>
      <c r="D4083" s="168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81"/>
      <c r="B4084" s="708"/>
      <c r="C4084" s="1684"/>
      <c r="D4084" s="168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81"/>
      <c r="B4085" s="708"/>
      <c r="C4085" s="1684"/>
      <c r="D4085" s="168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81"/>
      <c r="B4086" s="708"/>
      <c r="C4086" s="1684"/>
      <c r="D4086" s="168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81"/>
      <c r="B4087" s="708"/>
      <c r="C4087" s="1684"/>
      <c r="D4087" s="168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81"/>
      <c r="B4088" s="708"/>
      <c r="C4088" s="1684"/>
      <c r="D4088" s="168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81"/>
      <c r="B4089" s="708"/>
      <c r="C4089" s="1684"/>
      <c r="D4089" s="168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81"/>
      <c r="B4090" s="708"/>
      <c r="C4090" s="1684"/>
      <c r="D4090" s="168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81"/>
      <c r="B4091" s="708"/>
      <c r="C4091" s="1684"/>
      <c r="D4091" s="168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81"/>
      <c r="B4092" s="708"/>
      <c r="C4092" s="1684"/>
      <c r="D4092" s="168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81"/>
      <c r="B4093" s="708"/>
      <c r="C4093" s="1684"/>
      <c r="D4093" s="168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81"/>
      <c r="B4094" s="708"/>
      <c r="C4094" s="1684"/>
      <c r="D4094" s="168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81"/>
      <c r="B4095" s="708"/>
      <c r="C4095" s="1684"/>
      <c r="D4095" s="168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81"/>
      <c r="B4096" s="708"/>
      <c r="C4096" s="1684"/>
      <c r="D4096" s="168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81"/>
      <c r="B4097" s="708"/>
      <c r="C4097" s="1684"/>
      <c r="D4097" s="168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81"/>
      <c r="B4098" s="708"/>
      <c r="C4098" s="1684"/>
      <c r="D4098" s="168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81"/>
      <c r="B4099" s="708"/>
      <c r="C4099" s="1684"/>
      <c r="D4099" s="168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81"/>
      <c r="B4100" s="708"/>
      <c r="C4100" s="1684"/>
      <c r="D4100" s="168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81"/>
      <c r="B4101" s="708"/>
      <c r="C4101" s="1684"/>
      <c r="D4101" s="168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81"/>
      <c r="B4102" s="708"/>
      <c r="C4102" s="1684"/>
      <c r="D4102" s="168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81"/>
      <c r="B4103" s="708"/>
      <c r="C4103" s="1684"/>
      <c r="D4103" s="168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81"/>
      <c r="B4104" s="708"/>
      <c r="C4104" s="1684"/>
      <c r="D4104" s="168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81"/>
      <c r="B4105" s="708"/>
      <c r="C4105" s="1684"/>
      <c r="D4105" s="168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81"/>
      <c r="B4106" s="708"/>
      <c r="C4106" s="1684"/>
      <c r="D4106" s="168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81"/>
      <c r="B4107" s="708"/>
      <c r="C4107" s="1684"/>
      <c r="D4107" s="168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81"/>
      <c r="B4108" s="708"/>
      <c r="C4108" s="1684"/>
      <c r="D4108" s="168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81"/>
      <c r="B4109" s="708"/>
      <c r="C4109" s="1684"/>
      <c r="D4109" s="168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81"/>
      <c r="B4110" s="708"/>
      <c r="C4110" s="1684"/>
      <c r="D4110" s="168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81"/>
      <c r="B4111" s="708"/>
      <c r="C4111" s="1684"/>
      <c r="D4111" s="168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81"/>
      <c r="B4112" s="708"/>
      <c r="C4112" s="1684"/>
      <c r="D4112" s="168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81"/>
      <c r="B4113" s="708"/>
      <c r="C4113" s="1684"/>
      <c r="D4113" s="168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81"/>
      <c r="B4114" s="708"/>
      <c r="C4114" s="1684"/>
      <c r="D4114" s="168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81"/>
      <c r="B4115" s="708"/>
      <c r="C4115" s="1684"/>
      <c r="D4115" s="168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81"/>
      <c r="B4116" s="708"/>
      <c r="C4116" s="1684"/>
      <c r="D4116" s="168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81"/>
      <c r="B4117" s="708"/>
      <c r="C4117" s="1684"/>
      <c r="D4117" s="168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81"/>
      <c r="B4118" s="708"/>
      <c r="C4118" s="1684"/>
      <c r="D4118" s="168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81"/>
      <c r="B4119" s="708"/>
      <c r="C4119" s="1684"/>
      <c r="D4119" s="168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81"/>
      <c r="B4120" s="708"/>
      <c r="C4120" s="1684"/>
      <c r="D4120" s="168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81"/>
      <c r="B4121" s="708"/>
      <c r="C4121" s="1684"/>
      <c r="D4121" s="168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81"/>
      <c r="B4122" s="708"/>
      <c r="C4122" s="1684"/>
      <c r="D4122" s="168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81"/>
      <c r="B4123" s="708"/>
      <c r="C4123" s="1684"/>
      <c r="D4123" s="168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81"/>
      <c r="B4124" s="708"/>
      <c r="C4124" s="1684"/>
      <c r="D4124" s="168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81"/>
      <c r="B4125" s="708"/>
      <c r="C4125" s="1684"/>
      <c r="D4125" s="168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81"/>
      <c r="B4126" s="708"/>
      <c r="C4126" s="1684"/>
      <c r="D4126" s="168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81"/>
      <c r="B4127" s="708"/>
      <c r="C4127" s="1684"/>
      <c r="D4127" s="168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81"/>
      <c r="B4128" s="708"/>
      <c r="C4128" s="1684"/>
      <c r="D4128" s="168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81"/>
      <c r="B4129" s="708"/>
      <c r="C4129" s="1684"/>
      <c r="D4129" s="168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81"/>
      <c r="B4130" s="708"/>
      <c r="C4130" s="1684"/>
      <c r="D4130" s="168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81"/>
      <c r="B4131" s="708"/>
      <c r="C4131" s="1684"/>
      <c r="D4131" s="168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81"/>
      <c r="B4132" s="708"/>
      <c r="C4132" s="1684"/>
      <c r="D4132" s="168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81"/>
      <c r="B4133" s="708"/>
      <c r="C4133" s="1684"/>
      <c r="D4133" s="168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81"/>
      <c r="B4134" s="708"/>
      <c r="C4134" s="1684"/>
      <c r="D4134" s="168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81"/>
      <c r="B4135" s="708"/>
      <c r="C4135" s="1684"/>
      <c r="D4135" s="168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81"/>
      <c r="B4136" s="708"/>
      <c r="C4136" s="1684"/>
      <c r="D4136" s="168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81"/>
      <c r="B4137" s="708"/>
      <c r="C4137" s="1684"/>
      <c r="D4137" s="168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81"/>
      <c r="B4138" s="708"/>
      <c r="C4138" s="1684"/>
      <c r="D4138" s="168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81"/>
      <c r="B4139" s="708"/>
      <c r="C4139" s="1684"/>
      <c r="D4139" s="168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81"/>
      <c r="B4140" s="708"/>
      <c r="C4140" s="1684"/>
      <c r="D4140" s="168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81"/>
      <c r="B4141" s="708"/>
      <c r="C4141" s="1684"/>
      <c r="D4141" s="168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81"/>
      <c r="B4142" s="708"/>
      <c r="C4142" s="1684"/>
      <c r="D4142" s="168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81"/>
      <c r="B4143" s="708"/>
      <c r="C4143" s="1684"/>
      <c r="D4143" s="168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81"/>
      <c r="B4144" s="708"/>
      <c r="C4144" s="1684"/>
      <c r="D4144" s="168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81"/>
      <c r="B4145" s="708"/>
      <c r="C4145" s="1684"/>
      <c r="D4145" s="168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81"/>
      <c r="B4146" s="708"/>
      <c r="C4146" s="1684"/>
      <c r="D4146" s="168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81"/>
      <c r="B4147" s="708"/>
      <c r="C4147" s="1684"/>
      <c r="D4147" s="168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81"/>
      <c r="B4148" s="708"/>
      <c r="C4148" s="1684"/>
      <c r="D4148" s="168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81"/>
      <c r="B4149" s="708"/>
      <c r="C4149" s="1684"/>
      <c r="D4149" s="168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81"/>
      <c r="B4150" s="708"/>
      <c r="C4150" s="1684"/>
      <c r="D4150" s="168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81"/>
      <c r="B4151" s="708"/>
      <c r="C4151" s="1684"/>
      <c r="D4151" s="168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81"/>
      <c r="B4152" s="708"/>
      <c r="C4152" s="1684"/>
      <c r="D4152" s="168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81"/>
      <c r="B4153" s="708"/>
      <c r="C4153" s="1684"/>
      <c r="D4153" s="168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81"/>
      <c r="B4154" s="708"/>
      <c r="C4154" s="1684"/>
      <c r="D4154" s="168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81"/>
      <c r="B4155" s="708"/>
      <c r="C4155" s="1684"/>
      <c r="D4155" s="168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81"/>
      <c r="B4156" s="708"/>
      <c r="C4156" s="1684"/>
      <c r="D4156" s="168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81"/>
      <c r="B4157" s="708"/>
      <c r="C4157" s="1684"/>
      <c r="D4157" s="168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81"/>
      <c r="B4158" s="708"/>
      <c r="C4158" s="1684"/>
      <c r="D4158" s="168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81"/>
      <c r="B4159" s="708"/>
      <c r="C4159" s="1684"/>
      <c r="D4159" s="168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81"/>
      <c r="B4160" s="708"/>
      <c r="C4160" s="1684"/>
      <c r="D4160" s="168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81"/>
      <c r="B4161" s="708"/>
      <c r="C4161" s="1684"/>
      <c r="D4161" s="168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81"/>
      <c r="B4162" s="708"/>
      <c r="C4162" s="1684"/>
      <c r="D4162" s="168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81"/>
      <c r="B4163" s="708"/>
      <c r="C4163" s="1684"/>
      <c r="D4163" s="168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81"/>
      <c r="B4164" s="708"/>
      <c r="C4164" s="1684"/>
      <c r="D4164" s="168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81"/>
      <c r="B4165" s="708"/>
      <c r="C4165" s="1684"/>
      <c r="D4165" s="168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81"/>
      <c r="B4166" s="708"/>
      <c r="C4166" s="1684"/>
      <c r="D4166" s="168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81"/>
      <c r="B4167" s="708"/>
      <c r="C4167" s="1684"/>
      <c r="D4167" s="168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81"/>
      <c r="B4168" s="708"/>
      <c r="C4168" s="1684"/>
      <c r="D4168" s="168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81"/>
      <c r="B4169" s="708"/>
      <c r="C4169" s="1684"/>
      <c r="D4169" s="168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81"/>
      <c r="B4170" s="708"/>
      <c r="C4170" s="1684"/>
      <c r="D4170" s="168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81"/>
      <c r="B4171" s="708"/>
      <c r="C4171" s="1684"/>
      <c r="D4171" s="168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81"/>
      <c r="B4172" s="708"/>
      <c r="C4172" s="1684"/>
      <c r="D4172" s="168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81"/>
      <c r="B4173" s="708"/>
      <c r="C4173" s="1684"/>
      <c r="D4173" s="168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81"/>
      <c r="B4174" s="708"/>
      <c r="C4174" s="1684"/>
      <c r="D4174" s="168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81"/>
      <c r="B4175" s="708"/>
      <c r="C4175" s="1684"/>
      <c r="D4175" s="168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81"/>
      <c r="B4176" s="708"/>
      <c r="C4176" s="1684"/>
      <c r="D4176" s="168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81"/>
      <c r="B4177" s="708"/>
      <c r="C4177" s="1684"/>
      <c r="D4177" s="168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81"/>
      <c r="B4178" s="708"/>
      <c r="C4178" s="1684"/>
      <c r="D4178" s="168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81"/>
      <c r="B4179" s="708"/>
      <c r="C4179" s="1684"/>
      <c r="D4179" s="168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81"/>
      <c r="B4180" s="708"/>
      <c r="C4180" s="1684"/>
      <c r="D4180" s="168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81"/>
      <c r="B4181" s="708"/>
      <c r="C4181" s="1684"/>
      <c r="D4181" s="168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81"/>
      <c r="B4182" s="708"/>
      <c r="C4182" s="1684"/>
      <c r="D4182" s="168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81"/>
      <c r="B4183" s="708"/>
      <c r="C4183" s="1684"/>
      <c r="D4183" s="168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81"/>
      <c r="B4184" s="708"/>
      <c r="C4184" s="1684"/>
      <c r="D4184" s="168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81"/>
      <c r="B4185" s="708"/>
      <c r="C4185" s="1684"/>
      <c r="D4185" s="168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81"/>
      <c r="B4186" s="708"/>
      <c r="C4186" s="1684"/>
      <c r="D4186" s="168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81"/>
      <c r="B4187" s="708"/>
      <c r="C4187" s="1684"/>
      <c r="D4187" s="168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81"/>
      <c r="B4188" s="708"/>
      <c r="C4188" s="1684"/>
      <c r="D4188" s="168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81"/>
      <c r="B4189" s="708"/>
      <c r="C4189" s="1684"/>
      <c r="D4189" s="168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81"/>
      <c r="B4190" s="708"/>
      <c r="C4190" s="1684"/>
      <c r="D4190" s="168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81"/>
      <c r="B4191" s="708"/>
      <c r="C4191" s="1684"/>
      <c r="D4191" s="168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81"/>
      <c r="B4192" s="708"/>
      <c r="C4192" s="1684"/>
      <c r="D4192" s="168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81"/>
      <c r="B4193" s="708"/>
      <c r="C4193" s="1684"/>
      <c r="D4193" s="168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81"/>
      <c r="B4194" s="708"/>
      <c r="C4194" s="1684"/>
      <c r="D4194" s="168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81"/>
      <c r="B4195" s="708"/>
      <c r="C4195" s="1684"/>
      <c r="D4195" s="168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81"/>
      <c r="B4196" s="708"/>
      <c r="C4196" s="1684"/>
      <c r="D4196" s="168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81"/>
      <c r="B4197" s="708"/>
      <c r="C4197" s="1684"/>
      <c r="D4197" s="168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81"/>
      <c r="B4198" s="708"/>
      <c r="C4198" s="1684"/>
      <c r="D4198" s="168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81"/>
      <c r="B4199" s="708"/>
      <c r="C4199" s="1684"/>
      <c r="D4199" s="168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81"/>
      <c r="B4200" s="708"/>
      <c r="C4200" s="1684"/>
      <c r="D4200" s="168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81"/>
      <c r="B4201" s="708"/>
      <c r="C4201" s="1684"/>
      <c r="D4201" s="168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81"/>
      <c r="B4202" s="708"/>
      <c r="C4202" s="1684"/>
      <c r="D4202" s="168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81"/>
      <c r="B4203" s="708"/>
      <c r="C4203" s="1684"/>
      <c r="D4203" s="168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81"/>
      <c r="B4204" s="708"/>
      <c r="C4204" s="1684"/>
      <c r="D4204" s="168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81"/>
      <c r="B4205" s="708"/>
      <c r="C4205" s="1684"/>
      <c r="D4205" s="168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81"/>
      <c r="B4206" s="708"/>
      <c r="C4206" s="1684"/>
      <c r="D4206" s="168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81"/>
      <c r="B4207" s="708"/>
      <c r="C4207" s="1684"/>
      <c r="D4207" s="168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81"/>
      <c r="B4208" s="708"/>
      <c r="C4208" s="1684"/>
      <c r="D4208" s="168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81"/>
      <c r="B4209" s="708"/>
      <c r="C4209" s="1684"/>
      <c r="D4209" s="168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81"/>
      <c r="B4210" s="708"/>
      <c r="C4210" s="1684"/>
      <c r="D4210" s="168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81"/>
      <c r="B4211" s="708"/>
      <c r="C4211" s="1684"/>
      <c r="D4211" s="168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81"/>
      <c r="B4212" s="708"/>
      <c r="C4212" s="1684"/>
      <c r="D4212" s="168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81"/>
      <c r="B4213" s="708"/>
      <c r="C4213" s="1684"/>
      <c r="D4213" s="168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81"/>
      <c r="B4214" s="708"/>
      <c r="C4214" s="1684"/>
      <c r="D4214" s="168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81"/>
      <c r="B4215" s="708"/>
      <c r="C4215" s="1684"/>
      <c r="D4215" s="168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81"/>
      <c r="B4216" s="708"/>
      <c r="C4216" s="1684"/>
      <c r="D4216" s="168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81"/>
      <c r="B4217" s="708"/>
      <c r="C4217" s="1684"/>
      <c r="D4217" s="168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81"/>
      <c r="B4218" s="708"/>
      <c r="C4218" s="1684"/>
      <c r="D4218" s="168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81"/>
      <c r="B4219" s="708"/>
      <c r="C4219" s="1684"/>
      <c r="D4219" s="168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84"/>
      <c r="D4220" s="168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84"/>
      <c r="D4221" s="168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